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dministracijos dokumentai\Ekonomines pletros ir investiciju skyrius\Mainai\Egidijos\"/>
    </mc:Choice>
  </mc:AlternateContent>
  <xr:revisionPtr revIDLastSave="0" documentId="13_ncr:1_{BE6B0DCE-73B1-4F16-9C81-C235E014340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01 programa" sheetId="1" r:id="rId1"/>
    <sheet name="02 programa" sheetId="2" r:id="rId2"/>
    <sheet name="03 programa" sheetId="11" r:id="rId3"/>
    <sheet name="04 programa" sheetId="3" r:id="rId4"/>
    <sheet name="05 programa" sheetId="14" r:id="rId5"/>
    <sheet name="12 programa" sheetId="5" r:id="rId6"/>
    <sheet name="13 programa" sheetId="6" r:id="rId7"/>
  </sheets>
  <definedNames>
    <definedName name="_xlnm.Print_Area" localSheetId="0">'01 programa'!$A$3:$AB$185</definedName>
    <definedName name="_xlnm.Print_Area" localSheetId="1">'02 programa'!$A$1:$AB$130</definedName>
    <definedName name="_xlnm.Print_Area" localSheetId="2">'03 programa'!$A$1:$AB$218</definedName>
    <definedName name="_xlnm.Print_Area" localSheetId="3">'04 programa'!$A$1:$AC$103</definedName>
    <definedName name="_xlnm.Print_Area" localSheetId="4">'05 programa'!$A$1:$AC$134</definedName>
    <definedName name="_xlnm.Print_Area" localSheetId="5">'12 programa'!$A$1:$AJ$203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2" i="3" l="1"/>
  <c r="R92" i="3"/>
  <c r="N92" i="3"/>
  <c r="X77" i="3"/>
  <c r="W77" i="3"/>
  <c r="V77" i="3"/>
  <c r="T77" i="3"/>
  <c r="S77" i="3"/>
  <c r="R77" i="3"/>
  <c r="P77" i="3"/>
  <c r="O77" i="3"/>
  <c r="N77" i="3"/>
  <c r="U53" i="11"/>
  <c r="Q53" i="11"/>
  <c r="L121" i="14" l="1"/>
  <c r="J34" i="14" l="1"/>
  <c r="I86" i="14" l="1"/>
  <c r="I85" i="14"/>
  <c r="I84" i="14"/>
  <c r="I83" i="14"/>
  <c r="I82" i="14"/>
  <c r="I81" i="14"/>
  <c r="I80" i="14"/>
  <c r="I79" i="14"/>
  <c r="I78" i="14"/>
  <c r="I77" i="14"/>
  <c r="I76" i="14"/>
  <c r="I75" i="14"/>
  <c r="I72" i="14"/>
  <c r="I71" i="14"/>
  <c r="I70" i="14"/>
  <c r="I69" i="14"/>
  <c r="I68" i="14"/>
  <c r="I67" i="14"/>
  <c r="I66" i="14"/>
  <c r="I65" i="14"/>
  <c r="I64" i="14"/>
  <c r="I63" i="14"/>
  <c r="I62" i="14"/>
  <c r="I73" i="14" s="1"/>
  <c r="I59" i="14"/>
  <c r="I58" i="14"/>
  <c r="I57" i="14"/>
  <c r="I56" i="14"/>
  <c r="I55" i="14"/>
  <c r="I54" i="14"/>
  <c r="I53" i="14"/>
  <c r="I52" i="14"/>
  <c r="I51" i="14"/>
  <c r="I50" i="14"/>
  <c r="K46" i="14"/>
  <c r="J46" i="14"/>
  <c r="I46" i="14"/>
  <c r="I25" i="14"/>
  <c r="I24" i="14"/>
  <c r="N34" i="14"/>
  <c r="M34" i="14"/>
  <c r="L34" i="14"/>
  <c r="K34" i="14"/>
  <c r="I33" i="14"/>
  <c r="I32" i="14"/>
  <c r="I31" i="14"/>
  <c r="I30" i="14"/>
  <c r="I29" i="14"/>
  <c r="I28" i="14"/>
  <c r="I27" i="14"/>
  <c r="I26" i="14"/>
  <c r="I34" i="14" l="1"/>
  <c r="R28" i="3"/>
  <c r="Y27" i="3"/>
  <c r="X27" i="3"/>
  <c r="W27" i="3"/>
  <c r="U27" i="3"/>
  <c r="T27" i="3"/>
  <c r="S27" i="3"/>
  <c r="V200" i="5" l="1"/>
  <c r="R200" i="5"/>
  <c r="N200" i="5"/>
  <c r="J200" i="5"/>
  <c r="V23" i="5"/>
  <c r="U23" i="5"/>
  <c r="R23" i="5"/>
  <c r="Q23" i="5"/>
  <c r="N23" i="5"/>
  <c r="M23" i="5"/>
  <c r="J23" i="5"/>
  <c r="I23" i="5"/>
  <c r="V70" i="3"/>
  <c r="R70" i="3"/>
  <c r="V65" i="3"/>
  <c r="R65" i="3"/>
  <c r="V63" i="3"/>
  <c r="R63" i="3"/>
  <c r="V60" i="3"/>
  <c r="R60" i="3"/>
  <c r="V58" i="3"/>
  <c r="R58" i="3"/>
  <c r="V56" i="3"/>
  <c r="R56" i="3"/>
  <c r="V54" i="3"/>
  <c r="R54" i="3"/>
  <c r="V52" i="3"/>
  <c r="R52" i="3"/>
  <c r="N52" i="3" l="1"/>
  <c r="O53" i="3"/>
  <c r="V50" i="3" l="1"/>
  <c r="R50" i="3"/>
  <c r="M79" i="11" l="1"/>
  <c r="Q79" i="11"/>
  <c r="K30" i="3" l="1"/>
  <c r="I56" i="11"/>
  <c r="U45" i="14" l="1"/>
  <c r="U44" i="14"/>
  <c r="U43" i="14"/>
  <c r="U42" i="14"/>
  <c r="U41" i="14"/>
  <c r="U40" i="14"/>
  <c r="U39" i="14"/>
  <c r="U38" i="14"/>
  <c r="U46" i="14" s="1"/>
  <c r="U37" i="14"/>
  <c r="U36" i="14"/>
  <c r="Q45" i="14"/>
  <c r="Q44" i="14"/>
  <c r="Q43" i="14"/>
  <c r="Q42" i="14"/>
  <c r="Q41" i="14"/>
  <c r="Q40" i="14"/>
  <c r="Q39" i="14"/>
  <c r="Q38" i="14"/>
  <c r="Q37" i="14"/>
  <c r="Q36" i="14"/>
  <c r="Q46" i="14" s="1"/>
  <c r="V46" i="14"/>
  <c r="R46" i="14"/>
  <c r="W46" i="14"/>
  <c r="S46" i="14"/>
  <c r="V19" i="5" l="1"/>
  <c r="R19" i="5"/>
  <c r="N19" i="5"/>
  <c r="V27" i="6" l="1"/>
  <c r="R27" i="6"/>
  <c r="N27" i="6"/>
  <c r="J27" i="6"/>
  <c r="U26" i="6"/>
  <c r="U27" i="6" s="1"/>
  <c r="Q26" i="6"/>
  <c r="Q27" i="6" s="1"/>
  <c r="M26" i="6"/>
  <c r="M27" i="6" s="1"/>
  <c r="I26" i="6"/>
  <c r="I27" i="6" s="1"/>
  <c r="P109" i="14" l="1"/>
  <c r="M105" i="14"/>
  <c r="S138" i="14" l="1"/>
  <c r="O138" i="14"/>
  <c r="G138" i="14"/>
  <c r="K138" i="14"/>
  <c r="L125" i="14"/>
  <c r="V124" i="14"/>
  <c r="U124" i="14"/>
  <c r="R124" i="14"/>
  <c r="Q124" i="14"/>
  <c r="N124" i="14"/>
  <c r="M124" i="14"/>
  <c r="J124" i="14"/>
  <c r="I124" i="14"/>
  <c r="Q119" i="1" l="1"/>
  <c r="M119" i="1"/>
  <c r="I22" i="2"/>
  <c r="I18" i="2"/>
  <c r="P122" i="1"/>
  <c r="M122" i="1"/>
  <c r="M76" i="5" l="1"/>
  <c r="U44" i="11" l="1"/>
  <c r="Q44" i="11"/>
  <c r="M44" i="11"/>
  <c r="O76" i="3" l="1"/>
  <c r="N58" i="3"/>
  <c r="N75" i="3"/>
  <c r="N76" i="3" s="1"/>
  <c r="N73" i="3"/>
  <c r="N70" i="3"/>
  <c r="N65" i="3"/>
  <c r="N63" i="3"/>
  <c r="N60" i="3"/>
  <c r="N56" i="3"/>
  <c r="N54" i="3"/>
  <c r="N50" i="3"/>
  <c r="N48" i="3"/>
  <c r="N46" i="3"/>
  <c r="N44" i="3"/>
  <c r="M75" i="5"/>
  <c r="I98" i="11" l="1"/>
  <c r="N30" i="2"/>
  <c r="N35" i="2"/>
  <c r="J25" i="2"/>
  <c r="J21" i="2"/>
  <c r="J30" i="2"/>
  <c r="J35" i="2"/>
  <c r="N25" i="2"/>
  <c r="I32" i="2"/>
  <c r="I27" i="2"/>
  <c r="V127" i="1"/>
  <c r="R127" i="1"/>
  <c r="N127" i="1"/>
  <c r="N49" i="1"/>
  <c r="N52" i="1"/>
  <c r="N55" i="1"/>
  <c r="N58" i="1"/>
  <c r="N61" i="1"/>
  <c r="N64" i="1"/>
  <c r="N67" i="1"/>
  <c r="N70" i="1"/>
  <c r="N74" i="1"/>
  <c r="N77" i="1"/>
  <c r="N80" i="1"/>
  <c r="N83" i="1"/>
  <c r="N87" i="1"/>
  <c r="N90" i="1"/>
  <c r="N93" i="1"/>
  <c r="N96" i="1"/>
  <c r="N97" i="1" l="1"/>
  <c r="P182" i="5" l="1"/>
  <c r="M181" i="5"/>
  <c r="M182" i="5" s="1"/>
  <c r="U63" i="11"/>
  <c r="S136" i="14" l="1"/>
  <c r="K136" i="14"/>
  <c r="G136" i="14"/>
  <c r="G134" i="14"/>
  <c r="O134" i="14"/>
  <c r="S134" i="14"/>
  <c r="V110" i="5"/>
  <c r="I120" i="14"/>
  <c r="I119" i="14"/>
  <c r="I118" i="14"/>
  <c r="I117" i="14"/>
  <c r="I116" i="14"/>
  <c r="I115" i="14"/>
  <c r="I114" i="14"/>
  <c r="I113" i="14"/>
  <c r="I112" i="14"/>
  <c r="I111" i="14"/>
  <c r="J121" i="14"/>
  <c r="P60" i="14"/>
  <c r="S112" i="11"/>
  <c r="R112" i="11"/>
  <c r="O136" i="14" l="1"/>
  <c r="I121" i="14"/>
  <c r="Q24" i="2"/>
  <c r="M36" i="2"/>
  <c r="U36" i="2"/>
  <c r="U35" i="2" s="1"/>
  <c r="Q36" i="2"/>
  <c r="Q35" i="2" s="1"/>
  <c r="Q31" i="2"/>
  <c r="U31" i="2"/>
  <c r="U26" i="2"/>
  <c r="Q26" i="2"/>
  <c r="S32" i="2"/>
  <c r="R32" i="2" s="1"/>
  <c r="R35" i="2" s="1"/>
  <c r="S27" i="2"/>
  <c r="W27" i="2" s="1"/>
  <c r="V27" i="2" s="1"/>
  <c r="V30" i="2" s="1"/>
  <c r="S22" i="2"/>
  <c r="W22" i="2" s="1"/>
  <c r="V22" i="2" s="1"/>
  <c r="V25" i="2" s="1"/>
  <c r="S18" i="2"/>
  <c r="R18" i="2" s="1"/>
  <c r="S68" i="1"/>
  <c r="S50" i="1"/>
  <c r="W32" i="2" l="1"/>
  <c r="V32" i="2" s="1"/>
  <c r="V35" i="2" s="1"/>
  <c r="R22" i="2"/>
  <c r="R25" i="2" s="1"/>
  <c r="R27" i="2"/>
  <c r="R30" i="2" s="1"/>
  <c r="W18" i="2"/>
  <c r="V18" i="2" s="1"/>
  <c r="V73" i="3"/>
  <c r="R73" i="3"/>
  <c r="J73" i="3"/>
  <c r="V139" i="11" l="1"/>
  <c r="U138" i="11"/>
  <c r="U139" i="11" s="1"/>
  <c r="R139" i="11"/>
  <c r="Q138" i="11"/>
  <c r="Q139" i="11" s="1"/>
  <c r="V153" i="11"/>
  <c r="U152" i="11"/>
  <c r="U153" i="11" s="1"/>
  <c r="R153" i="11"/>
  <c r="Q152" i="11"/>
  <c r="Q153" i="11" s="1"/>
  <c r="W144" i="11"/>
  <c r="V144" i="11"/>
  <c r="U143" i="11"/>
  <c r="U144" i="11" s="1"/>
  <c r="S144" i="11"/>
  <c r="R144" i="11"/>
  <c r="Q143" i="11"/>
  <c r="Q144" i="11" s="1"/>
  <c r="W142" i="11"/>
  <c r="V142" i="11"/>
  <c r="U141" i="11"/>
  <c r="U140" i="11"/>
  <c r="S142" i="11"/>
  <c r="R142" i="11"/>
  <c r="Q141" i="11"/>
  <c r="Q140" i="11"/>
  <c r="W112" i="11"/>
  <c r="V112" i="11"/>
  <c r="U111" i="11"/>
  <c r="U166" i="11" s="1"/>
  <c r="U110" i="11"/>
  <c r="Q111" i="11"/>
  <c r="Q110" i="11"/>
  <c r="M110" i="11"/>
  <c r="X99" i="11"/>
  <c r="W99" i="11"/>
  <c r="V99" i="11"/>
  <c r="U98" i="11"/>
  <c r="U99" i="11" s="1"/>
  <c r="T99" i="11"/>
  <c r="S99" i="11"/>
  <c r="R99" i="11"/>
  <c r="Q98" i="11"/>
  <c r="Q99" i="11" s="1"/>
  <c r="X97" i="11"/>
  <c r="W97" i="11"/>
  <c r="V97" i="11"/>
  <c r="U96" i="11"/>
  <c r="U95" i="11"/>
  <c r="U94" i="11"/>
  <c r="T97" i="11"/>
  <c r="S97" i="11"/>
  <c r="R97" i="11"/>
  <c r="Q96" i="11"/>
  <c r="Q95" i="11"/>
  <c r="Q94" i="11"/>
  <c r="I21" i="11"/>
  <c r="V45" i="11"/>
  <c r="U45" i="11"/>
  <c r="R45" i="11"/>
  <c r="Q45" i="11"/>
  <c r="N45" i="11"/>
  <c r="J45" i="11"/>
  <c r="I45" i="11"/>
  <c r="U54" i="11"/>
  <c r="Q54" i="11"/>
  <c r="U92" i="11"/>
  <c r="Q92" i="11"/>
  <c r="R93" i="11"/>
  <c r="S93" i="11"/>
  <c r="Q112" i="11" l="1"/>
  <c r="U97" i="11"/>
  <c r="U112" i="11"/>
  <c r="Q142" i="11"/>
  <c r="U142" i="11"/>
  <c r="Q166" i="11"/>
  <c r="Q97" i="11"/>
  <c r="Q123" i="1"/>
  <c r="Q127" i="1" s="1"/>
  <c r="U123" i="1"/>
  <c r="U127" i="1" s="1"/>
  <c r="M123" i="1"/>
  <c r="M127" i="1" s="1"/>
  <c r="I132" i="1"/>
  <c r="X115" i="11" l="1"/>
  <c r="T115" i="11"/>
  <c r="J56" i="2"/>
  <c r="J55" i="2" s="1"/>
  <c r="V56" i="2"/>
  <c r="V55" i="2" s="1"/>
  <c r="U55" i="2" s="1"/>
  <c r="R56" i="2"/>
  <c r="R55" i="2" s="1"/>
  <c r="Q55" i="2" s="1"/>
  <c r="N56" i="2"/>
  <c r="N55" i="2" s="1"/>
  <c r="M55" i="2" s="1"/>
  <c r="I36" i="2"/>
  <c r="I34" i="2"/>
  <c r="I31" i="2"/>
  <c r="I29" i="2"/>
  <c r="I26" i="2"/>
  <c r="I24" i="2"/>
  <c r="M34" i="2"/>
  <c r="M31" i="2"/>
  <c r="M29" i="2"/>
  <c r="M26" i="2"/>
  <c r="M24" i="2"/>
  <c r="I30" i="2" l="1"/>
  <c r="I25" i="2"/>
  <c r="I35" i="2"/>
  <c r="I108" i="14"/>
  <c r="I106" i="14"/>
  <c r="I104" i="14"/>
  <c r="I102" i="14"/>
  <c r="I100" i="14"/>
  <c r="I98" i="14"/>
  <c r="I96" i="14"/>
  <c r="I94" i="14"/>
  <c r="I92" i="14"/>
  <c r="I89" i="14"/>
  <c r="M108" i="14"/>
  <c r="M106" i="14"/>
  <c r="M104" i="14"/>
  <c r="M103" i="14"/>
  <c r="M102" i="14"/>
  <c r="M100" i="14"/>
  <c r="M98" i="14"/>
  <c r="M96" i="14"/>
  <c r="M94" i="14"/>
  <c r="M92" i="14"/>
  <c r="M89" i="14"/>
  <c r="G133" i="14" l="1"/>
  <c r="M109" i="14"/>
  <c r="M96" i="11" l="1"/>
  <c r="M95" i="11"/>
  <c r="M94" i="11"/>
  <c r="M92" i="11"/>
  <c r="U15" i="11" l="1"/>
  <c r="Q15" i="11"/>
  <c r="Q39" i="3"/>
  <c r="I91" i="5"/>
  <c r="J76" i="3" l="1"/>
  <c r="K76" i="3"/>
  <c r="O125" i="11" l="1"/>
  <c r="N125" i="11"/>
  <c r="P125" i="11"/>
  <c r="U88" i="2"/>
  <c r="Q88" i="2"/>
  <c r="U99" i="2"/>
  <c r="Q99" i="2"/>
  <c r="M99" i="2"/>
  <c r="I99" i="2"/>
  <c r="N114" i="1" l="1"/>
  <c r="U61" i="2"/>
  <c r="U60" i="2"/>
  <c r="U59" i="2"/>
  <c r="U58" i="2"/>
  <c r="U57" i="2"/>
  <c r="Q61" i="2"/>
  <c r="Q60" i="2"/>
  <c r="Q59" i="2"/>
  <c r="Q58" i="2"/>
  <c r="Q57" i="2"/>
  <c r="I45" i="2"/>
  <c r="S41" i="3"/>
  <c r="R41" i="3"/>
  <c r="W39" i="3"/>
  <c r="S39" i="3"/>
  <c r="V38" i="3"/>
  <c r="V39" i="3" s="1"/>
  <c r="R38" i="3"/>
  <c r="R39" i="3" s="1"/>
  <c r="O39" i="3"/>
  <c r="N38" i="3"/>
  <c r="N39" i="3" s="1"/>
  <c r="U56" i="2" l="1"/>
  <c r="Q56" i="2"/>
  <c r="M54" i="11"/>
  <c r="Q154" i="1" l="1"/>
  <c r="M105" i="1" l="1"/>
  <c r="M122" i="11" l="1"/>
  <c r="I113" i="11" l="1"/>
  <c r="J133" i="11"/>
  <c r="I130" i="11"/>
  <c r="I124" i="11"/>
  <c r="I123" i="11"/>
  <c r="I122" i="11"/>
  <c r="I143" i="5"/>
  <c r="I62" i="11"/>
  <c r="I86" i="2"/>
  <c r="I77" i="2"/>
  <c r="I14" i="2"/>
  <c r="I13" i="2"/>
  <c r="V121" i="14" l="1"/>
  <c r="R121" i="14"/>
  <c r="N121" i="14"/>
  <c r="U120" i="14"/>
  <c r="Q120" i="14"/>
  <c r="M120" i="14"/>
  <c r="U119" i="14"/>
  <c r="Q119" i="14"/>
  <c r="M119" i="14"/>
  <c r="U118" i="14"/>
  <c r="Q118" i="14"/>
  <c r="M118" i="14"/>
  <c r="U117" i="14"/>
  <c r="Q117" i="14"/>
  <c r="M117" i="14"/>
  <c r="U116" i="14"/>
  <c r="Q116" i="14"/>
  <c r="M116" i="14"/>
  <c r="U115" i="14"/>
  <c r="Q115" i="14"/>
  <c r="M115" i="14"/>
  <c r="U114" i="14"/>
  <c r="Q114" i="14"/>
  <c r="M114" i="14"/>
  <c r="U113" i="14"/>
  <c r="Q113" i="14"/>
  <c r="M113" i="14"/>
  <c r="U112" i="14"/>
  <c r="Q112" i="14"/>
  <c r="M112" i="14"/>
  <c r="U111" i="14"/>
  <c r="Q111" i="14"/>
  <c r="M111" i="14"/>
  <c r="V109" i="14"/>
  <c r="U109" i="14"/>
  <c r="R109" i="14"/>
  <c r="Q109" i="14"/>
  <c r="N109" i="14"/>
  <c r="J109" i="14"/>
  <c r="I109" i="14"/>
  <c r="V87" i="14"/>
  <c r="R87" i="14"/>
  <c r="P87" i="14"/>
  <c r="N87" i="14"/>
  <c r="J87" i="14"/>
  <c r="I87" i="14"/>
  <c r="U86" i="14"/>
  <c r="Q86" i="14"/>
  <c r="M86" i="14"/>
  <c r="U85" i="14"/>
  <c r="Q85" i="14"/>
  <c r="M85" i="14"/>
  <c r="U84" i="14"/>
  <c r="Q84" i="14"/>
  <c r="M84" i="14"/>
  <c r="U83" i="14"/>
  <c r="Q83" i="14"/>
  <c r="M83" i="14"/>
  <c r="U82" i="14"/>
  <c r="Q82" i="14"/>
  <c r="M82" i="14"/>
  <c r="U81" i="14"/>
  <c r="Q81" i="14"/>
  <c r="M81" i="14"/>
  <c r="U80" i="14"/>
  <c r="Q80" i="14"/>
  <c r="M80" i="14"/>
  <c r="U79" i="14"/>
  <c r="Q79" i="14"/>
  <c r="M79" i="14"/>
  <c r="U78" i="14"/>
  <c r="Q78" i="14"/>
  <c r="M78" i="14"/>
  <c r="U77" i="14"/>
  <c r="Q77" i="14"/>
  <c r="M77" i="14"/>
  <c r="U76" i="14"/>
  <c r="Q76" i="14"/>
  <c r="M76" i="14"/>
  <c r="U75" i="14"/>
  <c r="Q75" i="14"/>
  <c r="M75" i="14"/>
  <c r="V73" i="14"/>
  <c r="R73" i="14"/>
  <c r="P73" i="14"/>
  <c r="N73" i="14"/>
  <c r="J73" i="14"/>
  <c r="U72" i="14"/>
  <c r="Q72" i="14"/>
  <c r="M72" i="14"/>
  <c r="U71" i="14"/>
  <c r="Q71" i="14"/>
  <c r="M71" i="14"/>
  <c r="U70" i="14"/>
  <c r="Q70" i="14"/>
  <c r="M70" i="14"/>
  <c r="U69" i="14"/>
  <c r="Q69" i="14"/>
  <c r="M69" i="14"/>
  <c r="U68" i="14"/>
  <c r="Q68" i="14"/>
  <c r="M68" i="14"/>
  <c r="U67" i="14"/>
  <c r="Q67" i="14"/>
  <c r="M67" i="14"/>
  <c r="U66" i="14"/>
  <c r="Q66" i="14"/>
  <c r="M66" i="14"/>
  <c r="U65" i="14"/>
  <c r="Q65" i="14"/>
  <c r="M65" i="14"/>
  <c r="U64" i="14"/>
  <c r="Q64" i="14"/>
  <c r="M64" i="14"/>
  <c r="U63" i="14"/>
  <c r="S133" i="14" s="1"/>
  <c r="Q63" i="14"/>
  <c r="O133" i="14" s="1"/>
  <c r="M63" i="14"/>
  <c r="K133" i="14" s="1"/>
  <c r="U62" i="14"/>
  <c r="Q62" i="14"/>
  <c r="M62" i="14"/>
  <c r="V60" i="14"/>
  <c r="R60" i="14"/>
  <c r="N60" i="14"/>
  <c r="J60" i="14"/>
  <c r="I60" i="14"/>
  <c r="U59" i="14"/>
  <c r="Q59" i="14"/>
  <c r="M59" i="14"/>
  <c r="U58" i="14"/>
  <c r="Q58" i="14"/>
  <c r="M58" i="14"/>
  <c r="U57" i="14"/>
  <c r="Q57" i="14"/>
  <c r="M57" i="14"/>
  <c r="U56" i="14"/>
  <c r="Q56" i="14"/>
  <c r="M56" i="14"/>
  <c r="U55" i="14"/>
  <c r="Q55" i="14"/>
  <c r="M55" i="14"/>
  <c r="U54" i="14"/>
  <c r="Q54" i="14"/>
  <c r="M54" i="14"/>
  <c r="U53" i="14"/>
  <c r="Q53" i="14"/>
  <c r="M53" i="14"/>
  <c r="U52" i="14"/>
  <c r="Q52" i="14"/>
  <c r="M52" i="14"/>
  <c r="U51" i="14"/>
  <c r="Q51" i="14"/>
  <c r="M51" i="14"/>
  <c r="U50" i="14"/>
  <c r="Q50" i="14"/>
  <c r="M50" i="14"/>
  <c r="S47" i="14"/>
  <c r="S126" i="14" s="1"/>
  <c r="S127" i="14" s="1"/>
  <c r="L47" i="14"/>
  <c r="L126" i="14" s="1"/>
  <c r="L127" i="14" s="1"/>
  <c r="K47" i="14"/>
  <c r="K126" i="14" s="1"/>
  <c r="K127" i="14" s="1"/>
  <c r="I47" i="14"/>
  <c r="O46" i="14"/>
  <c r="N46" i="14"/>
  <c r="M45" i="14"/>
  <c r="M44" i="14"/>
  <c r="M43" i="14"/>
  <c r="M42" i="14"/>
  <c r="M41" i="14"/>
  <c r="M40" i="14"/>
  <c r="M39" i="14"/>
  <c r="M38" i="14"/>
  <c r="M37" i="14"/>
  <c r="M36" i="14"/>
  <c r="W34" i="14"/>
  <c r="W47" i="14" s="1"/>
  <c r="W126" i="14" s="1"/>
  <c r="W127" i="14" s="1"/>
  <c r="V34" i="14"/>
  <c r="O34" i="14"/>
  <c r="U33" i="14"/>
  <c r="M33" i="14"/>
  <c r="U32" i="14"/>
  <c r="M32" i="14"/>
  <c r="U31" i="14"/>
  <c r="M31" i="14"/>
  <c r="U30" i="14"/>
  <c r="M30" i="14"/>
  <c r="U29" i="14"/>
  <c r="M29" i="14"/>
  <c r="U28" i="14"/>
  <c r="M28" i="14"/>
  <c r="U27" i="14"/>
  <c r="M27" i="14"/>
  <c r="U26" i="14"/>
  <c r="M26" i="14"/>
  <c r="U25" i="14"/>
  <c r="M25" i="14"/>
  <c r="U24" i="14"/>
  <c r="M24" i="14"/>
  <c r="V22" i="14"/>
  <c r="V47" i="14" s="1"/>
  <c r="R22" i="14"/>
  <c r="R47" i="14" s="1"/>
  <c r="N22" i="14"/>
  <c r="U21" i="14"/>
  <c r="Q21" i="14"/>
  <c r="M21" i="14"/>
  <c r="U20" i="14"/>
  <c r="Q20" i="14"/>
  <c r="M20" i="14"/>
  <c r="U19" i="14"/>
  <c r="Q19" i="14"/>
  <c r="M19" i="14"/>
  <c r="U18" i="14"/>
  <c r="Q18" i="14"/>
  <c r="M18" i="14"/>
  <c r="U17" i="14"/>
  <c r="Q17" i="14"/>
  <c r="M17" i="14"/>
  <c r="U16" i="14"/>
  <c r="Q16" i="14"/>
  <c r="M16" i="14"/>
  <c r="U15" i="14"/>
  <c r="Q15" i="14"/>
  <c r="M15" i="14"/>
  <c r="U14" i="14"/>
  <c r="Q14" i="14"/>
  <c r="M14" i="14"/>
  <c r="U13" i="14"/>
  <c r="Q13" i="14"/>
  <c r="M13" i="14"/>
  <c r="U12" i="14"/>
  <c r="Q12" i="14"/>
  <c r="M12" i="14"/>
  <c r="R125" i="14" l="1"/>
  <c r="I125" i="14"/>
  <c r="V125" i="14"/>
  <c r="V126" i="14" s="1"/>
  <c r="V127" i="14" s="1"/>
  <c r="J125" i="14"/>
  <c r="P125" i="14"/>
  <c r="P126" i="14" s="1"/>
  <c r="P127" i="14" s="1"/>
  <c r="N125" i="14"/>
  <c r="R126" i="14"/>
  <c r="R127" i="14" s="1"/>
  <c r="I126" i="14"/>
  <c r="I127" i="14" s="1"/>
  <c r="G132" i="14"/>
  <c r="G131" i="14" s="1"/>
  <c r="G140" i="14" s="1"/>
  <c r="U34" i="14"/>
  <c r="M22" i="14"/>
  <c r="Q22" i="14"/>
  <c r="O47" i="14"/>
  <c r="O126" i="14" s="1"/>
  <c r="O127" i="14" s="1"/>
  <c r="M60" i="14"/>
  <c r="U87" i="14"/>
  <c r="M121" i="14"/>
  <c r="Q121" i="14"/>
  <c r="U121" i="14"/>
  <c r="M87" i="14"/>
  <c r="U22" i="14"/>
  <c r="N47" i="14"/>
  <c r="U60" i="14"/>
  <c r="Q60" i="14"/>
  <c r="M46" i="14"/>
  <c r="K134" i="14" s="1"/>
  <c r="M73" i="14"/>
  <c r="U73" i="14"/>
  <c r="Q87" i="14"/>
  <c r="J47" i="14"/>
  <c r="Q73" i="14"/>
  <c r="U23" i="11"/>
  <c r="Q23" i="11"/>
  <c r="R23" i="11"/>
  <c r="V23" i="11"/>
  <c r="N23" i="11"/>
  <c r="M23" i="11"/>
  <c r="K132" i="14" l="1"/>
  <c r="J126" i="14"/>
  <c r="J127" i="14" s="1"/>
  <c r="Q125" i="14"/>
  <c r="U125" i="14"/>
  <c r="M125" i="14"/>
  <c r="N126" i="14"/>
  <c r="N127" i="14" s="1"/>
  <c r="Q47" i="14"/>
  <c r="Q126" i="14" s="1"/>
  <c r="Q127" i="14" s="1"/>
  <c r="O132" i="14"/>
  <c r="U47" i="14"/>
  <c r="S132" i="14"/>
  <c r="M47" i="14"/>
  <c r="K131" i="14" l="1"/>
  <c r="K140" i="14" s="1"/>
  <c r="O131" i="14"/>
  <c r="O140" i="14" s="1"/>
  <c r="S131" i="14"/>
  <c r="S140" i="14" s="1"/>
  <c r="M126" i="14"/>
  <c r="M127" i="14" s="1"/>
  <c r="U126" i="14"/>
  <c r="U127" i="14" s="1"/>
  <c r="N103" i="1"/>
  <c r="V24" i="11" l="1"/>
  <c r="V21" i="11" s="1"/>
  <c r="U24" i="11"/>
  <c r="U21" i="11" s="1"/>
  <c r="R24" i="11"/>
  <c r="R21" i="11" s="1"/>
  <c r="Q24" i="11"/>
  <c r="Q21" i="11" s="1"/>
  <c r="N24" i="11"/>
  <c r="N21" i="11" s="1"/>
  <c r="M24" i="11"/>
  <c r="M21" i="11" s="1"/>
  <c r="J24" i="11"/>
  <c r="J21" i="11" s="1"/>
  <c r="I24" i="11"/>
  <c r="R69" i="11" l="1"/>
  <c r="Q69" i="11"/>
  <c r="K125" i="11"/>
  <c r="K134" i="11" s="1"/>
  <c r="J125" i="11"/>
  <c r="L80" i="11"/>
  <c r="J64" i="11"/>
  <c r="J81" i="3"/>
  <c r="J79" i="3"/>
  <c r="J80" i="3" s="1"/>
  <c r="J83" i="3" s="1"/>
  <c r="J71" i="3"/>
  <c r="J70" i="3"/>
  <c r="J72" i="3" s="1"/>
  <c r="J68" i="3"/>
  <c r="J66" i="3"/>
  <c r="J65" i="3"/>
  <c r="J63" i="3"/>
  <c r="J64" i="3" s="1"/>
  <c r="J61" i="3"/>
  <c r="J60" i="3"/>
  <c r="J62" i="3" s="1"/>
  <c r="J58" i="3"/>
  <c r="J56" i="3"/>
  <c r="J57" i="3" s="1"/>
  <c r="J54" i="3"/>
  <c r="J52" i="3"/>
  <c r="J53" i="3" s="1"/>
  <c r="J50" i="3"/>
  <c r="J48" i="3"/>
  <c r="J46" i="3"/>
  <c r="J44" i="3"/>
  <c r="J45" i="3" s="1"/>
  <c r="J40" i="3"/>
  <c r="J36" i="3"/>
  <c r="J37" i="3" s="1"/>
  <c r="J34" i="3"/>
  <c r="J32" i="3"/>
  <c r="J31" i="3"/>
  <c r="J29" i="3"/>
  <c r="J28" i="3"/>
  <c r="J25" i="3"/>
  <c r="J26" i="3" s="1"/>
  <c r="J23" i="3"/>
  <c r="J21" i="3"/>
  <c r="J22" i="3" s="1"/>
  <c r="J19" i="3"/>
  <c r="J16" i="3"/>
  <c r="J18" i="3" s="1"/>
  <c r="J14" i="3"/>
  <c r="J12" i="3"/>
  <c r="J13" i="3" s="1"/>
  <c r="N37" i="6"/>
  <c r="M36" i="6"/>
  <c r="N75" i="6" s="1"/>
  <c r="M32" i="6"/>
  <c r="I90" i="2"/>
  <c r="I91" i="2" s="1"/>
  <c r="I62" i="2"/>
  <c r="I61" i="2"/>
  <c r="I60" i="2"/>
  <c r="I59" i="2"/>
  <c r="I58" i="2"/>
  <c r="I57" i="2"/>
  <c r="I55" i="2"/>
  <c r="I20" i="2"/>
  <c r="I21" i="2" s="1"/>
  <c r="I94" i="2"/>
  <c r="J143" i="1"/>
  <c r="I20" i="1"/>
  <c r="I39" i="1"/>
  <c r="V79" i="2"/>
  <c r="U78" i="2"/>
  <c r="U77" i="2"/>
  <c r="R79" i="2"/>
  <c r="Q78" i="2"/>
  <c r="Q77" i="2"/>
  <c r="J79" i="2"/>
  <c r="I78" i="2"/>
  <c r="N79" i="2"/>
  <c r="M78" i="2"/>
  <c r="N116" i="2" s="1"/>
  <c r="V19" i="3"/>
  <c r="R19" i="3"/>
  <c r="R20" i="3" s="1"/>
  <c r="N14" i="3"/>
  <c r="N17" i="3"/>
  <c r="N91" i="3" s="1"/>
  <c r="N16" i="3"/>
  <c r="M61" i="2"/>
  <c r="M60" i="2"/>
  <c r="M59" i="2"/>
  <c r="M58" i="2"/>
  <c r="M57" i="2"/>
  <c r="U90" i="11"/>
  <c r="U91" i="11"/>
  <c r="U62" i="11"/>
  <c r="U78" i="11"/>
  <c r="U81" i="11"/>
  <c r="U82" i="11" s="1"/>
  <c r="U106" i="11"/>
  <c r="U105" i="11" s="1"/>
  <c r="Q90" i="11"/>
  <c r="Q91" i="11"/>
  <c r="Q62" i="11"/>
  <c r="Q78" i="11"/>
  <c r="Q81" i="11"/>
  <c r="Q82" i="11" s="1"/>
  <c r="Q106" i="11"/>
  <c r="Q105" i="11" s="1"/>
  <c r="N85" i="11"/>
  <c r="M85" i="11" s="1"/>
  <c r="M86" i="11" s="1"/>
  <c r="M15" i="11"/>
  <c r="M56" i="11"/>
  <c r="M57" i="11" s="1"/>
  <c r="M58" i="11"/>
  <c r="M59" i="11" s="1"/>
  <c r="M62" i="11"/>
  <c r="M78" i="11"/>
  <c r="M81" i="11"/>
  <c r="M82" i="11" s="1"/>
  <c r="M98" i="11"/>
  <c r="M99" i="11" s="1"/>
  <c r="M100" i="11"/>
  <c r="M101" i="11" s="1"/>
  <c r="M103" i="11"/>
  <c r="N106" i="11"/>
  <c r="N105" i="11" s="1"/>
  <c r="M105" i="11" s="1"/>
  <c r="M113" i="11"/>
  <c r="M114" i="11" s="1"/>
  <c r="M126" i="11"/>
  <c r="M129" i="11" s="1"/>
  <c r="M130" i="11"/>
  <c r="M133" i="11" s="1"/>
  <c r="M138" i="11"/>
  <c r="M139" i="11" s="1"/>
  <c r="M147" i="11"/>
  <c r="M148" i="11"/>
  <c r="M73" i="11"/>
  <c r="I54" i="11"/>
  <c r="I57" i="11"/>
  <c r="J85" i="11"/>
  <c r="J86" i="11" s="1"/>
  <c r="I86" i="11" s="1"/>
  <c r="I85" i="11" s="1"/>
  <c r="I92" i="11"/>
  <c r="I93" i="11" s="1"/>
  <c r="I94" i="11"/>
  <c r="I96" i="11"/>
  <c r="J106" i="11"/>
  <c r="J105" i="11" s="1"/>
  <c r="I105" i="11" s="1"/>
  <c r="I110" i="11"/>
  <c r="I112" i="11" s="1"/>
  <c r="I138" i="11"/>
  <c r="I139" i="11" s="1"/>
  <c r="I145" i="11"/>
  <c r="I146" i="11" s="1"/>
  <c r="I150" i="11"/>
  <c r="I151" i="11" s="1"/>
  <c r="I154" i="11"/>
  <c r="I155" i="11" s="1"/>
  <c r="W49" i="11"/>
  <c r="W52" i="11"/>
  <c r="V11" i="11"/>
  <c r="V13" i="11"/>
  <c r="V17" i="11"/>
  <c r="V19" i="11"/>
  <c r="V20" i="11"/>
  <c r="V22" i="11" s="1"/>
  <c r="V49" i="11"/>
  <c r="V52" i="11"/>
  <c r="V55" i="11"/>
  <c r="R11" i="11"/>
  <c r="R13" i="11"/>
  <c r="R17" i="11"/>
  <c r="R19" i="11"/>
  <c r="R20" i="11"/>
  <c r="R49" i="11"/>
  <c r="R52" i="11"/>
  <c r="R55" i="11"/>
  <c r="R59" i="11"/>
  <c r="N11" i="11"/>
  <c r="N13" i="11"/>
  <c r="N17" i="11"/>
  <c r="N19" i="11"/>
  <c r="N20" i="11"/>
  <c r="N49" i="11"/>
  <c r="N52" i="11"/>
  <c r="N55" i="11"/>
  <c r="N59" i="11"/>
  <c r="L57" i="11"/>
  <c r="L60" i="11" s="1"/>
  <c r="K49" i="11"/>
  <c r="K52" i="11"/>
  <c r="J11" i="11"/>
  <c r="J13" i="11"/>
  <c r="J17" i="11"/>
  <c r="J19" i="11"/>
  <c r="J23" i="11"/>
  <c r="J20" i="11" s="1"/>
  <c r="J22" i="11" s="1"/>
  <c r="J49" i="11"/>
  <c r="J52" i="11"/>
  <c r="J55" i="11"/>
  <c r="J57" i="11"/>
  <c r="I11" i="11"/>
  <c r="I13" i="11"/>
  <c r="I17" i="11"/>
  <c r="I18" i="11"/>
  <c r="I19" i="11" s="1"/>
  <c r="I49" i="11"/>
  <c r="I52" i="11"/>
  <c r="X60" i="11"/>
  <c r="U11" i="11"/>
  <c r="U13" i="11"/>
  <c r="U17" i="11"/>
  <c r="U19" i="11"/>
  <c r="U20" i="11"/>
  <c r="U49" i="11"/>
  <c r="U52" i="11"/>
  <c r="U55" i="11"/>
  <c r="U59" i="11"/>
  <c r="Q11" i="11"/>
  <c r="Q13" i="11"/>
  <c r="Q17" i="11"/>
  <c r="Q19" i="11"/>
  <c r="Q20" i="11"/>
  <c r="Q22" i="11" s="1"/>
  <c r="Q49" i="11"/>
  <c r="Q52" i="11"/>
  <c r="Q55" i="11"/>
  <c r="Q59" i="11"/>
  <c r="P57" i="11"/>
  <c r="P60" i="11" s="1"/>
  <c r="M11" i="11"/>
  <c r="M13" i="11"/>
  <c r="M19" i="11"/>
  <c r="M43" i="11"/>
  <c r="M45" i="11" s="1"/>
  <c r="M47" i="11"/>
  <c r="M48" i="11"/>
  <c r="M52" i="11"/>
  <c r="M53" i="11"/>
  <c r="M55" i="11" s="1"/>
  <c r="U66" i="5"/>
  <c r="U160" i="5"/>
  <c r="U161" i="5"/>
  <c r="U12" i="5"/>
  <c r="U16" i="5"/>
  <c r="U17" i="5" s="1"/>
  <c r="U22" i="5"/>
  <c r="U28" i="5"/>
  <c r="U29" i="5" s="1"/>
  <c r="U40" i="5"/>
  <c r="U48" i="5"/>
  <c r="U71" i="5"/>
  <c r="U78" i="5"/>
  <c r="U84" i="5"/>
  <c r="U85" i="5" s="1"/>
  <c r="U86" i="5"/>
  <c r="U88" i="5" s="1"/>
  <c r="U89" i="5"/>
  <c r="U90" i="5" s="1"/>
  <c r="U91" i="5"/>
  <c r="U92" i="5" s="1"/>
  <c r="U101" i="5"/>
  <c r="U104" i="5" s="1"/>
  <c r="U107" i="5"/>
  <c r="U108" i="5" s="1"/>
  <c r="U109" i="5"/>
  <c r="U110" i="5" s="1"/>
  <c r="U113" i="5"/>
  <c r="U121" i="5"/>
  <c r="U124" i="5" s="1"/>
  <c r="U126" i="5"/>
  <c r="U127" i="5"/>
  <c r="U128" i="5"/>
  <c r="U136" i="5"/>
  <c r="U137" i="5"/>
  <c r="U138" i="5"/>
  <c r="U139" i="5"/>
  <c r="U141" i="5"/>
  <c r="U142" i="5" s="1"/>
  <c r="U149" i="5"/>
  <c r="U150" i="5" s="1"/>
  <c r="U151" i="5"/>
  <c r="U152" i="5" s="1"/>
  <c r="U180" i="5"/>
  <c r="U182" i="5" s="1"/>
  <c r="U41" i="5"/>
  <c r="U39" i="5"/>
  <c r="V202" i="5" s="1"/>
  <c r="U11" i="5"/>
  <c r="V196" i="5" s="1"/>
  <c r="U18" i="5"/>
  <c r="U19" i="5" s="1"/>
  <c r="U76" i="5"/>
  <c r="Q12" i="5"/>
  <c r="Q16" i="5"/>
  <c r="Q17" i="5" s="1"/>
  <c r="Q22" i="5"/>
  <c r="Q40" i="5"/>
  <c r="Q48" i="5"/>
  <c r="Q71" i="5"/>
  <c r="Q78" i="5"/>
  <c r="Q84" i="5"/>
  <c r="Q85" i="5" s="1"/>
  <c r="Q89" i="5"/>
  <c r="Q90" i="5" s="1"/>
  <c r="Q91" i="5"/>
  <c r="Q92" i="5" s="1"/>
  <c r="Q97" i="5"/>
  <c r="Q101" i="5"/>
  <c r="Q104" i="5" s="1"/>
  <c r="Q107" i="5"/>
  <c r="Q109" i="5"/>
  <c r="Q110" i="5" s="1"/>
  <c r="Q113" i="5"/>
  <c r="Q117" i="5"/>
  <c r="Q121" i="5"/>
  <c r="Q124" i="5" s="1"/>
  <c r="Q126" i="5"/>
  <c r="Q127" i="5"/>
  <c r="Q128" i="5"/>
  <c r="Q136" i="5"/>
  <c r="Q137" i="5"/>
  <c r="Q138" i="5"/>
  <c r="Q139" i="5"/>
  <c r="Q141" i="5"/>
  <c r="Q142" i="5" s="1"/>
  <c r="Q149" i="5"/>
  <c r="Q150" i="5" s="1"/>
  <c r="Q161" i="5"/>
  <c r="Q175" i="5"/>
  <c r="Q180" i="5"/>
  <c r="Q182" i="5" s="1"/>
  <c r="Q183" i="5"/>
  <c r="U79" i="5"/>
  <c r="U144" i="5"/>
  <c r="Q39" i="5"/>
  <c r="R202" i="5" s="1"/>
  <c r="Q41" i="5"/>
  <c r="Q116" i="5"/>
  <c r="Q174" i="5"/>
  <c r="Q185" i="5"/>
  <c r="M35" i="5"/>
  <c r="M56" i="5"/>
  <c r="M70" i="5"/>
  <c r="M116" i="5"/>
  <c r="M132" i="5"/>
  <c r="M164" i="5"/>
  <c r="M174" i="5"/>
  <c r="M185" i="5"/>
  <c r="M41" i="5"/>
  <c r="N201" i="5" s="1"/>
  <c r="M39" i="5"/>
  <c r="N202" i="5" s="1"/>
  <c r="M12" i="5"/>
  <c r="M16" i="5"/>
  <c r="M22" i="5"/>
  <c r="M57" i="5"/>
  <c r="M26" i="5"/>
  <c r="M27" i="5" s="1"/>
  <c r="M30" i="5"/>
  <c r="M31" i="5" s="1"/>
  <c r="M36" i="5"/>
  <c r="M40" i="5"/>
  <c r="M64" i="5"/>
  <c r="M65" i="5" s="1"/>
  <c r="M78" i="5"/>
  <c r="M89" i="5"/>
  <c r="M90" i="5" s="1"/>
  <c r="M107" i="5"/>
  <c r="M108" i="5" s="1"/>
  <c r="M113" i="5"/>
  <c r="M117" i="5"/>
  <c r="M121" i="5"/>
  <c r="M124" i="5" s="1"/>
  <c r="M126" i="5"/>
  <c r="M127" i="5"/>
  <c r="M128" i="5"/>
  <c r="M129" i="5"/>
  <c r="M133" i="5"/>
  <c r="M136" i="5"/>
  <c r="M137" i="5"/>
  <c r="M138" i="5"/>
  <c r="M139" i="5"/>
  <c r="M141" i="5"/>
  <c r="M142" i="5" s="1"/>
  <c r="M149" i="5"/>
  <c r="M150" i="5" s="1"/>
  <c r="M161" i="5"/>
  <c r="M166" i="5"/>
  <c r="M175" i="5"/>
  <c r="M183" i="5"/>
  <c r="M11" i="5"/>
  <c r="N196" i="5" s="1"/>
  <c r="M18" i="5"/>
  <c r="M19" i="5" s="1"/>
  <c r="M93" i="5"/>
  <c r="M151" i="5"/>
  <c r="M152" i="5" s="1"/>
  <c r="M160" i="5"/>
  <c r="M165" i="5"/>
  <c r="N198" i="5"/>
  <c r="Q173" i="5"/>
  <c r="Q18" i="5"/>
  <c r="Q76" i="5"/>
  <c r="Q93" i="5"/>
  <c r="Q151" i="5"/>
  <c r="Q160" i="5"/>
  <c r="Q11" i="5"/>
  <c r="R196" i="5" s="1"/>
  <c r="M102" i="1"/>
  <c r="M103" i="1" s="1"/>
  <c r="U71" i="2"/>
  <c r="R112" i="2"/>
  <c r="Q69" i="2"/>
  <c r="N117" i="2"/>
  <c r="M68" i="2"/>
  <c r="P73" i="2"/>
  <c r="X64" i="11"/>
  <c r="T64" i="11"/>
  <c r="Q63" i="11"/>
  <c r="P64" i="11"/>
  <c r="M63" i="11"/>
  <c r="R114" i="11"/>
  <c r="Q114" i="11"/>
  <c r="Q171" i="11"/>
  <c r="U79" i="11"/>
  <c r="I140" i="11"/>
  <c r="I142" i="11" s="1"/>
  <c r="I143" i="11"/>
  <c r="I144" i="11" s="1"/>
  <c r="I148" i="11"/>
  <c r="I149" i="11" s="1"/>
  <c r="I152" i="11"/>
  <c r="I153" i="11" s="1"/>
  <c r="L142" i="11"/>
  <c r="L156" i="11" s="1"/>
  <c r="I136" i="11"/>
  <c r="L121" i="11"/>
  <c r="J121" i="11"/>
  <c r="I121" i="11"/>
  <c r="I79" i="11"/>
  <c r="I171" i="11" s="1"/>
  <c r="I90" i="11"/>
  <c r="W93" i="11"/>
  <c r="V82" i="11"/>
  <c r="V93" i="11"/>
  <c r="V80" i="11"/>
  <c r="V85" i="11"/>
  <c r="V86" i="11" s="1"/>
  <c r="V101" i="11"/>
  <c r="V104" i="11"/>
  <c r="V106" i="11"/>
  <c r="V105" i="11" s="1"/>
  <c r="U168" i="11"/>
  <c r="U93" i="11"/>
  <c r="U101" i="11"/>
  <c r="U104" i="11"/>
  <c r="S115" i="11"/>
  <c r="S49" i="11"/>
  <c r="S52" i="11"/>
  <c r="R82" i="11"/>
  <c r="R80" i="11"/>
  <c r="R85" i="11"/>
  <c r="R86" i="11" s="1"/>
  <c r="R101" i="11"/>
  <c r="R104" i="11"/>
  <c r="R106" i="11"/>
  <c r="R105" i="11" s="1"/>
  <c r="R67" i="11"/>
  <c r="R71" i="11"/>
  <c r="Q168" i="11"/>
  <c r="Q67" i="11"/>
  <c r="Q71" i="11"/>
  <c r="Q93" i="11"/>
  <c r="Q101" i="11"/>
  <c r="Q104" i="11"/>
  <c r="P97" i="11"/>
  <c r="P99" i="11"/>
  <c r="P75" i="11"/>
  <c r="O93" i="11"/>
  <c r="O97" i="11"/>
  <c r="O99" i="11"/>
  <c r="O112" i="11"/>
  <c r="O49" i="11"/>
  <c r="O52" i="11"/>
  <c r="N80" i="11"/>
  <c r="N82" i="11"/>
  <c r="N93" i="11"/>
  <c r="N97" i="11"/>
  <c r="N99" i="11"/>
  <c r="N101" i="11"/>
  <c r="N104" i="11"/>
  <c r="N112" i="11"/>
  <c r="N114" i="11"/>
  <c r="N67" i="11"/>
  <c r="N69" i="11"/>
  <c r="N71" i="11"/>
  <c r="M168" i="11"/>
  <c r="M67" i="11"/>
  <c r="M69" i="11"/>
  <c r="M71" i="11"/>
  <c r="M102" i="11"/>
  <c r="M111" i="11"/>
  <c r="M93" i="11"/>
  <c r="M97" i="11"/>
  <c r="L97" i="11"/>
  <c r="L64" i="11"/>
  <c r="L76" i="11" s="1"/>
  <c r="K112" i="11"/>
  <c r="K97" i="11"/>
  <c r="K93" i="11"/>
  <c r="K99" i="11"/>
  <c r="K76" i="11"/>
  <c r="J112" i="11"/>
  <c r="J97" i="11"/>
  <c r="J93" i="11"/>
  <c r="J80" i="11"/>
  <c r="J82" i="11"/>
  <c r="J84" i="11"/>
  <c r="J99" i="11"/>
  <c r="J101" i="11"/>
  <c r="J104" i="11"/>
  <c r="J114" i="11"/>
  <c r="J67" i="11"/>
  <c r="J69" i="11"/>
  <c r="I82" i="11"/>
  <c r="I84" i="11"/>
  <c r="I99" i="11"/>
  <c r="I101" i="11"/>
  <c r="I104" i="11"/>
  <c r="I114" i="11"/>
  <c r="I64" i="11"/>
  <c r="I67" i="11"/>
  <c r="I69" i="11"/>
  <c r="M141" i="11"/>
  <c r="M206" i="11" s="1"/>
  <c r="M140" i="11"/>
  <c r="M136" i="11"/>
  <c r="M137" i="11" s="1"/>
  <c r="M143" i="11"/>
  <c r="M144" i="11" s="1"/>
  <c r="M146" i="11"/>
  <c r="M152" i="11"/>
  <c r="M153" i="11" s="1"/>
  <c r="M124" i="11"/>
  <c r="M123" i="11"/>
  <c r="M91" i="11"/>
  <c r="M90" i="11"/>
  <c r="M148" i="1"/>
  <c r="M149" i="1" s="1"/>
  <c r="M144" i="1"/>
  <c r="N149" i="1"/>
  <c r="N151" i="1"/>
  <c r="N139" i="1"/>
  <c r="N141" i="1"/>
  <c r="N143" i="1"/>
  <c r="N145" i="1"/>
  <c r="N155" i="1"/>
  <c r="N156" i="1" s="1"/>
  <c r="M154" i="1"/>
  <c r="M15" i="1"/>
  <c r="M16" i="1"/>
  <c r="M17" i="1"/>
  <c r="M18" i="1"/>
  <c r="M19" i="1"/>
  <c r="M21" i="1"/>
  <c r="M23" i="1"/>
  <c r="M25" i="1"/>
  <c r="M26" i="1"/>
  <c r="M27" i="1"/>
  <c r="M29" i="1"/>
  <c r="M30" i="1"/>
  <c r="M31" i="1"/>
  <c r="M33" i="1"/>
  <c r="M85" i="1"/>
  <c r="M47" i="1"/>
  <c r="M50" i="1"/>
  <c r="M53" i="1"/>
  <c r="M56" i="1"/>
  <c r="M59" i="1"/>
  <c r="M62" i="1"/>
  <c r="M65" i="1"/>
  <c r="M68" i="1"/>
  <c r="M71" i="1"/>
  <c r="M75" i="1"/>
  <c r="M78" i="1"/>
  <c r="M81" i="1"/>
  <c r="M88" i="1"/>
  <c r="M91" i="1"/>
  <c r="M94" i="1"/>
  <c r="M104" i="1"/>
  <c r="M109" i="1"/>
  <c r="M114" i="1"/>
  <c r="M142" i="1"/>
  <c r="M143" i="1" s="1"/>
  <c r="M150" i="1"/>
  <c r="M35" i="1"/>
  <c r="M36" i="1"/>
  <c r="M37" i="1"/>
  <c r="M38" i="1"/>
  <c r="M39" i="1"/>
  <c r="M40" i="1"/>
  <c r="M84" i="1"/>
  <c r="M48" i="1"/>
  <c r="M51" i="1"/>
  <c r="M54" i="1"/>
  <c r="M57" i="1"/>
  <c r="M60" i="1"/>
  <c r="M63" i="1"/>
  <c r="M66" i="1"/>
  <c r="M69" i="1"/>
  <c r="M72" i="1"/>
  <c r="M73" i="1"/>
  <c r="M76" i="1"/>
  <c r="M79" i="1"/>
  <c r="M82" i="1"/>
  <c r="M89" i="1"/>
  <c r="M92" i="1"/>
  <c r="M95" i="1"/>
  <c r="I44" i="1"/>
  <c r="I98" i="2"/>
  <c r="I100" i="2" s="1"/>
  <c r="Q94" i="2"/>
  <c r="Q95" i="2" s="1"/>
  <c r="U94" i="2"/>
  <c r="U95" i="2" s="1"/>
  <c r="Q96" i="2"/>
  <c r="U96" i="2"/>
  <c r="U98" i="2"/>
  <c r="U100" i="2" s="1"/>
  <c r="Q98" i="2"/>
  <c r="M98" i="2"/>
  <c r="M96" i="2"/>
  <c r="M94" i="2"/>
  <c r="M95" i="2" s="1"/>
  <c r="M77" i="2"/>
  <c r="U64" i="2"/>
  <c r="M49" i="2"/>
  <c r="M45" i="2"/>
  <c r="M22" i="2"/>
  <c r="M25" i="2" s="1"/>
  <c r="M32" i="2"/>
  <c r="M35" i="2" s="1"/>
  <c r="V115" i="5"/>
  <c r="V119" i="5" s="1"/>
  <c r="T118" i="5"/>
  <c r="R115" i="5"/>
  <c r="P118" i="5"/>
  <c r="N115" i="5"/>
  <c r="M24" i="6"/>
  <c r="M25" i="6" s="1"/>
  <c r="U89" i="2"/>
  <c r="Q89" i="2"/>
  <c r="M89" i="2"/>
  <c r="M88" i="2"/>
  <c r="O168" i="1"/>
  <c r="S168" i="1"/>
  <c r="I168" i="11"/>
  <c r="N79" i="3"/>
  <c r="N80" i="3" s="1"/>
  <c r="W30" i="3"/>
  <c r="S30" i="3"/>
  <c r="O30" i="3"/>
  <c r="V33" i="3"/>
  <c r="R33" i="3"/>
  <c r="N33" i="3"/>
  <c r="J73" i="6"/>
  <c r="V144" i="5"/>
  <c r="R144" i="5"/>
  <c r="Q144" i="5"/>
  <c r="N144" i="5"/>
  <c r="M144" i="5"/>
  <c r="J144" i="5"/>
  <c r="I144" i="5"/>
  <c r="M218" i="11"/>
  <c r="M217" i="11"/>
  <c r="M214" i="11"/>
  <c r="M210" i="11"/>
  <c r="M208" i="11"/>
  <c r="M198" i="11"/>
  <c r="M195" i="11"/>
  <c r="M191" i="11"/>
  <c r="M183" i="11"/>
  <c r="U172" i="11"/>
  <c r="Q172" i="11"/>
  <c r="M172" i="11"/>
  <c r="I170" i="11"/>
  <c r="I166" i="11"/>
  <c r="X156" i="11"/>
  <c r="T156" i="11"/>
  <c r="P156" i="11"/>
  <c r="J155" i="11"/>
  <c r="N153" i="11"/>
  <c r="J153" i="11"/>
  <c r="J151" i="11"/>
  <c r="W149" i="11"/>
  <c r="V149" i="11"/>
  <c r="U149" i="11"/>
  <c r="S149" i="11"/>
  <c r="R149" i="11"/>
  <c r="Q149" i="11"/>
  <c r="O149" i="11"/>
  <c r="N149" i="11"/>
  <c r="K149" i="11"/>
  <c r="K142" i="11"/>
  <c r="K144" i="11"/>
  <c r="J149" i="11"/>
  <c r="V146" i="11"/>
  <c r="U146" i="11"/>
  <c r="R146" i="11"/>
  <c r="Q146" i="11"/>
  <c r="N146" i="11"/>
  <c r="J146" i="11"/>
  <c r="S134" i="11"/>
  <c r="O144" i="11"/>
  <c r="N144" i="11"/>
  <c r="J144" i="11"/>
  <c r="O142" i="11"/>
  <c r="O134" i="11"/>
  <c r="J142" i="11"/>
  <c r="N142" i="11"/>
  <c r="N139" i="11"/>
  <c r="J139" i="11"/>
  <c r="V137" i="11"/>
  <c r="U137" i="11"/>
  <c r="R137" i="11"/>
  <c r="Q137" i="11"/>
  <c r="N137" i="11"/>
  <c r="J137" i="11"/>
  <c r="X134" i="11"/>
  <c r="W134" i="11"/>
  <c r="T134" i="11"/>
  <c r="P134" i="11"/>
  <c r="V133" i="11"/>
  <c r="V134" i="11" s="1"/>
  <c r="U133" i="11"/>
  <c r="U134" i="11" s="1"/>
  <c r="R133" i="11"/>
  <c r="R134" i="11" s="1"/>
  <c r="Q133" i="11"/>
  <c r="Q134" i="11" s="1"/>
  <c r="N133" i="11"/>
  <c r="I133" i="11"/>
  <c r="N129" i="11"/>
  <c r="L129" i="11"/>
  <c r="J129" i="11"/>
  <c r="I129" i="11"/>
  <c r="I125" i="11"/>
  <c r="L125" i="11"/>
  <c r="V59" i="11"/>
  <c r="I23" i="11"/>
  <c r="N81" i="3"/>
  <c r="N82" i="3" s="1"/>
  <c r="V36" i="3"/>
  <c r="V37" i="3" s="1"/>
  <c r="R36" i="3"/>
  <c r="R79" i="3"/>
  <c r="R80" i="3" s="1"/>
  <c r="R83" i="3" s="1"/>
  <c r="U80" i="3"/>
  <c r="U83" i="3" s="1"/>
  <c r="T80" i="3"/>
  <c r="T83" i="3" s="1"/>
  <c r="S80" i="3"/>
  <c r="S83" i="3" s="1"/>
  <c r="I24" i="6"/>
  <c r="I25" i="6" s="1"/>
  <c r="I44" i="6"/>
  <c r="I46" i="6" s="1"/>
  <c r="X46" i="6"/>
  <c r="M44" i="6"/>
  <c r="M46" i="6" s="1"/>
  <c r="V72" i="5"/>
  <c r="V115" i="2"/>
  <c r="R115" i="2"/>
  <c r="P80" i="2"/>
  <c r="P81" i="2" s="1"/>
  <c r="X69" i="5"/>
  <c r="X73" i="2"/>
  <c r="X80" i="2" s="1"/>
  <c r="X81" i="2" s="1"/>
  <c r="T73" i="2"/>
  <c r="T80" i="2" s="1"/>
  <c r="T81" i="2" s="1"/>
  <c r="V112" i="2"/>
  <c r="M86" i="2"/>
  <c r="Q86" i="2"/>
  <c r="Q87" i="2" s="1"/>
  <c r="U86" i="2"/>
  <c r="U87" i="2" s="1"/>
  <c r="R72" i="5"/>
  <c r="P72" i="5"/>
  <c r="M71" i="5"/>
  <c r="V58" i="6"/>
  <c r="V50" i="6"/>
  <c r="R58" i="6"/>
  <c r="N58" i="6"/>
  <c r="U57" i="6"/>
  <c r="V74" i="6" s="1"/>
  <c r="V73" i="6" s="1"/>
  <c r="Q57" i="6"/>
  <c r="R74" i="6" s="1"/>
  <c r="R73" i="6" s="1"/>
  <c r="Q55" i="6"/>
  <c r="M55" i="6"/>
  <c r="M58" i="6" s="1"/>
  <c r="N50" i="6"/>
  <c r="P54" i="6"/>
  <c r="P59" i="6" s="1"/>
  <c r="L54" i="6"/>
  <c r="L59" i="6" s="1"/>
  <c r="M53" i="6"/>
  <c r="N74" i="6" s="1"/>
  <c r="N73" i="6" s="1"/>
  <c r="M51" i="6"/>
  <c r="I51" i="6"/>
  <c r="I54" i="6" s="1"/>
  <c r="I49" i="6"/>
  <c r="I50" i="6" s="1"/>
  <c r="R50" i="6"/>
  <c r="J50" i="6"/>
  <c r="J59" i="6" s="1"/>
  <c r="U49" i="6"/>
  <c r="U50" i="6" s="1"/>
  <c r="Q49" i="6"/>
  <c r="Q50" i="6" s="1"/>
  <c r="M49" i="6"/>
  <c r="M50" i="6" s="1"/>
  <c r="V46" i="6"/>
  <c r="T46" i="6"/>
  <c r="R46" i="6"/>
  <c r="P46" i="6"/>
  <c r="N46" i="6"/>
  <c r="L46" i="6"/>
  <c r="L43" i="6"/>
  <c r="U44" i="6"/>
  <c r="U46" i="6" s="1"/>
  <c r="Q44" i="6"/>
  <c r="Q46" i="6" s="1"/>
  <c r="X43" i="6"/>
  <c r="T43" i="6"/>
  <c r="P43" i="6"/>
  <c r="U41" i="6"/>
  <c r="U43" i="6" s="1"/>
  <c r="Q41" i="6"/>
  <c r="Q43" i="6" s="1"/>
  <c r="M41" i="6"/>
  <c r="M43" i="6" s="1"/>
  <c r="I41" i="6"/>
  <c r="I43" i="6" s="1"/>
  <c r="V40" i="6"/>
  <c r="V47" i="6" s="1"/>
  <c r="R40" i="6"/>
  <c r="N40" i="6"/>
  <c r="J40" i="6"/>
  <c r="J47" i="6" s="1"/>
  <c r="U38" i="6"/>
  <c r="U40" i="6" s="1"/>
  <c r="Q38" i="6"/>
  <c r="Q40" i="6" s="1"/>
  <c r="M38" i="6"/>
  <c r="M40" i="6" s="1"/>
  <c r="I38" i="6"/>
  <c r="I40" i="6" s="1"/>
  <c r="R21" i="6"/>
  <c r="R23" i="6"/>
  <c r="N25" i="6"/>
  <c r="J25" i="6"/>
  <c r="V23" i="6"/>
  <c r="N23" i="6"/>
  <c r="J23" i="6"/>
  <c r="U22" i="6"/>
  <c r="U23" i="6" s="1"/>
  <c r="Q22" i="6"/>
  <c r="Q23" i="6" s="1"/>
  <c r="M22" i="6"/>
  <c r="M23" i="6" s="1"/>
  <c r="I22" i="6"/>
  <c r="I23" i="6" s="1"/>
  <c r="V21" i="6"/>
  <c r="N21" i="6"/>
  <c r="N28" i="6" s="1"/>
  <c r="J21" i="6"/>
  <c r="U20" i="6"/>
  <c r="U21" i="6" s="1"/>
  <c r="Q20" i="6"/>
  <c r="Q21" i="6" s="1"/>
  <c r="M20" i="6"/>
  <c r="M21" i="6" s="1"/>
  <c r="M28" i="6" s="1"/>
  <c r="I20" i="6"/>
  <c r="I21" i="6" s="1"/>
  <c r="V17" i="6"/>
  <c r="R17" i="6"/>
  <c r="N17" i="6"/>
  <c r="J17" i="6"/>
  <c r="U16" i="6"/>
  <c r="U17" i="6" s="1"/>
  <c r="Q16" i="6"/>
  <c r="Q17" i="6" s="1"/>
  <c r="M16" i="6"/>
  <c r="M17" i="6" s="1"/>
  <c r="I16" i="6"/>
  <c r="I17" i="6" s="1"/>
  <c r="V15" i="6"/>
  <c r="R15" i="6"/>
  <c r="N15" i="6"/>
  <c r="J15" i="6"/>
  <c r="U14" i="6"/>
  <c r="U15" i="6" s="1"/>
  <c r="Q14" i="6"/>
  <c r="Q15" i="6" s="1"/>
  <c r="M14" i="6"/>
  <c r="M15" i="6" s="1"/>
  <c r="I14" i="6"/>
  <c r="I15" i="6" s="1"/>
  <c r="V13" i="6"/>
  <c r="V18" i="6" s="1"/>
  <c r="R13" i="6"/>
  <c r="N13" i="6"/>
  <c r="N18" i="6" s="1"/>
  <c r="J13" i="6"/>
  <c r="U12" i="6"/>
  <c r="Q12" i="6"/>
  <c r="M12" i="6"/>
  <c r="N68" i="6" s="1"/>
  <c r="I12" i="6"/>
  <c r="U58" i="6"/>
  <c r="T186" i="5"/>
  <c r="P186" i="5"/>
  <c r="L186" i="5"/>
  <c r="K186" i="5"/>
  <c r="J186" i="5"/>
  <c r="I185" i="5"/>
  <c r="I183" i="5"/>
  <c r="X182" i="5"/>
  <c r="T182" i="5"/>
  <c r="T187" i="5" s="1"/>
  <c r="P187" i="5"/>
  <c r="L182" i="5"/>
  <c r="I180" i="5"/>
  <c r="I182" i="5" s="1"/>
  <c r="T177" i="5"/>
  <c r="P177" i="5"/>
  <c r="L172" i="5"/>
  <c r="I171" i="5"/>
  <c r="I170" i="5"/>
  <c r="P168" i="5"/>
  <c r="L168" i="5"/>
  <c r="I167" i="5"/>
  <c r="I166" i="5"/>
  <c r="I165" i="5"/>
  <c r="I164" i="5"/>
  <c r="I163" i="5"/>
  <c r="X162" i="5"/>
  <c r="V162" i="5"/>
  <c r="T162" i="5"/>
  <c r="R162" i="5"/>
  <c r="P162" i="5"/>
  <c r="N162" i="5"/>
  <c r="L162" i="5"/>
  <c r="J162" i="5"/>
  <c r="I161" i="5"/>
  <c r="I160" i="5"/>
  <c r="L155" i="5"/>
  <c r="J155" i="5"/>
  <c r="J152" i="5"/>
  <c r="J150" i="5"/>
  <c r="I154" i="5"/>
  <c r="V152" i="5"/>
  <c r="R152" i="5"/>
  <c r="N152" i="5"/>
  <c r="Q152" i="5"/>
  <c r="I151" i="5"/>
  <c r="I152" i="5" s="1"/>
  <c r="V150" i="5"/>
  <c r="R150" i="5"/>
  <c r="N150" i="5"/>
  <c r="I149" i="5"/>
  <c r="I150" i="5" s="1"/>
  <c r="V142" i="5"/>
  <c r="R142" i="5"/>
  <c r="N142" i="5"/>
  <c r="J142" i="5"/>
  <c r="I141" i="5"/>
  <c r="I142" i="5" s="1"/>
  <c r="V140" i="5"/>
  <c r="R140" i="5"/>
  <c r="N140" i="5"/>
  <c r="J140" i="5"/>
  <c r="I139" i="5"/>
  <c r="I136" i="5"/>
  <c r="I137" i="5"/>
  <c r="I138" i="5"/>
  <c r="N134" i="5"/>
  <c r="L134" i="5"/>
  <c r="K134" i="5"/>
  <c r="J134" i="5"/>
  <c r="I133" i="5"/>
  <c r="I131" i="5"/>
  <c r="W130" i="5"/>
  <c r="V130" i="5"/>
  <c r="S130" i="5"/>
  <c r="S124" i="5"/>
  <c r="R130" i="5"/>
  <c r="O130" i="5"/>
  <c r="N130" i="5"/>
  <c r="K130" i="5"/>
  <c r="J130" i="5"/>
  <c r="I126" i="5"/>
  <c r="I127" i="5"/>
  <c r="I128" i="5"/>
  <c r="X124" i="5"/>
  <c r="W124" i="5"/>
  <c r="V124" i="5"/>
  <c r="T124" i="5"/>
  <c r="R124" i="5"/>
  <c r="P124" i="5"/>
  <c r="O124" i="5"/>
  <c r="N124" i="5"/>
  <c r="L124" i="5"/>
  <c r="K124" i="5"/>
  <c r="J124" i="5"/>
  <c r="I121" i="5"/>
  <c r="I124" i="5" s="1"/>
  <c r="L115" i="5"/>
  <c r="L119" i="5" s="1"/>
  <c r="J115" i="5"/>
  <c r="J119" i="5" s="1"/>
  <c r="I114" i="5"/>
  <c r="I115" i="5" s="1"/>
  <c r="I119" i="5" s="1"/>
  <c r="I113" i="5"/>
  <c r="R110" i="5"/>
  <c r="V108" i="5"/>
  <c r="R108" i="5"/>
  <c r="N108" i="5"/>
  <c r="J108" i="5"/>
  <c r="J111" i="5" s="1"/>
  <c r="Q108" i="5"/>
  <c r="I107" i="5"/>
  <c r="I108" i="5" s="1"/>
  <c r="I111" i="5" s="1"/>
  <c r="X104" i="5"/>
  <c r="T104" i="5"/>
  <c r="L104" i="5"/>
  <c r="I101" i="5"/>
  <c r="I104" i="5" s="1"/>
  <c r="T100" i="5"/>
  <c r="L100" i="5"/>
  <c r="Q99" i="5"/>
  <c r="I99" i="5"/>
  <c r="Q98" i="5"/>
  <c r="I98" i="5"/>
  <c r="Q100" i="5"/>
  <c r="I97" i="5"/>
  <c r="I100" i="5" s="1"/>
  <c r="R96" i="5"/>
  <c r="N96" i="5"/>
  <c r="J96" i="5"/>
  <c r="I93" i="5"/>
  <c r="X92" i="5"/>
  <c r="T92" i="5"/>
  <c r="L92" i="5"/>
  <c r="I92" i="5"/>
  <c r="X90" i="5"/>
  <c r="T90" i="5"/>
  <c r="P90" i="5"/>
  <c r="X88" i="5"/>
  <c r="J88" i="5"/>
  <c r="I86" i="5"/>
  <c r="I88" i="5" s="1"/>
  <c r="X85" i="5"/>
  <c r="T85" i="5"/>
  <c r="X79" i="5"/>
  <c r="T79" i="5"/>
  <c r="T77" i="5"/>
  <c r="P79" i="5"/>
  <c r="Q79" i="5"/>
  <c r="M79" i="5"/>
  <c r="X77" i="5"/>
  <c r="P77" i="5"/>
  <c r="L77" i="5"/>
  <c r="L80" i="5" s="1"/>
  <c r="J77" i="5"/>
  <c r="I76" i="5"/>
  <c r="I75" i="5"/>
  <c r="P65" i="5"/>
  <c r="L62" i="5"/>
  <c r="I61" i="5"/>
  <c r="N58" i="5"/>
  <c r="K58" i="5"/>
  <c r="J58" i="5"/>
  <c r="I57" i="5"/>
  <c r="I56" i="5"/>
  <c r="L54" i="5"/>
  <c r="K54" i="5"/>
  <c r="J54" i="5"/>
  <c r="I53" i="5"/>
  <c r="I51" i="5"/>
  <c r="X49" i="5"/>
  <c r="T49" i="5"/>
  <c r="L49" i="5"/>
  <c r="I45" i="5"/>
  <c r="X42" i="5"/>
  <c r="V42" i="5"/>
  <c r="T42" i="5"/>
  <c r="R42" i="5"/>
  <c r="P42" i="5"/>
  <c r="N42" i="5"/>
  <c r="L42" i="5"/>
  <c r="I39" i="5"/>
  <c r="J202" i="5" s="1"/>
  <c r="P38" i="5"/>
  <c r="L38" i="5"/>
  <c r="I37" i="5"/>
  <c r="I36" i="5"/>
  <c r="I35" i="5"/>
  <c r="X29" i="5"/>
  <c r="P31" i="5"/>
  <c r="L29" i="5"/>
  <c r="I28" i="5"/>
  <c r="I29" i="5" s="1"/>
  <c r="P27" i="5"/>
  <c r="V24" i="5"/>
  <c r="R24" i="5"/>
  <c r="N24" i="5"/>
  <c r="J24" i="5"/>
  <c r="I22" i="5"/>
  <c r="X19" i="5"/>
  <c r="T19" i="5"/>
  <c r="P19" i="5"/>
  <c r="X17" i="5"/>
  <c r="V17" i="5"/>
  <c r="T17" i="5"/>
  <c r="R17" i="5"/>
  <c r="P17" i="5"/>
  <c r="N17" i="5"/>
  <c r="L17" i="5"/>
  <c r="J17" i="5"/>
  <c r="I16" i="5"/>
  <c r="I17" i="5" s="1"/>
  <c r="V13" i="5"/>
  <c r="V14" i="5" s="1"/>
  <c r="R13" i="5"/>
  <c r="R14" i="5" s="1"/>
  <c r="N13" i="5"/>
  <c r="N14" i="5" s="1"/>
  <c r="J13" i="5"/>
  <c r="J14" i="5" s="1"/>
  <c r="I12" i="5"/>
  <c r="I11" i="5"/>
  <c r="J196" i="5" s="1"/>
  <c r="M24" i="5"/>
  <c r="M77" i="5"/>
  <c r="V95" i="3"/>
  <c r="R95" i="3"/>
  <c r="N95" i="3"/>
  <c r="J95" i="3"/>
  <c r="V91" i="3"/>
  <c r="R91" i="3"/>
  <c r="J91" i="3"/>
  <c r="Q82" i="3"/>
  <c r="Q80" i="3"/>
  <c r="P80" i="3"/>
  <c r="P83" i="3" s="1"/>
  <c r="O80" i="3"/>
  <c r="O83" i="3" s="1"/>
  <c r="M80" i="3"/>
  <c r="M83" i="3" s="1"/>
  <c r="L80" i="3"/>
  <c r="L83" i="3" s="1"/>
  <c r="K80" i="3"/>
  <c r="K83" i="3" s="1"/>
  <c r="Y77" i="3"/>
  <c r="U77" i="3"/>
  <c r="Q77" i="3"/>
  <c r="M77" i="3"/>
  <c r="X74" i="3"/>
  <c r="W74" i="3"/>
  <c r="V74" i="3"/>
  <c r="T74" i="3"/>
  <c r="S74" i="3"/>
  <c r="R74" i="3"/>
  <c r="P74" i="3"/>
  <c r="O74" i="3"/>
  <c r="N74" i="3"/>
  <c r="L74" i="3"/>
  <c r="K74" i="3"/>
  <c r="J74" i="3"/>
  <c r="X72" i="3"/>
  <c r="W72" i="3"/>
  <c r="V72" i="3"/>
  <c r="T72" i="3"/>
  <c r="S72" i="3"/>
  <c r="R72" i="3"/>
  <c r="P72" i="3"/>
  <c r="O72" i="3"/>
  <c r="N72" i="3"/>
  <c r="L72" i="3"/>
  <c r="K72" i="3"/>
  <c r="X69" i="3"/>
  <c r="W69" i="3"/>
  <c r="V69" i="3"/>
  <c r="T69" i="3"/>
  <c r="S69" i="3"/>
  <c r="R69" i="3"/>
  <c r="P69" i="3"/>
  <c r="O69" i="3"/>
  <c r="N69" i="3"/>
  <c r="L69" i="3"/>
  <c r="K69" i="3"/>
  <c r="J69" i="3"/>
  <c r="X67" i="3"/>
  <c r="W67" i="3"/>
  <c r="V67" i="3"/>
  <c r="T67" i="3"/>
  <c r="S67" i="3"/>
  <c r="R67" i="3"/>
  <c r="P67" i="3"/>
  <c r="O67" i="3"/>
  <c r="N67" i="3"/>
  <c r="L67" i="3"/>
  <c r="K67" i="3"/>
  <c r="J67" i="3"/>
  <c r="X64" i="3"/>
  <c r="W64" i="3"/>
  <c r="V64" i="3"/>
  <c r="T64" i="3"/>
  <c r="S64" i="3"/>
  <c r="R64" i="3"/>
  <c r="P64" i="3"/>
  <c r="O64" i="3"/>
  <c r="N64" i="3"/>
  <c r="L64" i="3"/>
  <c r="K64" i="3"/>
  <c r="X62" i="3"/>
  <c r="W62" i="3"/>
  <c r="V62" i="3"/>
  <c r="T62" i="3"/>
  <c r="S62" i="3"/>
  <c r="R62" i="3"/>
  <c r="P62" i="3"/>
  <c r="O62" i="3"/>
  <c r="N62" i="3"/>
  <c r="L62" i="3"/>
  <c r="K62" i="3"/>
  <c r="X59" i="3"/>
  <c r="W59" i="3"/>
  <c r="V59" i="3"/>
  <c r="T59" i="3"/>
  <c r="S59" i="3"/>
  <c r="R59" i="3"/>
  <c r="P59" i="3"/>
  <c r="O59" i="3"/>
  <c r="N59" i="3"/>
  <c r="L59" i="3"/>
  <c r="K59" i="3"/>
  <c r="J59" i="3"/>
  <c r="X57" i="3"/>
  <c r="W57" i="3"/>
  <c r="V57" i="3"/>
  <c r="T57" i="3"/>
  <c r="S57" i="3"/>
  <c r="R57" i="3"/>
  <c r="P57" i="3"/>
  <c r="O57" i="3"/>
  <c r="N57" i="3"/>
  <c r="L57" i="3"/>
  <c r="K57" i="3"/>
  <c r="X55" i="3"/>
  <c r="W55" i="3"/>
  <c r="V55" i="3"/>
  <c r="T55" i="3"/>
  <c r="S55" i="3"/>
  <c r="R55" i="3"/>
  <c r="P55" i="3"/>
  <c r="O55" i="3"/>
  <c r="N55" i="3"/>
  <c r="L55" i="3"/>
  <c r="K55" i="3"/>
  <c r="J55" i="3"/>
  <c r="X53" i="3"/>
  <c r="W53" i="3"/>
  <c r="V53" i="3"/>
  <c r="T53" i="3"/>
  <c r="S53" i="3"/>
  <c r="R53" i="3"/>
  <c r="P53" i="3"/>
  <c r="N53" i="3"/>
  <c r="L53" i="3"/>
  <c r="K53" i="3"/>
  <c r="X51" i="3"/>
  <c r="W51" i="3"/>
  <c r="V51" i="3"/>
  <c r="T51" i="3"/>
  <c r="S51" i="3"/>
  <c r="R51" i="3"/>
  <c r="P51" i="3"/>
  <c r="O51" i="3"/>
  <c r="N51" i="3"/>
  <c r="L51" i="3"/>
  <c r="K51" i="3"/>
  <c r="J51" i="3"/>
  <c r="X49" i="3"/>
  <c r="W49" i="3"/>
  <c r="V49" i="3"/>
  <c r="T49" i="3"/>
  <c r="S49" i="3"/>
  <c r="R49" i="3"/>
  <c r="P49" i="3"/>
  <c r="O49" i="3"/>
  <c r="N49" i="3"/>
  <c r="L49" i="3"/>
  <c r="K49" i="3"/>
  <c r="X47" i="3"/>
  <c r="W47" i="3"/>
  <c r="V47" i="3"/>
  <c r="T47" i="3"/>
  <c r="S47" i="3"/>
  <c r="R47" i="3"/>
  <c r="P47" i="3"/>
  <c r="O47" i="3"/>
  <c r="N47" i="3"/>
  <c r="L47" i="3"/>
  <c r="K47" i="3"/>
  <c r="J47" i="3"/>
  <c r="X45" i="3"/>
  <c r="W45" i="3"/>
  <c r="V45" i="3"/>
  <c r="T45" i="3"/>
  <c r="S45" i="3"/>
  <c r="R45" i="3"/>
  <c r="P45" i="3"/>
  <c r="O45" i="3"/>
  <c r="N45" i="3"/>
  <c r="L45" i="3"/>
  <c r="K45" i="3"/>
  <c r="Y41" i="3"/>
  <c r="X41" i="3"/>
  <c r="W41" i="3"/>
  <c r="V41" i="3"/>
  <c r="U41" i="3"/>
  <c r="T41" i="3"/>
  <c r="Q41" i="3"/>
  <c r="P41" i="3"/>
  <c r="O41" i="3"/>
  <c r="K41" i="3"/>
  <c r="J41" i="3" s="1"/>
  <c r="N40" i="3"/>
  <c r="N41" i="3" s="1"/>
  <c r="Y37" i="3"/>
  <c r="X37" i="3"/>
  <c r="W37" i="3"/>
  <c r="U37" i="3"/>
  <c r="T37" i="3"/>
  <c r="S37" i="3"/>
  <c r="Q37" i="3"/>
  <c r="P37" i="3"/>
  <c r="O37" i="3"/>
  <c r="M37" i="3"/>
  <c r="L37" i="3"/>
  <c r="K37" i="3"/>
  <c r="R37" i="3"/>
  <c r="N36" i="3"/>
  <c r="N37" i="3" s="1"/>
  <c r="Y35" i="3"/>
  <c r="X35" i="3"/>
  <c r="W35" i="3"/>
  <c r="U35" i="3"/>
  <c r="T35" i="3"/>
  <c r="S35" i="3"/>
  <c r="Q35" i="3"/>
  <c r="O35" i="3"/>
  <c r="P35" i="3"/>
  <c r="M35" i="3"/>
  <c r="L35" i="3"/>
  <c r="K35" i="3"/>
  <c r="V34" i="3"/>
  <c r="V35" i="3" s="1"/>
  <c r="R34" i="3"/>
  <c r="R35" i="3" s="1"/>
  <c r="N34" i="3"/>
  <c r="Y32" i="3"/>
  <c r="X32" i="3"/>
  <c r="U32" i="3"/>
  <c r="R32" i="3" s="1"/>
  <c r="T32" i="3"/>
  <c r="Q32" i="3"/>
  <c r="N32" i="3" s="1"/>
  <c r="N31" i="3"/>
  <c r="P32" i="3"/>
  <c r="M33" i="3"/>
  <c r="J33" i="3" s="1"/>
  <c r="L33" i="3"/>
  <c r="V31" i="3"/>
  <c r="R31" i="3"/>
  <c r="V29" i="3"/>
  <c r="V28" i="3"/>
  <c r="V21" i="3"/>
  <c r="V22" i="3" s="1"/>
  <c r="R29" i="3"/>
  <c r="R27" i="3" s="1"/>
  <c r="N29" i="3"/>
  <c r="N27" i="3" s="1"/>
  <c r="Q27" i="3"/>
  <c r="P27" i="3"/>
  <c r="O27" i="3"/>
  <c r="M27" i="3"/>
  <c r="L27" i="3"/>
  <c r="K27" i="3"/>
  <c r="Y26" i="3"/>
  <c r="X26" i="3"/>
  <c r="W26" i="3"/>
  <c r="V26" i="3"/>
  <c r="U26" i="3"/>
  <c r="T26" i="3"/>
  <c r="S26" i="3"/>
  <c r="R26" i="3"/>
  <c r="Q26" i="3"/>
  <c r="P26" i="3"/>
  <c r="O26" i="3"/>
  <c r="M26" i="3"/>
  <c r="L26" i="3"/>
  <c r="K26" i="3"/>
  <c r="N25" i="3"/>
  <c r="N26" i="3" s="1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Y22" i="3"/>
  <c r="X22" i="3"/>
  <c r="W22" i="3"/>
  <c r="U22" i="3"/>
  <c r="U15" i="3"/>
  <c r="U18" i="3"/>
  <c r="U20" i="3"/>
  <c r="T22" i="3"/>
  <c r="S22" i="3"/>
  <c r="Q22" i="3"/>
  <c r="P22" i="3"/>
  <c r="O22" i="3"/>
  <c r="M22" i="3"/>
  <c r="L22" i="3"/>
  <c r="K22" i="3"/>
  <c r="R21" i="3"/>
  <c r="R22" i="3" s="1"/>
  <c r="N21" i="3"/>
  <c r="N22" i="3" s="1"/>
  <c r="Y20" i="3"/>
  <c r="X20" i="3"/>
  <c r="W20" i="3"/>
  <c r="V20" i="3"/>
  <c r="T20" i="3"/>
  <c r="S20" i="3"/>
  <c r="Q20" i="3"/>
  <c r="P20" i="3"/>
  <c r="O20" i="3"/>
  <c r="M20" i="3"/>
  <c r="L20" i="3"/>
  <c r="K20" i="3"/>
  <c r="N19" i="3"/>
  <c r="N20" i="3" s="1"/>
  <c r="J20" i="3"/>
  <c r="Y18" i="3"/>
  <c r="X18" i="3"/>
  <c r="W18" i="3"/>
  <c r="V18" i="3"/>
  <c r="T18" i="3"/>
  <c r="T13" i="3"/>
  <c r="T15" i="3"/>
  <c r="S18" i="3"/>
  <c r="R18" i="3"/>
  <c r="Q18" i="3"/>
  <c r="P18" i="3"/>
  <c r="O18" i="3"/>
  <c r="M18" i="3"/>
  <c r="L18" i="3"/>
  <c r="K18" i="3"/>
  <c r="X15" i="3"/>
  <c r="W15" i="3"/>
  <c r="V15" i="3"/>
  <c r="S15" i="3"/>
  <c r="R15" i="3"/>
  <c r="P15" i="3"/>
  <c r="O15" i="3"/>
  <c r="N15" i="3"/>
  <c r="L15" i="3"/>
  <c r="K15" i="3"/>
  <c r="J15" i="3"/>
  <c r="X13" i="3"/>
  <c r="W13" i="3"/>
  <c r="V13" i="3"/>
  <c r="S13" i="3"/>
  <c r="R13" i="3"/>
  <c r="P13" i="3"/>
  <c r="O13" i="3"/>
  <c r="L13" i="3"/>
  <c r="K13" i="3"/>
  <c r="N12" i="3"/>
  <c r="J117" i="2"/>
  <c r="V111" i="2"/>
  <c r="R111" i="2"/>
  <c r="V110" i="2"/>
  <c r="R110" i="2"/>
  <c r="N110" i="2"/>
  <c r="V100" i="2"/>
  <c r="V97" i="2"/>
  <c r="V95" i="2"/>
  <c r="V85" i="2"/>
  <c r="V87" i="2"/>
  <c r="R100" i="2"/>
  <c r="Q100" i="2"/>
  <c r="N100" i="2"/>
  <c r="M100" i="2"/>
  <c r="J100" i="2"/>
  <c r="U97" i="2"/>
  <c r="R97" i="2"/>
  <c r="Q97" i="2"/>
  <c r="N97" i="2"/>
  <c r="M97" i="2"/>
  <c r="R95" i="2"/>
  <c r="N95" i="2"/>
  <c r="J95" i="2"/>
  <c r="I95" i="2"/>
  <c r="K91" i="2"/>
  <c r="J91" i="2"/>
  <c r="R87" i="2"/>
  <c r="N87" i="2"/>
  <c r="N85" i="2"/>
  <c r="M87" i="2"/>
  <c r="J87" i="2"/>
  <c r="I87" i="2"/>
  <c r="W85" i="2"/>
  <c r="W92" i="2" s="1"/>
  <c r="S85" i="2"/>
  <c r="S92" i="2" s="1"/>
  <c r="R85" i="2"/>
  <c r="O85" i="2"/>
  <c r="L85" i="2"/>
  <c r="L92" i="2" s="1"/>
  <c r="K85" i="2"/>
  <c r="J85" i="2"/>
  <c r="U84" i="2"/>
  <c r="U85" i="2" s="1"/>
  <c r="Q84" i="2"/>
  <c r="Q85" i="2" s="1"/>
  <c r="M84" i="2"/>
  <c r="M85" i="2" s="1"/>
  <c r="I84" i="2"/>
  <c r="I85" i="2" s="1"/>
  <c r="L76" i="2"/>
  <c r="L80" i="2" s="1"/>
  <c r="L81" i="2" s="1"/>
  <c r="I74" i="2"/>
  <c r="I76" i="2" s="1"/>
  <c r="V67" i="2"/>
  <c r="R67" i="2"/>
  <c r="J67" i="2"/>
  <c r="U66" i="2"/>
  <c r="U67" i="2" s="1"/>
  <c r="Q66" i="2"/>
  <c r="Q67" i="2" s="1"/>
  <c r="I66" i="2"/>
  <c r="I67" i="2" s="1"/>
  <c r="I63" i="2"/>
  <c r="V65" i="2"/>
  <c r="U65" i="2"/>
  <c r="J63" i="2"/>
  <c r="V63" i="2"/>
  <c r="R63" i="2"/>
  <c r="N63" i="2"/>
  <c r="U62" i="2"/>
  <c r="U63" i="2" s="1"/>
  <c r="Q62" i="2"/>
  <c r="Q63" i="2" s="1"/>
  <c r="M62" i="2"/>
  <c r="M63" i="2" s="1"/>
  <c r="N50" i="2"/>
  <c r="N44" i="2"/>
  <c r="N42" i="2"/>
  <c r="N40" i="2"/>
  <c r="M50" i="2"/>
  <c r="V48" i="2"/>
  <c r="R48" i="2"/>
  <c r="J48" i="2"/>
  <c r="U47" i="2"/>
  <c r="U48" i="2" s="1"/>
  <c r="Q47" i="2"/>
  <c r="Q48" i="2" s="1"/>
  <c r="I47" i="2"/>
  <c r="I48" i="2" s="1"/>
  <c r="V46" i="2"/>
  <c r="J46" i="2"/>
  <c r="I46" i="2"/>
  <c r="U45" i="2"/>
  <c r="U46" i="2" s="1"/>
  <c r="Q45" i="2"/>
  <c r="Q46" i="2" s="1"/>
  <c r="V44" i="2"/>
  <c r="R44" i="2"/>
  <c r="J44" i="2"/>
  <c r="U43" i="2"/>
  <c r="U44" i="2" s="1"/>
  <c r="Q43" i="2"/>
  <c r="Q44" i="2" s="1"/>
  <c r="M43" i="2"/>
  <c r="M44" i="2" s="1"/>
  <c r="I43" i="2"/>
  <c r="I44" i="2" s="1"/>
  <c r="V42" i="2"/>
  <c r="R42" i="2"/>
  <c r="J42" i="2"/>
  <c r="U41" i="2"/>
  <c r="U42" i="2" s="1"/>
  <c r="Q41" i="2"/>
  <c r="Q42" i="2" s="1"/>
  <c r="M41" i="2"/>
  <c r="M42" i="2" s="1"/>
  <c r="I41" i="2"/>
  <c r="I42" i="2" s="1"/>
  <c r="V40" i="2"/>
  <c r="R40" i="2"/>
  <c r="J40" i="2"/>
  <c r="U39" i="2"/>
  <c r="U40" i="2" s="1"/>
  <c r="Q39" i="2"/>
  <c r="Q40" i="2" s="1"/>
  <c r="M39" i="2"/>
  <c r="M40" i="2" s="1"/>
  <c r="I39" i="2"/>
  <c r="W35" i="2"/>
  <c r="S35" i="2"/>
  <c r="O35" i="2"/>
  <c r="L35" i="2"/>
  <c r="L25" i="2"/>
  <c r="K35" i="2"/>
  <c r="W30" i="2"/>
  <c r="S30" i="2"/>
  <c r="S21" i="2"/>
  <c r="S25" i="2"/>
  <c r="O30" i="2"/>
  <c r="K30" i="2"/>
  <c r="U27" i="2"/>
  <c r="U30" i="2" s="1"/>
  <c r="Q27" i="2"/>
  <c r="Q30" i="2" s="1"/>
  <c r="M27" i="2"/>
  <c r="M30" i="2" s="1"/>
  <c r="X52" i="2"/>
  <c r="W25" i="2"/>
  <c r="P25" i="2"/>
  <c r="O25" i="2"/>
  <c r="N21" i="2"/>
  <c r="K25" i="2"/>
  <c r="U22" i="2"/>
  <c r="U25" i="2" s="1"/>
  <c r="Q22" i="2"/>
  <c r="Q25" i="2" s="1"/>
  <c r="W21" i="2"/>
  <c r="V21" i="2"/>
  <c r="R21" i="2"/>
  <c r="O21" i="2"/>
  <c r="O37" i="2" s="1"/>
  <c r="O52" i="2" s="1"/>
  <c r="K21" i="2"/>
  <c r="U18" i="2"/>
  <c r="Q18" i="2"/>
  <c r="M18" i="2"/>
  <c r="L15" i="2"/>
  <c r="L16" i="2" s="1"/>
  <c r="K15" i="2"/>
  <c r="K16" i="2" s="1"/>
  <c r="J15" i="2"/>
  <c r="J16" i="2" s="1"/>
  <c r="N115" i="2"/>
  <c r="J115" i="2"/>
  <c r="I12" i="2"/>
  <c r="N111" i="2"/>
  <c r="I11" i="2"/>
  <c r="J111" i="2" s="1"/>
  <c r="S171" i="1"/>
  <c r="S170" i="1"/>
  <c r="O171" i="1"/>
  <c r="O170" i="1"/>
  <c r="K168" i="1"/>
  <c r="S167" i="1"/>
  <c r="O167" i="1"/>
  <c r="K167" i="1"/>
  <c r="H167" i="1"/>
  <c r="V155" i="1"/>
  <c r="V156" i="1" s="1"/>
  <c r="R155" i="1"/>
  <c r="R156" i="1" s="1"/>
  <c r="Q155" i="1"/>
  <c r="Q156" i="1" s="1"/>
  <c r="M155" i="1"/>
  <c r="M156" i="1" s="1"/>
  <c r="J155" i="1"/>
  <c r="J156" i="1" s="1"/>
  <c r="U154" i="1"/>
  <c r="U155" i="1" s="1"/>
  <c r="U156" i="1" s="1"/>
  <c r="I154" i="1"/>
  <c r="I155" i="1" s="1"/>
  <c r="I156" i="1" s="1"/>
  <c r="V151" i="1"/>
  <c r="R151" i="1"/>
  <c r="J151" i="1"/>
  <c r="U150" i="1"/>
  <c r="U151" i="1" s="1"/>
  <c r="Q150" i="1"/>
  <c r="Q151" i="1" s="1"/>
  <c r="Q149" i="1"/>
  <c r="M151" i="1"/>
  <c r="I150" i="1"/>
  <c r="I151" i="1" s="1"/>
  <c r="V149" i="1"/>
  <c r="U149" i="1"/>
  <c r="R149" i="1"/>
  <c r="J149" i="1"/>
  <c r="I148" i="1"/>
  <c r="I149" i="1" s="1"/>
  <c r="V145" i="1"/>
  <c r="V139" i="1"/>
  <c r="V141" i="1"/>
  <c r="V143" i="1"/>
  <c r="U145" i="1"/>
  <c r="R145" i="1"/>
  <c r="Q145" i="1"/>
  <c r="M145" i="1"/>
  <c r="R143" i="1"/>
  <c r="U142" i="1"/>
  <c r="U143" i="1" s="1"/>
  <c r="Q142" i="1"/>
  <c r="Q143" i="1" s="1"/>
  <c r="I142" i="1"/>
  <c r="I143" i="1" s="1"/>
  <c r="U141" i="1"/>
  <c r="R141" i="1"/>
  <c r="Q141" i="1"/>
  <c r="Q139" i="1"/>
  <c r="M141" i="1"/>
  <c r="J141" i="1"/>
  <c r="I140" i="1"/>
  <c r="I141" i="1" s="1"/>
  <c r="U139" i="1"/>
  <c r="R139" i="1"/>
  <c r="M139" i="1"/>
  <c r="J139" i="1"/>
  <c r="I138" i="1"/>
  <c r="I139" i="1" s="1"/>
  <c r="V133" i="1"/>
  <c r="V134" i="1" s="1"/>
  <c r="V135" i="1" s="1"/>
  <c r="U133" i="1"/>
  <c r="U134" i="1" s="1"/>
  <c r="U135" i="1" s="1"/>
  <c r="R133" i="1"/>
  <c r="R134" i="1" s="1"/>
  <c r="R135" i="1" s="1"/>
  <c r="Q133" i="1"/>
  <c r="Q134" i="1" s="1"/>
  <c r="Q135" i="1" s="1"/>
  <c r="N133" i="1"/>
  <c r="N134" i="1" s="1"/>
  <c r="N135" i="1" s="1"/>
  <c r="M133" i="1"/>
  <c r="M134" i="1" s="1"/>
  <c r="M135" i="1" s="1"/>
  <c r="J133" i="1"/>
  <c r="J134" i="1" s="1"/>
  <c r="J135" i="1" s="1"/>
  <c r="I133" i="1"/>
  <c r="I134" i="1" s="1"/>
  <c r="I135" i="1" s="1"/>
  <c r="X128" i="1"/>
  <c r="T122" i="1"/>
  <c r="U128" i="1"/>
  <c r="Q122" i="1"/>
  <c r="O117" i="1"/>
  <c r="N117" i="1"/>
  <c r="K117" i="1"/>
  <c r="J117" i="1"/>
  <c r="M116" i="1"/>
  <c r="I116" i="1"/>
  <c r="M115" i="1"/>
  <c r="I115" i="1"/>
  <c r="I114" i="1"/>
  <c r="P113" i="1"/>
  <c r="L113" i="1"/>
  <c r="K113" i="1"/>
  <c r="J113" i="1"/>
  <c r="M111" i="1"/>
  <c r="I111" i="1"/>
  <c r="M110" i="1"/>
  <c r="I110" i="1"/>
  <c r="I109" i="1"/>
  <c r="P108" i="1"/>
  <c r="K108" i="1"/>
  <c r="J108" i="1"/>
  <c r="M107" i="1"/>
  <c r="M106" i="1"/>
  <c r="I107" i="1"/>
  <c r="I106" i="1"/>
  <c r="I105" i="1"/>
  <c r="I104" i="1"/>
  <c r="L103" i="1"/>
  <c r="I103" i="1"/>
  <c r="O96" i="1"/>
  <c r="K96" i="1"/>
  <c r="J96" i="1"/>
  <c r="R95" i="1"/>
  <c r="V95" i="1" s="1"/>
  <c r="I95" i="1"/>
  <c r="S94" i="1"/>
  <c r="S96" i="1" s="1"/>
  <c r="R94" i="1"/>
  <c r="V94" i="1" s="1"/>
  <c r="U94" i="1" s="1"/>
  <c r="I94" i="1"/>
  <c r="O93" i="1"/>
  <c r="K93" i="1"/>
  <c r="J93" i="1"/>
  <c r="R92" i="1"/>
  <c r="Q92" i="1" s="1"/>
  <c r="I92" i="1"/>
  <c r="S91" i="1"/>
  <c r="S93" i="1" s="1"/>
  <c r="R91" i="1"/>
  <c r="Q91" i="1" s="1"/>
  <c r="I91" i="1"/>
  <c r="O90" i="1"/>
  <c r="K90" i="1"/>
  <c r="J90" i="1"/>
  <c r="S89" i="1"/>
  <c r="W89" i="1" s="1"/>
  <c r="R89" i="1"/>
  <c r="V89" i="1" s="1"/>
  <c r="I89" i="1"/>
  <c r="S88" i="1"/>
  <c r="R88" i="1"/>
  <c r="V88" i="1" s="1"/>
  <c r="U88" i="1" s="1"/>
  <c r="I88" i="1"/>
  <c r="O87" i="1"/>
  <c r="K87" i="1"/>
  <c r="J87" i="1"/>
  <c r="I86" i="1"/>
  <c r="S85" i="1"/>
  <c r="W85" i="1" s="1"/>
  <c r="R85" i="1"/>
  <c r="I85" i="1"/>
  <c r="S84" i="1"/>
  <c r="W84" i="1" s="1"/>
  <c r="R84" i="1"/>
  <c r="Q84" i="1" s="1"/>
  <c r="I84" i="1"/>
  <c r="O83" i="1"/>
  <c r="L83" i="1"/>
  <c r="K83" i="1"/>
  <c r="J83" i="1"/>
  <c r="R82" i="1"/>
  <c r="Q82" i="1" s="1"/>
  <c r="I82" i="1"/>
  <c r="S81" i="1"/>
  <c r="S83" i="1" s="1"/>
  <c r="R81" i="1"/>
  <c r="V81" i="1" s="1"/>
  <c r="I81" i="1"/>
  <c r="O80" i="1"/>
  <c r="K80" i="1"/>
  <c r="J80" i="1"/>
  <c r="S79" i="1"/>
  <c r="W79" i="1" s="1"/>
  <c r="R79" i="1"/>
  <c r="Q79" i="1" s="1"/>
  <c r="I79" i="1"/>
  <c r="S78" i="1"/>
  <c r="W78" i="1" s="1"/>
  <c r="R78" i="1"/>
  <c r="Q78" i="1" s="1"/>
  <c r="I78" i="1"/>
  <c r="O77" i="1"/>
  <c r="L77" i="1"/>
  <c r="K77" i="1"/>
  <c r="J77" i="1"/>
  <c r="S76" i="1"/>
  <c r="W76" i="1" s="1"/>
  <c r="R76" i="1"/>
  <c r="V76" i="1" s="1"/>
  <c r="U76" i="1" s="1"/>
  <c r="I76" i="1"/>
  <c r="S75" i="1"/>
  <c r="R75" i="1"/>
  <c r="V75" i="1" s="1"/>
  <c r="I75" i="1"/>
  <c r="O74" i="1"/>
  <c r="K74" i="1"/>
  <c r="J74" i="1"/>
  <c r="S73" i="1"/>
  <c r="W73" i="1" s="1"/>
  <c r="R73" i="1"/>
  <c r="V73" i="1" s="1"/>
  <c r="U73" i="1" s="1"/>
  <c r="I73" i="1"/>
  <c r="S72" i="1"/>
  <c r="W72" i="1" s="1"/>
  <c r="R72" i="1"/>
  <c r="I72" i="1"/>
  <c r="S71" i="1"/>
  <c r="W71" i="1" s="1"/>
  <c r="R71" i="1"/>
  <c r="V71" i="1" s="1"/>
  <c r="I71" i="1"/>
  <c r="O70" i="1"/>
  <c r="O49" i="1"/>
  <c r="O52" i="1"/>
  <c r="O55" i="1"/>
  <c r="O58" i="1"/>
  <c r="O61" i="1"/>
  <c r="O64" i="1"/>
  <c r="O67" i="1"/>
  <c r="O45" i="1"/>
  <c r="K70" i="1"/>
  <c r="J70" i="1"/>
  <c r="W69" i="1"/>
  <c r="R69" i="1"/>
  <c r="I69" i="1"/>
  <c r="W68" i="1"/>
  <c r="R68" i="1"/>
  <c r="Q68" i="1" s="1"/>
  <c r="I68" i="1"/>
  <c r="L67" i="1"/>
  <c r="K67" i="1"/>
  <c r="J67" i="1"/>
  <c r="R66" i="1"/>
  <c r="Q66" i="1" s="1"/>
  <c r="I66" i="1"/>
  <c r="S65" i="1"/>
  <c r="S67" i="1" s="1"/>
  <c r="R65" i="1"/>
  <c r="V65" i="1" s="1"/>
  <c r="U65" i="1" s="1"/>
  <c r="I65" i="1"/>
  <c r="L64" i="1"/>
  <c r="K64" i="1"/>
  <c r="J64" i="1"/>
  <c r="R63" i="1"/>
  <c r="V63" i="1" s="1"/>
  <c r="U63" i="1" s="1"/>
  <c r="I63" i="1"/>
  <c r="S62" i="1"/>
  <c r="S64" i="1" s="1"/>
  <c r="R62" i="1"/>
  <c r="I62" i="1"/>
  <c r="K61" i="1"/>
  <c r="J61" i="1"/>
  <c r="R60" i="1"/>
  <c r="V60" i="1" s="1"/>
  <c r="I60" i="1"/>
  <c r="S59" i="1"/>
  <c r="S61" i="1" s="1"/>
  <c r="R59" i="1"/>
  <c r="V59" i="1" s="1"/>
  <c r="I59" i="1"/>
  <c r="L58" i="1"/>
  <c r="K58" i="1"/>
  <c r="J58" i="1"/>
  <c r="R57" i="1"/>
  <c r="Q57" i="1" s="1"/>
  <c r="I57" i="1"/>
  <c r="S56" i="1"/>
  <c r="R56" i="1"/>
  <c r="Q56" i="1" s="1"/>
  <c r="I56" i="1"/>
  <c r="L55" i="1"/>
  <c r="K55" i="1"/>
  <c r="J55" i="1"/>
  <c r="W54" i="1"/>
  <c r="R54" i="1"/>
  <c r="I54" i="1"/>
  <c r="S53" i="1"/>
  <c r="S55" i="1" s="1"/>
  <c r="R53" i="1"/>
  <c r="I53" i="1"/>
  <c r="L52" i="1"/>
  <c r="K52" i="1"/>
  <c r="J52" i="1"/>
  <c r="R51" i="1"/>
  <c r="Q51" i="1" s="1"/>
  <c r="I51" i="1"/>
  <c r="S52" i="1"/>
  <c r="R50" i="1"/>
  <c r="I50" i="1"/>
  <c r="K49" i="1"/>
  <c r="J49" i="1"/>
  <c r="R48" i="1"/>
  <c r="Q48" i="1" s="1"/>
  <c r="I48" i="1"/>
  <c r="S47" i="1"/>
  <c r="W47" i="1" s="1"/>
  <c r="W49" i="1" s="1"/>
  <c r="R47" i="1"/>
  <c r="Q47" i="1" s="1"/>
  <c r="I47" i="1"/>
  <c r="N45" i="1"/>
  <c r="L45" i="1"/>
  <c r="S40" i="1"/>
  <c r="W40" i="1" s="1"/>
  <c r="R40" i="1"/>
  <c r="V40" i="1" s="1"/>
  <c r="U40" i="1" s="1"/>
  <c r="I40" i="1"/>
  <c r="S39" i="1"/>
  <c r="W39" i="1" s="1"/>
  <c r="R39" i="1"/>
  <c r="V39" i="1" s="1"/>
  <c r="U39" i="1" s="1"/>
  <c r="S38" i="1"/>
  <c r="W38" i="1" s="1"/>
  <c r="R38" i="1"/>
  <c r="V38" i="1" s="1"/>
  <c r="U38" i="1" s="1"/>
  <c r="I38" i="1"/>
  <c r="S37" i="1"/>
  <c r="W37" i="1" s="1"/>
  <c r="R37" i="1"/>
  <c r="I37" i="1"/>
  <c r="S36" i="1"/>
  <c r="W36" i="1" s="1"/>
  <c r="R36" i="1"/>
  <c r="V36" i="1" s="1"/>
  <c r="U36" i="1" s="1"/>
  <c r="I36" i="1"/>
  <c r="S35" i="1"/>
  <c r="W35" i="1" s="1"/>
  <c r="R35" i="1"/>
  <c r="V35" i="1" s="1"/>
  <c r="U35" i="1" s="1"/>
  <c r="I35" i="1"/>
  <c r="S34" i="1"/>
  <c r="W34" i="1" s="1"/>
  <c r="R34" i="1"/>
  <c r="V34" i="1" s="1"/>
  <c r="U34" i="1" s="1"/>
  <c r="S33" i="1"/>
  <c r="W33" i="1" s="1"/>
  <c r="R33" i="1"/>
  <c r="Q33" i="1" s="1"/>
  <c r="I33" i="1"/>
  <c r="S32" i="1"/>
  <c r="W32" i="1" s="1"/>
  <c r="R32" i="1"/>
  <c r="Q32" i="1" s="1"/>
  <c r="S31" i="1"/>
  <c r="W31" i="1" s="1"/>
  <c r="R31" i="1"/>
  <c r="I31" i="1"/>
  <c r="S30" i="1"/>
  <c r="W30" i="1" s="1"/>
  <c r="R30" i="1"/>
  <c r="Q30" i="1" s="1"/>
  <c r="I30" i="1"/>
  <c r="S29" i="1"/>
  <c r="W29" i="1" s="1"/>
  <c r="R29" i="1"/>
  <c r="V29" i="1" s="1"/>
  <c r="U29" i="1" s="1"/>
  <c r="I29" i="1"/>
  <c r="S28" i="1"/>
  <c r="W28" i="1" s="1"/>
  <c r="R28" i="1"/>
  <c r="Q28" i="1" s="1"/>
  <c r="S27" i="1"/>
  <c r="W27" i="1" s="1"/>
  <c r="R27" i="1"/>
  <c r="V27" i="1" s="1"/>
  <c r="U27" i="1" s="1"/>
  <c r="K45" i="1"/>
  <c r="J45" i="1"/>
  <c r="S26" i="1"/>
  <c r="W26" i="1" s="1"/>
  <c r="R26" i="1"/>
  <c r="Q26" i="1" s="1"/>
  <c r="I26" i="1"/>
  <c r="S25" i="1"/>
  <c r="W25" i="1" s="1"/>
  <c r="R25" i="1"/>
  <c r="Q25" i="1" s="1"/>
  <c r="I25" i="1"/>
  <c r="S24" i="1"/>
  <c r="W24" i="1" s="1"/>
  <c r="R24" i="1"/>
  <c r="Q24" i="1" s="1"/>
  <c r="S23" i="1"/>
  <c r="W23" i="1" s="1"/>
  <c r="R23" i="1"/>
  <c r="I23" i="1"/>
  <c r="S22" i="1"/>
  <c r="W22" i="1" s="1"/>
  <c r="R22" i="1"/>
  <c r="S21" i="1"/>
  <c r="W21" i="1" s="1"/>
  <c r="R21" i="1"/>
  <c r="Q21" i="1" s="1"/>
  <c r="I21" i="1"/>
  <c r="S20" i="1"/>
  <c r="W20" i="1" s="1"/>
  <c r="R20" i="1"/>
  <c r="Q20" i="1" s="1"/>
  <c r="S19" i="1"/>
  <c r="W19" i="1" s="1"/>
  <c r="R19" i="1"/>
  <c r="Q19" i="1" s="1"/>
  <c r="I19" i="1"/>
  <c r="S18" i="1"/>
  <c r="W18" i="1" s="1"/>
  <c r="R18" i="1"/>
  <c r="V18" i="1" s="1"/>
  <c r="U18" i="1" s="1"/>
  <c r="I18" i="1"/>
  <c r="S17" i="1"/>
  <c r="W17" i="1" s="1"/>
  <c r="R17" i="1"/>
  <c r="Q17" i="1" s="1"/>
  <c r="I17" i="1"/>
  <c r="S16" i="1"/>
  <c r="W16" i="1" s="1"/>
  <c r="R16" i="1"/>
  <c r="Q16" i="1" s="1"/>
  <c r="I16" i="1"/>
  <c r="S15" i="1"/>
  <c r="W15" i="1" s="1"/>
  <c r="R15" i="1"/>
  <c r="V15" i="1" s="1"/>
  <c r="I15" i="1"/>
  <c r="I90" i="1"/>
  <c r="V152" i="1"/>
  <c r="I27" i="1"/>
  <c r="Q69" i="1"/>
  <c r="N112" i="2"/>
  <c r="X187" i="5"/>
  <c r="Q89" i="1"/>
  <c r="U89" i="1"/>
  <c r="K187" i="5"/>
  <c r="N18" i="3" l="1"/>
  <c r="J30" i="3"/>
  <c r="V27" i="3"/>
  <c r="V197" i="5"/>
  <c r="I106" i="11"/>
  <c r="M58" i="1"/>
  <c r="R197" i="5"/>
  <c r="H170" i="1"/>
  <c r="K60" i="11"/>
  <c r="R195" i="5"/>
  <c r="U20" i="5"/>
  <c r="M56" i="2"/>
  <c r="J68" i="6"/>
  <c r="I28" i="6"/>
  <c r="J28" i="6"/>
  <c r="N197" i="5"/>
  <c r="N195" i="5"/>
  <c r="V195" i="5"/>
  <c r="M20" i="11"/>
  <c r="I77" i="5"/>
  <c r="I80" i="5" s="1"/>
  <c r="Q177" i="5"/>
  <c r="J92" i="3"/>
  <c r="M79" i="2"/>
  <c r="I58" i="1"/>
  <c r="L97" i="1"/>
  <c r="L98" i="1" s="1"/>
  <c r="I87" i="1"/>
  <c r="K128" i="1"/>
  <c r="I40" i="2"/>
  <c r="K164" i="1"/>
  <c r="S49" i="1"/>
  <c r="V92" i="1"/>
  <c r="U92" i="1" s="1"/>
  <c r="N109" i="2"/>
  <c r="U21" i="2"/>
  <c r="V109" i="2"/>
  <c r="V108" i="2" s="1"/>
  <c r="I96" i="1"/>
  <c r="R109" i="2"/>
  <c r="U92" i="2"/>
  <c r="J18" i="6"/>
  <c r="V68" i="1"/>
  <c r="U68" i="1" s="1"/>
  <c r="N29" i="6"/>
  <c r="M52" i="1"/>
  <c r="V48" i="1"/>
  <c r="U48" i="1" s="1"/>
  <c r="I152" i="1"/>
  <c r="N113" i="2"/>
  <c r="Q51" i="2"/>
  <c r="J110" i="2"/>
  <c r="K77" i="3"/>
  <c r="N59" i="6"/>
  <c r="U73" i="2"/>
  <c r="J152" i="1"/>
  <c r="I92" i="2"/>
  <c r="M73" i="2"/>
  <c r="M80" i="2" s="1"/>
  <c r="M81" i="2" s="1"/>
  <c r="V116" i="2"/>
  <c r="V113" i="2" s="1"/>
  <c r="Q39" i="1"/>
  <c r="V26" i="1"/>
  <c r="U26" i="1" s="1"/>
  <c r="Q71" i="1"/>
  <c r="H165" i="1"/>
  <c r="I61" i="1"/>
  <c r="T128" i="1"/>
  <c r="T129" i="1" s="1"/>
  <c r="T158" i="1" s="1"/>
  <c r="N83" i="3"/>
  <c r="M21" i="2"/>
  <c r="M37" i="2" s="1"/>
  <c r="W94" i="1"/>
  <c r="W96" i="1" s="1"/>
  <c r="J146" i="1"/>
  <c r="V59" i="6"/>
  <c r="M87" i="1"/>
  <c r="R83" i="1"/>
  <c r="Q81" i="1"/>
  <c r="Q83" i="1" s="1"/>
  <c r="N199" i="5"/>
  <c r="U101" i="2"/>
  <c r="Q167" i="11"/>
  <c r="O128" i="1"/>
  <c r="S102" i="2"/>
  <c r="V30" i="3"/>
  <c r="V42" i="3" s="1"/>
  <c r="J49" i="3"/>
  <c r="J77" i="3" s="1"/>
  <c r="M118" i="5"/>
  <c r="M168" i="5"/>
  <c r="Q73" i="2"/>
  <c r="X103" i="2"/>
  <c r="R59" i="6"/>
  <c r="W65" i="1"/>
  <c r="W67" i="1" s="1"/>
  <c r="N128" i="1"/>
  <c r="Q128" i="1"/>
  <c r="P42" i="3"/>
  <c r="W42" i="3"/>
  <c r="L128" i="1"/>
  <c r="P128" i="1"/>
  <c r="P129" i="1" s="1"/>
  <c r="P158" i="1" s="1"/>
  <c r="M67" i="1"/>
  <c r="P115" i="11"/>
  <c r="V115" i="11"/>
  <c r="I165" i="11"/>
  <c r="J115" i="11"/>
  <c r="O115" i="11"/>
  <c r="R115" i="11"/>
  <c r="W115" i="11"/>
  <c r="L115" i="11"/>
  <c r="L116" i="11" s="1"/>
  <c r="I76" i="11"/>
  <c r="U80" i="11"/>
  <c r="U171" i="11"/>
  <c r="M171" i="11"/>
  <c r="M165" i="11"/>
  <c r="J156" i="11"/>
  <c r="K115" i="11"/>
  <c r="J128" i="1"/>
  <c r="M162" i="5"/>
  <c r="I20" i="11"/>
  <c r="I22" i="11" s="1"/>
  <c r="V60" i="11"/>
  <c r="R101" i="2"/>
  <c r="U13" i="6"/>
  <c r="U18" i="6" s="1"/>
  <c r="T76" i="11"/>
  <c r="T116" i="11" s="1"/>
  <c r="I49" i="1"/>
  <c r="H171" i="1"/>
  <c r="H169" i="1" s="1"/>
  <c r="J35" i="3"/>
  <c r="I13" i="6"/>
  <c r="I18" i="6" s="1"/>
  <c r="J67" i="6"/>
  <c r="J77" i="6" s="1"/>
  <c r="U105" i="5"/>
  <c r="V32" i="1"/>
  <c r="U32" i="1" s="1"/>
  <c r="N98" i="1"/>
  <c r="N129" i="1" s="1"/>
  <c r="S37" i="2"/>
  <c r="S52" i="2" s="1"/>
  <c r="Q42" i="3"/>
  <c r="Q84" i="3" s="1"/>
  <c r="M13" i="6"/>
  <c r="M18" i="6" s="1"/>
  <c r="N67" i="6"/>
  <c r="N77" i="6" s="1"/>
  <c r="I59" i="6"/>
  <c r="M112" i="11"/>
  <c r="M166" i="11"/>
  <c r="M13" i="5"/>
  <c r="M14" i="5" s="1"/>
  <c r="M170" i="11"/>
  <c r="M17" i="11"/>
  <c r="O97" i="1"/>
  <c r="O98" i="1" s="1"/>
  <c r="O129" i="1" s="1"/>
  <c r="Q13" i="6"/>
  <c r="Q18" i="6" s="1"/>
  <c r="U59" i="6"/>
  <c r="M167" i="11"/>
  <c r="J90" i="3"/>
  <c r="X42" i="3"/>
  <c r="J27" i="3"/>
  <c r="P105" i="5"/>
  <c r="O42" i="3"/>
  <c r="T47" i="6"/>
  <c r="I74" i="1"/>
  <c r="U156" i="11"/>
  <c r="U157" i="11" s="1"/>
  <c r="M125" i="11"/>
  <c r="M134" i="11" s="1"/>
  <c r="L37" i="2"/>
  <c r="L52" i="2" s="1"/>
  <c r="S42" i="3"/>
  <c r="U42" i="3"/>
  <c r="U84" i="3" s="1"/>
  <c r="N13" i="3"/>
  <c r="X47" i="6"/>
  <c r="X60" i="6" s="1"/>
  <c r="X61" i="6" s="1"/>
  <c r="M80" i="11"/>
  <c r="Q24" i="5"/>
  <c r="M22" i="11"/>
  <c r="Q60" i="11"/>
  <c r="J60" i="11"/>
  <c r="T42" i="3"/>
  <c r="N156" i="11"/>
  <c r="R76" i="11"/>
  <c r="U64" i="11"/>
  <c r="U76" i="11" s="1"/>
  <c r="Q77" i="5"/>
  <c r="Q80" i="5" s="1"/>
  <c r="M134" i="5"/>
  <c r="N47" i="6"/>
  <c r="L47" i="6"/>
  <c r="L60" i="6" s="1"/>
  <c r="L61" i="6" s="1"/>
  <c r="N134" i="11"/>
  <c r="N76" i="11"/>
  <c r="M177" i="5"/>
  <c r="M96" i="5"/>
  <c r="M105" i="5" s="1"/>
  <c r="Q118" i="5"/>
  <c r="U170" i="11"/>
  <c r="K97" i="1"/>
  <c r="K98" i="1" s="1"/>
  <c r="W70" i="1"/>
  <c r="Q152" i="1"/>
  <c r="Q156" i="11"/>
  <c r="Q157" i="11" s="1"/>
  <c r="I67" i="1"/>
  <c r="M101" i="2"/>
  <c r="O60" i="11"/>
  <c r="V16" i="1"/>
  <c r="U16" i="1" s="1"/>
  <c r="J101" i="2"/>
  <c r="M211" i="11"/>
  <c r="L134" i="11"/>
  <c r="L157" i="11" s="1"/>
  <c r="J134" i="11"/>
  <c r="M93" i="1"/>
  <c r="Q93" i="1"/>
  <c r="Q36" i="1"/>
  <c r="V79" i="1"/>
  <c r="U79" i="1" s="1"/>
  <c r="Q75" i="1"/>
  <c r="M77" i="1"/>
  <c r="M96" i="1"/>
  <c r="Q94" i="1"/>
  <c r="W91" i="1"/>
  <c r="W93" i="1" s="1"/>
  <c r="K165" i="1"/>
  <c r="M64" i="1"/>
  <c r="Q63" i="1"/>
  <c r="W59" i="1"/>
  <c r="W61" i="1" s="1"/>
  <c r="Q58" i="1"/>
  <c r="V57" i="1"/>
  <c r="U57" i="1" s="1"/>
  <c r="R58" i="1"/>
  <c r="V56" i="1"/>
  <c r="U56" i="1" s="1"/>
  <c r="W53" i="1"/>
  <c r="W55" i="1" s="1"/>
  <c r="Q49" i="1"/>
  <c r="V51" i="1"/>
  <c r="U51" i="1" s="1"/>
  <c r="R49" i="1"/>
  <c r="V47" i="1"/>
  <c r="W50" i="1"/>
  <c r="W52" i="1" s="1"/>
  <c r="M45" i="1"/>
  <c r="V30" i="1"/>
  <c r="U30" i="1" s="1"/>
  <c r="Q29" i="1"/>
  <c r="V20" i="1"/>
  <c r="U20" i="1" s="1"/>
  <c r="V28" i="1"/>
  <c r="U28" i="1" s="1"/>
  <c r="Q27" i="1"/>
  <c r="V24" i="1"/>
  <c r="U24" i="1" s="1"/>
  <c r="V19" i="1"/>
  <c r="U19" i="1" s="1"/>
  <c r="U90" i="1"/>
  <c r="U152" i="1"/>
  <c r="R108" i="2"/>
  <c r="K37" i="2"/>
  <c r="K52" i="2" s="1"/>
  <c r="M92" i="2"/>
  <c r="M104" i="11"/>
  <c r="I52" i="1"/>
  <c r="I64" i="1"/>
  <c r="R77" i="1"/>
  <c r="Q80" i="1"/>
  <c r="S90" i="1"/>
  <c r="I93" i="1"/>
  <c r="K170" i="1"/>
  <c r="K166" i="1"/>
  <c r="U51" i="2"/>
  <c r="J145" i="5"/>
  <c r="N178" i="5"/>
  <c r="V178" i="5"/>
  <c r="V188" i="5" s="1"/>
  <c r="J29" i="6"/>
  <c r="Q47" i="6"/>
  <c r="S60" i="11"/>
  <c r="S116" i="11" s="1"/>
  <c r="R156" i="11"/>
  <c r="R157" i="11" s="1"/>
  <c r="J92" i="2"/>
  <c r="N101" i="2"/>
  <c r="V92" i="2"/>
  <c r="V156" i="11"/>
  <c r="V157" i="11" s="1"/>
  <c r="O92" i="2"/>
  <c r="O102" i="2" s="1"/>
  <c r="O103" i="2" s="1"/>
  <c r="I37" i="2"/>
  <c r="Q76" i="1"/>
  <c r="Q38" i="1"/>
  <c r="W88" i="1"/>
  <c r="W90" i="1" s="1"/>
  <c r="V78" i="1"/>
  <c r="U78" i="1" s="1"/>
  <c r="V146" i="1"/>
  <c r="V157" i="1" s="1"/>
  <c r="Q21" i="2"/>
  <c r="Q37" i="2" s="1"/>
  <c r="Q52" i="2" s="1"/>
  <c r="J112" i="2"/>
  <c r="J37" i="2"/>
  <c r="N37" i="2"/>
  <c r="L42" i="3"/>
  <c r="M42" i="3"/>
  <c r="M84" i="3" s="1"/>
  <c r="K42" i="3"/>
  <c r="Y42" i="3"/>
  <c r="Y84" i="3" s="1"/>
  <c r="J201" i="5"/>
  <c r="P157" i="11"/>
  <c r="X76" i="11"/>
  <c r="X116" i="11" s="1"/>
  <c r="Q115" i="5"/>
  <c r="W81" i="1"/>
  <c r="W83" i="1" s="1"/>
  <c r="S70" i="1"/>
  <c r="S87" i="1"/>
  <c r="W62" i="1"/>
  <c r="W64" i="1" s="1"/>
  <c r="Q35" i="1"/>
  <c r="R80" i="1"/>
  <c r="I70" i="1"/>
  <c r="R51" i="2"/>
  <c r="Q92" i="2"/>
  <c r="R30" i="3"/>
  <c r="L20" i="5"/>
  <c r="M32" i="5"/>
  <c r="N43" i="5"/>
  <c r="K43" i="5"/>
  <c r="P43" i="5"/>
  <c r="J73" i="5"/>
  <c r="L73" i="5"/>
  <c r="N156" i="5"/>
  <c r="N157" i="5" s="1"/>
  <c r="M83" i="1"/>
  <c r="N86" i="11"/>
  <c r="N115" i="11" s="1"/>
  <c r="S80" i="1"/>
  <c r="Q34" i="1"/>
  <c r="M108" i="1"/>
  <c r="N30" i="3"/>
  <c r="N90" i="3" s="1"/>
  <c r="N89" i="3" s="1"/>
  <c r="N101" i="3" s="1"/>
  <c r="J43" i="5"/>
  <c r="I96" i="5"/>
  <c r="I105" i="5" s="1"/>
  <c r="J178" i="5"/>
  <c r="I168" i="5"/>
  <c r="L178" i="5"/>
  <c r="I186" i="5"/>
  <c r="I187" i="5" s="1"/>
  <c r="M70" i="1"/>
  <c r="Q85" i="11"/>
  <c r="Q86" i="11" s="1"/>
  <c r="U59" i="1"/>
  <c r="V61" i="1"/>
  <c r="U81" i="1"/>
  <c r="I15" i="2"/>
  <c r="I16" i="2" s="1"/>
  <c r="M90" i="1"/>
  <c r="M74" i="1"/>
  <c r="P47" i="6"/>
  <c r="P60" i="6" s="1"/>
  <c r="P61" i="6" s="1"/>
  <c r="V90" i="1"/>
  <c r="Q59" i="1"/>
  <c r="Q73" i="1"/>
  <c r="V17" i="1"/>
  <c r="U17" i="1" s="1"/>
  <c r="V82" i="1"/>
  <c r="U82" i="1" s="1"/>
  <c r="H166" i="1"/>
  <c r="J97" i="1"/>
  <c r="J98" i="1" s="1"/>
  <c r="I77" i="1"/>
  <c r="H164" i="1"/>
  <c r="V96" i="1"/>
  <c r="I108" i="1"/>
  <c r="I146" i="1"/>
  <c r="I157" i="1" s="1"/>
  <c r="R152" i="1"/>
  <c r="M152" i="1"/>
  <c r="O169" i="1"/>
  <c r="P37" i="2"/>
  <c r="P52" i="2" s="1"/>
  <c r="P103" i="2" s="1"/>
  <c r="V51" i="2"/>
  <c r="W102" i="2"/>
  <c r="N92" i="2"/>
  <c r="K92" i="2"/>
  <c r="K102" i="2" s="1"/>
  <c r="R178" i="5"/>
  <c r="R188" i="5" s="1"/>
  <c r="I47" i="6"/>
  <c r="M203" i="11"/>
  <c r="W60" i="11"/>
  <c r="M64" i="11"/>
  <c r="I55" i="1"/>
  <c r="V101" i="2"/>
  <c r="J105" i="5"/>
  <c r="W145" i="5"/>
  <c r="I134" i="5"/>
  <c r="Q186" i="5"/>
  <c r="Q187" i="5" s="1"/>
  <c r="Q72" i="5"/>
  <c r="U69" i="5"/>
  <c r="U72" i="5"/>
  <c r="R61" i="1"/>
  <c r="Q40" i="1"/>
  <c r="V84" i="1"/>
  <c r="U84" i="1" s="1"/>
  <c r="Q18" i="1"/>
  <c r="I83" i="1"/>
  <c r="R87" i="1"/>
  <c r="I113" i="1"/>
  <c r="I117" i="1"/>
  <c r="M117" i="1"/>
  <c r="R37" i="2"/>
  <c r="J51" i="2"/>
  <c r="N80" i="2"/>
  <c r="N81" i="2" s="1"/>
  <c r="V80" i="2"/>
  <c r="V81" i="2" s="1"/>
  <c r="N35" i="3"/>
  <c r="T73" i="5"/>
  <c r="X73" i="5"/>
  <c r="X80" i="5"/>
  <c r="J80" i="5"/>
  <c r="L105" i="5"/>
  <c r="V111" i="5"/>
  <c r="N111" i="5"/>
  <c r="N119" i="5"/>
  <c r="R198" i="5"/>
  <c r="M58" i="5"/>
  <c r="I97" i="11"/>
  <c r="K20" i="5"/>
  <c r="P20" i="5"/>
  <c r="I32" i="5"/>
  <c r="R43" i="5"/>
  <c r="I49" i="5"/>
  <c r="K73" i="5"/>
  <c r="M111" i="5"/>
  <c r="L145" i="5"/>
  <c r="R145" i="5"/>
  <c r="L156" i="5"/>
  <c r="L157" i="5" s="1"/>
  <c r="I162" i="5"/>
  <c r="Q140" i="5"/>
  <c r="Q130" i="5"/>
  <c r="Q96" i="5"/>
  <c r="Q105" i="5" s="1"/>
  <c r="Q49" i="5"/>
  <c r="Q13" i="5"/>
  <c r="Q14" i="5" s="1"/>
  <c r="U32" i="5"/>
  <c r="V198" i="5"/>
  <c r="I20" i="5"/>
  <c r="R20" i="5"/>
  <c r="W20" i="5"/>
  <c r="O20" i="5"/>
  <c r="T20" i="5"/>
  <c r="X43" i="5"/>
  <c r="Q156" i="5"/>
  <c r="Q157" i="5" s="1"/>
  <c r="V201" i="5"/>
  <c r="Q42" i="5"/>
  <c r="Q43" i="5" s="1"/>
  <c r="I38" i="5"/>
  <c r="I54" i="5"/>
  <c r="J198" i="5"/>
  <c r="T119" i="5"/>
  <c r="M186" i="5"/>
  <c r="M187" i="5" s="1"/>
  <c r="U115" i="5"/>
  <c r="U119" i="5" s="1"/>
  <c r="U162" i="5"/>
  <c r="V43" i="5"/>
  <c r="R105" i="5"/>
  <c r="U130" i="5"/>
  <c r="J197" i="5"/>
  <c r="U24" i="5"/>
  <c r="Q19" i="5"/>
  <c r="Q20" i="5" s="1"/>
  <c r="M42" i="5"/>
  <c r="N20" i="5"/>
  <c r="X20" i="5"/>
  <c r="L32" i="5"/>
  <c r="V145" i="5"/>
  <c r="N145" i="5"/>
  <c r="Q162" i="5"/>
  <c r="Q178" i="5" s="1"/>
  <c r="M38" i="5"/>
  <c r="J195" i="5"/>
  <c r="I24" i="5"/>
  <c r="J20" i="5"/>
  <c r="I155" i="5"/>
  <c r="I156" i="5" s="1"/>
  <c r="I157" i="5" s="1"/>
  <c r="J156" i="5"/>
  <c r="J157" i="5" s="1"/>
  <c r="M72" i="5"/>
  <c r="R119" i="5"/>
  <c r="M140" i="5"/>
  <c r="M130" i="5"/>
  <c r="M115" i="5"/>
  <c r="M119" i="5" s="1"/>
  <c r="U77" i="5"/>
  <c r="U80" i="5" s="1"/>
  <c r="N108" i="2"/>
  <c r="I45" i="1"/>
  <c r="U95" i="1"/>
  <c r="U96" i="1" s="1"/>
  <c r="I51" i="2"/>
  <c r="U71" i="1"/>
  <c r="I101" i="2"/>
  <c r="Q101" i="2"/>
  <c r="U75" i="1"/>
  <c r="U77" i="1" s="1"/>
  <c r="V77" i="1"/>
  <c r="V72" i="1"/>
  <c r="U72" i="1" s="1"/>
  <c r="Q72" i="1"/>
  <c r="R74" i="1"/>
  <c r="V66" i="1"/>
  <c r="U66" i="1" s="1"/>
  <c r="U67" i="1" s="1"/>
  <c r="Q23" i="1"/>
  <c r="V23" i="1"/>
  <c r="U23" i="1" s="1"/>
  <c r="R64" i="1"/>
  <c r="Q62" i="1"/>
  <c r="V62" i="1"/>
  <c r="V69" i="1"/>
  <c r="R70" i="1"/>
  <c r="Q95" i="1"/>
  <c r="Q96" i="1" s="1"/>
  <c r="R96" i="1"/>
  <c r="W45" i="1"/>
  <c r="V22" i="1"/>
  <c r="U22" i="1" s="1"/>
  <c r="Q22" i="1"/>
  <c r="R55" i="1"/>
  <c r="V53" i="1"/>
  <c r="Q53" i="1"/>
  <c r="Q54" i="1"/>
  <c r="V54" i="1"/>
  <c r="U54" i="1" s="1"/>
  <c r="S58" i="1"/>
  <c r="W56" i="1"/>
  <c r="W58" i="1" s="1"/>
  <c r="Q70" i="1"/>
  <c r="W80" i="1"/>
  <c r="R146" i="1"/>
  <c r="U24" i="6"/>
  <c r="V68" i="6" s="1"/>
  <c r="V25" i="6"/>
  <c r="Q24" i="6"/>
  <c r="Q25" i="6" s="1"/>
  <c r="Q28" i="6" s="1"/>
  <c r="R25" i="6"/>
  <c r="R28" i="6" s="1"/>
  <c r="W74" i="1"/>
  <c r="V25" i="1"/>
  <c r="U25" i="1" s="1"/>
  <c r="K171" i="1"/>
  <c r="M113" i="1"/>
  <c r="U146" i="1"/>
  <c r="S169" i="1"/>
  <c r="N51" i="2"/>
  <c r="R80" i="2"/>
  <c r="R81" i="2" s="1"/>
  <c r="M156" i="5"/>
  <c r="M157" i="5" s="1"/>
  <c r="P32" i="5"/>
  <c r="R73" i="5"/>
  <c r="Q111" i="5"/>
  <c r="K145" i="5"/>
  <c r="T60" i="6"/>
  <c r="T61" i="6" s="1"/>
  <c r="U42" i="5"/>
  <c r="Q60" i="1"/>
  <c r="W87" i="1"/>
  <c r="Q146" i="1"/>
  <c r="T52" i="2"/>
  <c r="T103" i="2" s="1"/>
  <c r="M51" i="2"/>
  <c r="Q83" i="3"/>
  <c r="M80" i="5"/>
  <c r="I13" i="5"/>
  <c r="I14" i="5" s="1"/>
  <c r="X105" i="5"/>
  <c r="J187" i="5"/>
  <c r="U47" i="6"/>
  <c r="M17" i="5"/>
  <c r="M20" i="5" s="1"/>
  <c r="R67" i="1"/>
  <c r="U37" i="2"/>
  <c r="W37" i="2"/>
  <c r="W52" i="2" s="1"/>
  <c r="W103" i="2" s="1"/>
  <c r="R92" i="2"/>
  <c r="R102" i="2" s="1"/>
  <c r="L77" i="3"/>
  <c r="T43" i="5"/>
  <c r="M61" i="1"/>
  <c r="M49" i="1"/>
  <c r="U187" i="5"/>
  <c r="I42" i="5"/>
  <c r="I58" i="5"/>
  <c r="P80" i="5"/>
  <c r="N105" i="5"/>
  <c r="V156" i="5"/>
  <c r="V157" i="5" s="1"/>
  <c r="X178" i="5"/>
  <c r="X188" i="5" s="1"/>
  <c r="V60" i="6"/>
  <c r="T157" i="11"/>
  <c r="K156" i="11"/>
  <c r="K157" i="11" s="1"/>
  <c r="J76" i="11"/>
  <c r="U140" i="5"/>
  <c r="N22" i="11"/>
  <c r="N60" i="11" s="1"/>
  <c r="M149" i="11"/>
  <c r="U79" i="2"/>
  <c r="U80" i="2" s="1"/>
  <c r="U81" i="2" s="1"/>
  <c r="M37" i="6"/>
  <c r="M47" i="6" s="1"/>
  <c r="V20" i="5"/>
  <c r="P73" i="5"/>
  <c r="V73" i="5"/>
  <c r="I62" i="5"/>
  <c r="T105" i="5"/>
  <c r="R111" i="5"/>
  <c r="S145" i="5"/>
  <c r="T178" i="5"/>
  <c r="T188" i="5" s="1"/>
  <c r="R47" i="6"/>
  <c r="M54" i="6"/>
  <c r="M59" i="6" s="1"/>
  <c r="Q58" i="6"/>
  <c r="I134" i="11"/>
  <c r="O156" i="11"/>
  <c r="O157" i="11" s="1"/>
  <c r="S156" i="11"/>
  <c r="S157" i="11" s="1"/>
  <c r="M80" i="1"/>
  <c r="M55" i="1"/>
  <c r="N152" i="1"/>
  <c r="M142" i="11"/>
  <c r="M106" i="11"/>
  <c r="U13" i="5"/>
  <c r="U14" i="5" s="1"/>
  <c r="U49" i="5"/>
  <c r="R22" i="11"/>
  <c r="R60" i="11" s="1"/>
  <c r="Q64" i="11"/>
  <c r="U85" i="11"/>
  <c r="U165" i="11" s="1"/>
  <c r="I172" i="5"/>
  <c r="P178" i="5"/>
  <c r="P188" i="5" s="1"/>
  <c r="R18" i="6"/>
  <c r="P119" i="5"/>
  <c r="R201" i="5"/>
  <c r="M49" i="11"/>
  <c r="I55" i="11"/>
  <c r="N146" i="1"/>
  <c r="U15" i="1"/>
  <c r="Q15" i="1"/>
  <c r="V31" i="1"/>
  <c r="U31" i="1" s="1"/>
  <c r="Q31" i="1"/>
  <c r="R90" i="1"/>
  <c r="Q88" i="1"/>
  <c r="Q90" i="1" s="1"/>
  <c r="V91" i="1"/>
  <c r="R93" i="1"/>
  <c r="R45" i="1"/>
  <c r="V33" i="1"/>
  <c r="U33" i="1" s="1"/>
  <c r="Q65" i="1"/>
  <c r="Q67" i="1" s="1"/>
  <c r="R52" i="1"/>
  <c r="Q50" i="1"/>
  <c r="Q52" i="1" s="1"/>
  <c r="V21" i="1"/>
  <c r="U21" i="1" s="1"/>
  <c r="V50" i="1"/>
  <c r="S45" i="1"/>
  <c r="V37" i="1"/>
  <c r="U37" i="1" s="1"/>
  <c r="Q37" i="1"/>
  <c r="W75" i="1"/>
  <c r="W77" i="1" s="1"/>
  <c r="S77" i="1"/>
  <c r="S74" i="1"/>
  <c r="I80" i="1"/>
  <c r="V85" i="1"/>
  <c r="Q85" i="1"/>
  <c r="Q87" i="1" s="1"/>
  <c r="V37" i="2"/>
  <c r="J80" i="2"/>
  <c r="J81" i="2" s="1"/>
  <c r="M146" i="1"/>
  <c r="M157" i="1" s="1"/>
  <c r="X32" i="5"/>
  <c r="L43" i="5"/>
  <c r="T80" i="5"/>
  <c r="I130" i="5"/>
  <c r="R156" i="5"/>
  <c r="R157" i="5" s="1"/>
  <c r="S20" i="5"/>
  <c r="Q80" i="11"/>
  <c r="N73" i="5"/>
  <c r="O145" i="5"/>
  <c r="I140" i="5"/>
  <c r="K188" i="5"/>
  <c r="L187" i="5"/>
  <c r="J60" i="6"/>
  <c r="X157" i="11"/>
  <c r="W156" i="11"/>
  <c r="W157" i="11" s="1"/>
  <c r="I80" i="11"/>
  <c r="I172" i="11"/>
  <c r="I137" i="11"/>
  <c r="I156" i="11" s="1"/>
  <c r="P76" i="11"/>
  <c r="U156" i="5"/>
  <c r="U157" i="5" s="1"/>
  <c r="Q170" i="11"/>
  <c r="U22" i="11"/>
  <c r="U60" i="11" s="1"/>
  <c r="U167" i="11"/>
  <c r="Q79" i="2"/>
  <c r="Q80" i="2" s="1"/>
  <c r="Q81" i="2" s="1"/>
  <c r="R116" i="2"/>
  <c r="R113" i="2" s="1"/>
  <c r="I56" i="2"/>
  <c r="J109" i="2" s="1"/>
  <c r="U111" i="5"/>
  <c r="I79" i="2"/>
  <c r="J116" i="2"/>
  <c r="J113" i="2" s="1"/>
  <c r="M75" i="11"/>
  <c r="W84" i="3" l="1"/>
  <c r="K116" i="11"/>
  <c r="K158" i="11" s="1"/>
  <c r="R42" i="3"/>
  <c r="R84" i="3" s="1"/>
  <c r="R68" i="6"/>
  <c r="V29" i="6"/>
  <c r="V84" i="3"/>
  <c r="V28" i="6"/>
  <c r="X84" i="3"/>
  <c r="M128" i="1"/>
  <c r="V67" i="1"/>
  <c r="L129" i="1"/>
  <c r="L158" i="1" s="1"/>
  <c r="Q119" i="5"/>
  <c r="J89" i="3"/>
  <c r="J101" i="3" s="1"/>
  <c r="I102" i="2"/>
  <c r="N60" i="6"/>
  <c r="V102" i="2"/>
  <c r="U102" i="2"/>
  <c r="J157" i="1"/>
  <c r="U60" i="6"/>
  <c r="U169" i="11"/>
  <c r="N118" i="2"/>
  <c r="R52" i="2"/>
  <c r="O116" i="11"/>
  <c r="Q115" i="11"/>
  <c r="P84" i="3"/>
  <c r="Q157" i="1"/>
  <c r="K84" i="3"/>
  <c r="V118" i="2"/>
  <c r="I43" i="5"/>
  <c r="Q74" i="1"/>
  <c r="V90" i="3"/>
  <c r="V89" i="3" s="1"/>
  <c r="V101" i="3" s="1"/>
  <c r="M29" i="6"/>
  <c r="L103" i="2"/>
  <c r="O84" i="3"/>
  <c r="K169" i="1"/>
  <c r="M97" i="1"/>
  <c r="O164" i="1"/>
  <c r="V58" i="1"/>
  <c r="Q61" i="1"/>
  <c r="J157" i="11"/>
  <c r="I97" i="1"/>
  <c r="I98" i="1" s="1"/>
  <c r="U52" i="2"/>
  <c r="U157" i="1"/>
  <c r="R157" i="1"/>
  <c r="I167" i="11"/>
  <c r="I164" i="11" s="1"/>
  <c r="M73" i="5"/>
  <c r="J42" i="3"/>
  <c r="J84" i="3" s="1"/>
  <c r="S103" i="2"/>
  <c r="L188" i="5"/>
  <c r="V52" i="2"/>
  <c r="I60" i="11"/>
  <c r="U80" i="1"/>
  <c r="Q29" i="6"/>
  <c r="N188" i="5"/>
  <c r="J188" i="5"/>
  <c r="R194" i="5"/>
  <c r="I128" i="1"/>
  <c r="W116" i="11"/>
  <c r="W158" i="11" s="1"/>
  <c r="M221" i="11"/>
  <c r="I115" i="11"/>
  <c r="M115" i="11"/>
  <c r="L158" i="11"/>
  <c r="Q165" i="11"/>
  <c r="Q164" i="11" s="1"/>
  <c r="V116" i="11"/>
  <c r="V158" i="11" s="1"/>
  <c r="J129" i="1"/>
  <c r="K129" i="1"/>
  <c r="K158" i="1" s="1"/>
  <c r="V61" i="6"/>
  <c r="M60" i="11"/>
  <c r="M156" i="11"/>
  <c r="M157" i="11" s="1"/>
  <c r="J116" i="11"/>
  <c r="M76" i="11"/>
  <c r="R67" i="6"/>
  <c r="R77" i="6" s="1"/>
  <c r="Q59" i="6"/>
  <c r="Q60" i="6" s="1"/>
  <c r="V146" i="5"/>
  <c r="J61" i="6"/>
  <c r="T146" i="5"/>
  <c r="L84" i="3"/>
  <c r="S84" i="3"/>
  <c r="R199" i="5"/>
  <c r="R60" i="6"/>
  <c r="N61" i="6"/>
  <c r="M169" i="11"/>
  <c r="J102" i="2"/>
  <c r="L146" i="5"/>
  <c r="M102" i="2"/>
  <c r="N157" i="11"/>
  <c r="R90" i="3"/>
  <c r="R89" i="3" s="1"/>
  <c r="R101" i="3" s="1"/>
  <c r="N42" i="3"/>
  <c r="N84" i="3" s="1"/>
  <c r="O158" i="11"/>
  <c r="R118" i="2"/>
  <c r="N102" i="2"/>
  <c r="X158" i="11"/>
  <c r="P116" i="11"/>
  <c r="P158" i="11" s="1"/>
  <c r="M164" i="11"/>
  <c r="N157" i="1"/>
  <c r="Q77" i="1"/>
  <c r="T158" i="11"/>
  <c r="O158" i="1"/>
  <c r="K103" i="2"/>
  <c r="J146" i="5"/>
  <c r="K163" i="1"/>
  <c r="Q64" i="1"/>
  <c r="U58" i="1"/>
  <c r="U47" i="1"/>
  <c r="U49" i="1" s="1"/>
  <c r="V49" i="1"/>
  <c r="S158" i="11"/>
  <c r="M52" i="2"/>
  <c r="I52" i="2"/>
  <c r="J52" i="2"/>
  <c r="N52" i="2"/>
  <c r="W97" i="1"/>
  <c r="W98" i="1" s="1"/>
  <c r="S146" i="5"/>
  <c r="X146" i="5"/>
  <c r="T84" i="3"/>
  <c r="Q102" i="2"/>
  <c r="Q103" i="2" s="1"/>
  <c r="I157" i="11"/>
  <c r="U178" i="5"/>
  <c r="U188" i="5" s="1"/>
  <c r="K81" i="5"/>
  <c r="J199" i="5"/>
  <c r="V199" i="5"/>
  <c r="V194" i="5"/>
  <c r="V80" i="1"/>
  <c r="Q76" i="11"/>
  <c r="M43" i="5"/>
  <c r="Q145" i="5"/>
  <c r="I29" i="6"/>
  <c r="R103" i="2"/>
  <c r="M178" i="5"/>
  <c r="M188" i="5" s="1"/>
  <c r="H163" i="1"/>
  <c r="H173" i="1" s="1"/>
  <c r="U83" i="1"/>
  <c r="J81" i="5"/>
  <c r="I60" i="6"/>
  <c r="V83" i="1"/>
  <c r="R116" i="11"/>
  <c r="R158" i="11" s="1"/>
  <c r="N116" i="11"/>
  <c r="Q188" i="5"/>
  <c r="U43" i="5"/>
  <c r="K146" i="5"/>
  <c r="W146" i="5"/>
  <c r="X81" i="5"/>
  <c r="U145" i="5"/>
  <c r="U146" i="5" s="1"/>
  <c r="N146" i="5"/>
  <c r="R81" i="5"/>
  <c r="M145" i="5"/>
  <c r="M146" i="5" s="1"/>
  <c r="T81" i="5"/>
  <c r="J194" i="5"/>
  <c r="O146" i="5"/>
  <c r="U73" i="5"/>
  <c r="Q73" i="5"/>
  <c r="Q81" i="5" s="1"/>
  <c r="N81" i="5"/>
  <c r="L81" i="5"/>
  <c r="P146" i="5"/>
  <c r="R146" i="5"/>
  <c r="R29" i="6"/>
  <c r="R61" i="6" s="1"/>
  <c r="V81" i="5"/>
  <c r="M98" i="1"/>
  <c r="M129" i="1" s="1"/>
  <c r="V74" i="1"/>
  <c r="U86" i="11"/>
  <c r="U164" i="11"/>
  <c r="U25" i="6"/>
  <c r="U28" i="6" s="1"/>
  <c r="V67" i="6"/>
  <c r="V77" i="6" s="1"/>
  <c r="V55" i="1"/>
  <c r="U53" i="1"/>
  <c r="U55" i="1" s="1"/>
  <c r="M60" i="6"/>
  <c r="N194" i="5"/>
  <c r="N203" i="5" s="1"/>
  <c r="P81" i="5"/>
  <c r="U69" i="1"/>
  <c r="U70" i="1" s="1"/>
  <c r="V70" i="1"/>
  <c r="Q169" i="11"/>
  <c r="I178" i="5"/>
  <c r="I188" i="5" s="1"/>
  <c r="I73" i="5"/>
  <c r="Q55" i="1"/>
  <c r="O165" i="1"/>
  <c r="U62" i="1"/>
  <c r="U64" i="1" s="1"/>
  <c r="V64" i="1"/>
  <c r="U74" i="1"/>
  <c r="R97" i="1"/>
  <c r="R98" i="1" s="1"/>
  <c r="U45" i="1"/>
  <c r="S166" i="1"/>
  <c r="U85" i="1"/>
  <c r="V87" i="1"/>
  <c r="U50" i="1"/>
  <c r="U52" i="1" s="1"/>
  <c r="V52" i="1"/>
  <c r="O166" i="1"/>
  <c r="Q45" i="1"/>
  <c r="V45" i="1"/>
  <c r="I80" i="2"/>
  <c r="I81" i="2" s="1"/>
  <c r="J108" i="2"/>
  <c r="J118" i="2" s="1"/>
  <c r="I145" i="5"/>
  <c r="I146" i="5" s="1"/>
  <c r="I169" i="11"/>
  <c r="S97" i="1"/>
  <c r="S98" i="1" s="1"/>
  <c r="U60" i="1"/>
  <c r="V93" i="1"/>
  <c r="U91" i="1"/>
  <c r="U93" i="1" s="1"/>
  <c r="U173" i="11" l="1"/>
  <c r="I116" i="11"/>
  <c r="Q146" i="5"/>
  <c r="Q189" i="5" s="1"/>
  <c r="M61" i="6"/>
  <c r="J158" i="1"/>
  <c r="M103" i="2"/>
  <c r="I129" i="1"/>
  <c r="J103" i="2"/>
  <c r="V103" i="2"/>
  <c r="Q97" i="1"/>
  <c r="I81" i="5"/>
  <c r="I189" i="5" s="1"/>
  <c r="U103" i="2"/>
  <c r="J158" i="11"/>
  <c r="Q61" i="6"/>
  <c r="K173" i="1"/>
  <c r="S164" i="1"/>
  <c r="U29" i="6"/>
  <c r="U61" i="6" s="1"/>
  <c r="R203" i="5"/>
  <c r="O189" i="5"/>
  <c r="K189" i="5"/>
  <c r="Q173" i="11"/>
  <c r="U115" i="11"/>
  <c r="U116" i="11" s="1"/>
  <c r="U158" i="11" s="1"/>
  <c r="M158" i="1"/>
  <c r="X129" i="1"/>
  <c r="X158" i="1" s="1"/>
  <c r="R129" i="1"/>
  <c r="R158" i="1" s="1"/>
  <c r="W129" i="1"/>
  <c r="W158" i="1" s="1"/>
  <c r="S129" i="1"/>
  <c r="S158" i="1" s="1"/>
  <c r="M173" i="11"/>
  <c r="M116" i="11"/>
  <c r="M158" i="11" s="1"/>
  <c r="M81" i="5"/>
  <c r="M189" i="5" s="1"/>
  <c r="V189" i="5"/>
  <c r="I61" i="6"/>
  <c r="T189" i="5"/>
  <c r="L189" i="5"/>
  <c r="V203" i="5"/>
  <c r="J189" i="5"/>
  <c r="N158" i="11"/>
  <c r="X189" i="5"/>
  <c r="N158" i="1"/>
  <c r="N103" i="2"/>
  <c r="I173" i="11"/>
  <c r="I103" i="2"/>
  <c r="I158" i="1"/>
  <c r="J203" i="5"/>
  <c r="I158" i="11"/>
  <c r="Q116" i="11"/>
  <c r="Q158" i="11" s="1"/>
  <c r="S189" i="5"/>
  <c r="R189" i="5"/>
  <c r="N189" i="5"/>
  <c r="U81" i="5"/>
  <c r="U189" i="5" s="1"/>
  <c r="W189" i="5"/>
  <c r="P189" i="5"/>
  <c r="Q98" i="1"/>
  <c r="S165" i="1"/>
  <c r="U61" i="1"/>
  <c r="V97" i="1"/>
  <c r="V98" i="1" s="1"/>
  <c r="O163" i="1"/>
  <c r="O173" i="1" s="1"/>
  <c r="U87" i="1"/>
  <c r="Q129" i="1" l="1"/>
  <c r="Q158" i="1" s="1"/>
  <c r="V129" i="1"/>
  <c r="V158" i="1" s="1"/>
  <c r="U97" i="1"/>
  <c r="U98" i="1" s="1"/>
  <c r="S163" i="1"/>
  <c r="S173" i="1" s="1"/>
  <c r="U129" i="1" l="1"/>
  <c r="U158" i="1" s="1"/>
</calcChain>
</file>

<file path=xl/sharedStrings.xml><?xml version="1.0" encoding="utf-8"?>
<sst xmlns="http://schemas.openxmlformats.org/spreadsheetml/2006/main" count="3520" uniqueCount="865">
  <si>
    <t>JONIŠKIO RAJONO SAVIVALDYBĖS 2020–2022 M. STRATEGINIS VEIKLOS PLANAS</t>
  </si>
  <si>
    <t>01 PROGRAMOS  „ŠVIETIMO PASLAUGŲ UŽTIKRINIMAS IR GERINIMAS“ IŠLAIDŲ IR PRODUKTO VERTINIMO KRITERIJŲ SUVESTINĖ</t>
  </si>
  <si>
    <t xml:space="preserve"> tūkst. Eurų</t>
  </si>
  <si>
    <t>Programos tikslo kodas</t>
  </si>
  <si>
    <t>Uždavinio kodas</t>
  </si>
  <si>
    <t>Priemonės kodas</t>
  </si>
  <si>
    <t>Priemonės pavadinimas</t>
  </si>
  <si>
    <t>Asignavimų valdytojo kodas</t>
  </si>
  <si>
    <t>Priemonės vykdytojo kodas</t>
  </si>
  <si>
    <t>Už priemonę atsakingas skyrius</t>
  </si>
  <si>
    <t>Finansavimo šaltinis</t>
  </si>
  <si>
    <t>2019 išlaidos</t>
  </si>
  <si>
    <t>2020 metų išlaidų projektas</t>
  </si>
  <si>
    <t>2021 metų išlaidų projektas</t>
  </si>
  <si>
    <t>2022 metų išlaidų projektas</t>
  </si>
  <si>
    <t>Produkto vertinimo kriterijus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</si>
  <si>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</si>
  <si>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</si>
  <si>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</si>
  <si>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</si>
  <si>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</si>
  <si>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</si>
  <si>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2020 metai</t>
  </si>
  <si>
    <t>2021 metai</t>
  </si>
  <si>
    <t>2022 metai</t>
  </si>
  <si>
    <t>01 ŠVIETIMO PASLAUGŲ UŽTIKRINIMAS IR GERINIMAS</t>
  </si>
  <si>
    <t>01</t>
  </si>
  <si>
    <t>Užtikrinti kokybišką ugdymo proceso organizavimą</t>
  </si>
  <si>
    <t>Sudaryti sąlygas ugdytis ir įgyti išsilavinimą pagal įvairias ugdymo programas</t>
  </si>
  <si>
    <t>Ugdymo planui įgyvendinti, organizuoti, valdyti ir švietimo pagalbai teikti</t>
  </si>
  <si>
    <t xml:space="preserve">Žagarės vaikų darželis „Vyšniukas“ </t>
  </si>
  <si>
    <t>190551068</t>
  </si>
  <si>
    <t>09 02</t>
  </si>
  <si>
    <t>SB(VB)</t>
  </si>
  <si>
    <t>59</t>
  </si>
  <si>
    <t>58</t>
  </si>
  <si>
    <t xml:space="preserve">Vaikų darželis „Vyturėlis“ </t>
  </si>
  <si>
    <t>190550347</t>
  </si>
  <si>
    <t>148</t>
  </si>
  <si>
    <t xml:space="preserve">Lopšelis-darželis „Saulutė“ </t>
  </si>
  <si>
    <t>190550151</t>
  </si>
  <si>
    <t>212</t>
  </si>
  <si>
    <t xml:space="preserve">Lopšelis-darželis „Ąžuoliukas“  </t>
  </si>
  <si>
    <t>290549940</t>
  </si>
  <si>
    <t>149</t>
  </si>
  <si>
    <t xml:space="preserve">„Aušros“ gimnazija </t>
  </si>
  <si>
    <t>290565040</t>
  </si>
  <si>
    <t>419</t>
  </si>
  <si>
    <t>412</t>
  </si>
  <si>
    <t>401</t>
  </si>
  <si>
    <t>SB</t>
  </si>
  <si>
    <t xml:space="preserve">Mato Slančiausko progimnazija </t>
  </si>
  <si>
    <t>190565235</t>
  </si>
  <si>
    <t>339</t>
  </si>
  <si>
    <t>330</t>
  </si>
  <si>
    <t>320</t>
  </si>
  <si>
    <t xml:space="preserve">Skaistgirio gimnazija </t>
  </si>
  <si>
    <t>190565573</t>
  </si>
  <si>
    <t>252</t>
  </si>
  <si>
    <t>250</t>
  </si>
  <si>
    <t>248</t>
  </si>
  <si>
    <r>
      <t xml:space="preserve">Žagarės gimnazija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</t>
    </r>
  </si>
  <si>
    <t>190565388</t>
  </si>
  <si>
    <t>226</t>
  </si>
  <si>
    <t>221</t>
  </si>
  <si>
    <t xml:space="preserve">„Saulės“ mokykla </t>
  </si>
  <si>
    <t>190565192</t>
  </si>
  <si>
    <t>617</t>
  </si>
  <si>
    <t>610</t>
  </si>
  <si>
    <t>600</t>
  </si>
  <si>
    <t xml:space="preserve">Gasčiūnų pagrindinė mokykla </t>
  </si>
  <si>
    <t>190563412</t>
  </si>
  <si>
    <t>133</t>
  </si>
  <si>
    <t>127</t>
  </si>
  <si>
    <t>120</t>
  </si>
  <si>
    <t xml:space="preserve">Gataučių M. Katiliūtės  mokykla   </t>
  </si>
  <si>
    <t>190563565</t>
  </si>
  <si>
    <t>174</t>
  </si>
  <si>
    <t>170</t>
  </si>
  <si>
    <t>165</t>
  </si>
  <si>
    <t xml:space="preserve">Kriukų pagrindinė mokykla </t>
  </si>
  <si>
    <t>190565420</t>
  </si>
  <si>
    <t>157</t>
  </si>
  <si>
    <t>154</t>
  </si>
  <si>
    <t>150</t>
  </si>
  <si>
    <t>Žagarės specialioji mokykla</t>
  </si>
  <si>
    <t>190565616</t>
  </si>
  <si>
    <t>34</t>
  </si>
  <si>
    <t>30</t>
  </si>
  <si>
    <r>
      <t xml:space="preserve">A. Raudonikio  meno mokykla </t>
    </r>
    <r>
      <rPr>
        <b/>
        <sz val="12"/>
        <color indexed="8"/>
        <rFont val="Times New Roman"/>
        <family val="1"/>
      </rPr>
      <t xml:space="preserve"> </t>
    </r>
  </si>
  <si>
    <t>190566860</t>
  </si>
  <si>
    <t>380</t>
  </si>
  <si>
    <r>
      <t xml:space="preserve">Joniškio sporto centras </t>
    </r>
    <r>
      <rPr>
        <b/>
        <sz val="10"/>
        <color indexed="8"/>
        <rFont val="Times New Roman"/>
        <family val="1"/>
      </rPr>
      <t/>
    </r>
  </si>
  <si>
    <t>190565954</t>
  </si>
  <si>
    <t>420</t>
  </si>
  <si>
    <t>410</t>
  </si>
  <si>
    <t>VšĮ „Spalvų Harmonija“</t>
  </si>
  <si>
    <t>288712070</t>
  </si>
  <si>
    <t>26</t>
  </si>
  <si>
    <t>Savivaldybės administracija</t>
  </si>
  <si>
    <t>Švietimo centras (lėšos Pedagoginei psichologinei tarnybai )</t>
  </si>
  <si>
    <t>157701712</t>
  </si>
  <si>
    <t>570</t>
  </si>
  <si>
    <t>560</t>
  </si>
  <si>
    <t>550</t>
  </si>
  <si>
    <t xml:space="preserve">Neformalus vaikų švietimas </t>
  </si>
  <si>
    <t>SB(VBK)</t>
  </si>
  <si>
    <t>ES</t>
  </si>
  <si>
    <t>Iš viso priemonei:</t>
  </si>
  <si>
    <t>02</t>
  </si>
  <si>
    <t xml:space="preserve">Švietimo įstaigų ugdymo aplinkos finansavimas </t>
  </si>
  <si>
    <t>Žagarės vaikų darželis „Vyšniukas"</t>
  </si>
  <si>
    <t>BIP</t>
  </si>
  <si>
    <t xml:space="preserve">Lopšelis-darželis „Ąžuoliukas“ </t>
  </si>
  <si>
    <t xml:space="preserve">Žagarės gimnazija </t>
  </si>
  <si>
    <t>„Saulės“  pagrindinė  mokykla</t>
  </si>
  <si>
    <t xml:space="preserve">Gataučių Marcės Katiliūtės  mokykla </t>
  </si>
  <si>
    <t>18/,5</t>
  </si>
  <si>
    <t xml:space="preserve">Žagarės specialioji mokykla </t>
  </si>
  <si>
    <t xml:space="preserve">A. Raudonikio  meno mokykla </t>
  </si>
  <si>
    <t xml:space="preserve">Joniškio sporto centras </t>
  </si>
  <si>
    <t xml:space="preserve">Švietimo centras   </t>
  </si>
  <si>
    <t>Iš viso uždaviniui</t>
  </si>
  <si>
    <t>Gerinti švietimo įstaigų materialinę bazę ir užtikrinti saugią ugdymo aplinką</t>
  </si>
  <si>
    <t>Švietimo įstaigų modernizavimas ir edukacinių erdvių atnaujinimas</t>
  </si>
  <si>
    <t>Žagarės gimnazijos pastato rekonstravimas</t>
  </si>
  <si>
    <t>03 09</t>
  </si>
  <si>
    <t>20</t>
  </si>
  <si>
    <t>Joniškio „Aušros“ gimnazijos modernizavimas</t>
  </si>
  <si>
    <t>LRVB</t>
  </si>
  <si>
    <t>21</t>
  </si>
  <si>
    <t xml:space="preserve">Joniškio Algimanto Raudonikio meno mokyklos atnaujinimas </t>
  </si>
  <si>
    <t>22</t>
  </si>
  <si>
    <t>Joniškio vaikų lopšelio-darželio „Ąžuoliukas“ modernizavimas</t>
  </si>
  <si>
    <t>Joniškio vaikų lopšelio-darželio „Saulutė“ modernizavimas</t>
  </si>
  <si>
    <t>SB(P)</t>
  </si>
  <si>
    <t>Iš viso tikslui</t>
  </si>
  <si>
    <t>Įgyvendinti ugdymo turinio atnaujinimo ir kitas strategijas, tobulinti švietimo vadybą</t>
  </si>
  <si>
    <r>
      <t xml:space="preserve">Tobulinti švietimo padalinio specialistų ir ugdymo įstaigų vadovų veiklos savianalizę ir vadybinę kompetenciją, </t>
    </r>
    <r>
      <rPr>
        <b/>
        <sz val="12"/>
        <color theme="1"/>
        <rFont val="Times New Roman"/>
        <family val="1"/>
      </rPr>
      <t>koordinuoti ankstyvąją intervncinę pagalbą</t>
    </r>
  </si>
  <si>
    <r>
      <t>Švietimo padalinio specialistų, švietimo įstaigų vadovų</t>
    </r>
    <r>
      <rPr>
        <sz val="12"/>
        <color theme="1"/>
        <rFont val="Times New Roman"/>
        <family val="1"/>
      </rPr>
      <t xml:space="preserve"> ir kitų specialistų</t>
    </r>
    <r>
      <rPr>
        <i/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susirinkimai, posėdžiai, metodinės išvykos, seminarai, renginiai,</t>
    </r>
    <r>
      <rPr>
        <sz val="12"/>
        <color theme="1"/>
        <rFont val="Times New Roman"/>
        <family val="1"/>
      </rPr>
      <t xml:space="preserve"> ankstyvosios intervencinės pagalbos konsultacijos</t>
    </r>
  </si>
  <si>
    <t>09</t>
  </si>
  <si>
    <t xml:space="preserve">3 
5 </t>
  </si>
  <si>
    <t>03</t>
  </si>
  <si>
    <t>Sudaryti sąlygas saviraiškai, užimtumui ir socializacijai</t>
  </si>
  <si>
    <t>Edukacinių renginių, projektų organizavimas ir suaugusiųjų švietimas</t>
  </si>
  <si>
    <r>
      <t>Mokinių konkursų ir dalykinių olimpiadų organizavimas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pagal Švietimo ir mokslo ministerijos patvirtintą planą</t>
    </r>
  </si>
  <si>
    <t>24</t>
  </si>
  <si>
    <t>Neformaliojo suaugusiųjų švietimo programų įgyvendinimas</t>
  </si>
  <si>
    <t>Edukacinių renginių šeimoms koordinavimas</t>
  </si>
  <si>
    <t>200</t>
  </si>
  <si>
    <t>04</t>
  </si>
  <si>
    <t>Tėvų informavimas ir konsultavimas šeimos stiprinimo klausimais</t>
  </si>
  <si>
    <t>Įgyvendinti Etninės kultūros bendrosios programos nuostatas</t>
  </si>
  <si>
    <r>
      <t xml:space="preserve">Pilietinio ugdymo priemonių, tradicinių ir kitų švenčių, akcijų organizavimas, </t>
    </r>
    <r>
      <rPr>
        <sz val="12"/>
        <color theme="1"/>
        <rFont val="Times New Roman"/>
        <family val="1"/>
      </rPr>
      <t>švietimo įstaigų jubiliejų minėjimas</t>
    </r>
  </si>
  <si>
    <t>800</t>
  </si>
  <si>
    <t>Trečiojo amžiaus universiteto veiklos organizavimas</t>
  </si>
  <si>
    <t>5</t>
  </si>
  <si>
    <t>Sudaryti sąlygas mokiniams naudotis LR įstatymuose numatytomis lengvatomis ir paslaugomis</t>
  </si>
  <si>
    <t>Mokinių pavežimo į mokyklą kompensavimas</t>
  </si>
  <si>
    <t xml:space="preserve">Iš viso  programai </t>
  </si>
  <si>
    <t>Finansavimo šaltinių suvestinė</t>
  </si>
  <si>
    <t>Finansavimo šaltiniai</t>
  </si>
  <si>
    <t>2019 metų išlaidos</t>
  </si>
  <si>
    <t>2020 metams skirti asignavimai</t>
  </si>
  <si>
    <t>SAVIVALDYBĖS  LĖŠOS, IŠ VISO:</t>
  </si>
  <si>
    <r>
      <t xml:space="preserve">Savivaldybės biudžeto lėšos </t>
    </r>
    <r>
      <rPr>
        <b/>
        <sz val="12"/>
        <rFont val="Times New Roman"/>
        <family val="1"/>
        <charset val="186"/>
      </rPr>
      <t>SB</t>
    </r>
  </si>
  <si>
    <r>
      <t xml:space="preserve">Biudžetinių įstaigų pajamos </t>
    </r>
    <r>
      <rPr>
        <b/>
        <sz val="12"/>
        <rFont val="Times New Roman"/>
        <family val="1"/>
      </rPr>
      <t>BIP</t>
    </r>
  </si>
  <si>
    <r>
      <t xml:space="preserve">Valstybės biudžeto specialiosios tikslinės dotacijos lėšos </t>
    </r>
    <r>
      <rPr>
        <b/>
        <sz val="12"/>
        <rFont val="Times New Roman"/>
        <family val="1"/>
      </rPr>
      <t>SB(VB)</t>
    </r>
  </si>
  <si>
    <r>
      <t xml:space="preserve">Valstybės biudžeto kitos dotacijos </t>
    </r>
    <r>
      <rPr>
        <b/>
        <sz val="12"/>
        <rFont val="Times New Roman"/>
        <family val="1"/>
      </rPr>
      <t>SB(VBK)</t>
    </r>
  </si>
  <si>
    <r>
      <t>Savivaldybės paskolos lėšos</t>
    </r>
    <r>
      <rPr>
        <b/>
        <sz val="12"/>
        <rFont val="Times New Roman"/>
        <family val="1"/>
        <charset val="186"/>
      </rPr>
      <t xml:space="preserve"> SB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P)</t>
    </r>
  </si>
  <si>
    <t>KITI ŠALTINIAI, IŠ VISO:</t>
  </si>
  <si>
    <r>
      <t xml:space="preserve">Europos Sąjungos paramos lėšos </t>
    </r>
    <r>
      <rPr>
        <b/>
        <sz val="12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</si>
  <si>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2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</si>
  <si>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2"/>
        <rFont val="Times New Roman"/>
        <family val="1"/>
        <charset val="186"/>
      </rPr>
      <t>Kt</t>
    </r>
  </si>
  <si>
    <t>IŠ VISO:</t>
  </si>
  <si>
    <t>10</t>
  </si>
  <si>
    <t>11</t>
  </si>
  <si>
    <t>12</t>
  </si>
  <si>
    <t>05</t>
  </si>
  <si>
    <t>13</t>
  </si>
  <si>
    <t>06</t>
  </si>
  <si>
    <t>14</t>
  </si>
  <si>
    <t>07</t>
  </si>
  <si>
    <t>15</t>
  </si>
  <si>
    <t>08</t>
  </si>
  <si>
    <t>16</t>
  </si>
  <si>
    <t xml:space="preserve">                               </t>
  </si>
  <si>
    <t xml:space="preserve">  JONIŠKIO RAJONO SAVIVALDYBĖS 2020–2022 METŲ STRATEGINIS VEIKLOS PLANAS                                                                                                                   
</t>
  </si>
  <si>
    <t>02 PROGRAMOS „KULTŪROS IR SPORTO PLĖTRA" IŠLAIDŲ  IR PRODUKTO VERTINIMO KRITERIJŲ SUVESTINĖ</t>
  </si>
  <si>
    <t>Tūkst. Eur.</t>
  </si>
  <si>
    <t>Už priemonę atsakingi skyriai / padaliniai</t>
  </si>
  <si>
    <t>2021  metų išlaidų projektas</t>
  </si>
  <si>
    <t xml:space="preserve"> 2022 metų išlaidų projektas</t>
  </si>
  <si>
    <t>02 Kultūros ir sporto plėtra</t>
  </si>
  <si>
    <t>Skatinti meno plėtrą ir bendruomenės kultūrinį aktyvumą</t>
  </si>
  <si>
    <t>Gerinti kultūros įstaigų paslaugų kokybę ir užtikrinti jų modernizavimą</t>
  </si>
  <si>
    <t>Joniškio kultūros centro modernizavimas</t>
  </si>
  <si>
    <t>Užtikrinti kultūros įstaigų veiklą</t>
  </si>
  <si>
    <t>J. Avyžiaus viešosios bibliotekos veiklos užtikrinimas</t>
  </si>
  <si>
    <t>190567962</t>
  </si>
  <si>
    <t xml:space="preserve">48
</t>
  </si>
  <si>
    <t>7300/123350</t>
  </si>
  <si>
    <t>7150/122000</t>
  </si>
  <si>
    <t>7000/122000</t>
  </si>
  <si>
    <t>Joniškio kultūros centro veiklos užtikrinimas</t>
  </si>
  <si>
    <t>190574241</t>
  </si>
  <si>
    <t xml:space="preserve">40,25
</t>
  </si>
  <si>
    <t xml:space="preserve">41
</t>
  </si>
  <si>
    <t>Iš jų renginiams</t>
  </si>
  <si>
    <t>Žagarės kultūros centro veiklos užtikrinimas</t>
  </si>
  <si>
    <t>300542630</t>
  </si>
  <si>
    <t xml:space="preserve">10,5
</t>
  </si>
  <si>
    <t>Joniškio istorijos ir kultūros muziejaus veiklos užtikrinimas</t>
  </si>
  <si>
    <t>190573869</t>
  </si>
  <si>
    <t xml:space="preserve">13
</t>
  </si>
  <si>
    <t>Sudaryti sąlygas meno pėtotei ir kultūros renginių įvairovei</t>
  </si>
  <si>
    <t>Skaitymo skatinimo ir kraštiečių kūrybos sklaida</t>
  </si>
  <si>
    <t>32</t>
  </si>
  <si>
    <t>Meninės raiškos programų finansavimas Joniškio ir Žagarės kultūros centruose</t>
  </si>
  <si>
    <t>190574241; 300542630</t>
  </si>
  <si>
    <t xml:space="preserve">190574241; 300542630   </t>
  </si>
  <si>
    <t>8</t>
  </si>
  <si>
    <t xml:space="preserve">Kultūros iniciatyvos, etninė kultūros plėtra ir kultūriniai mainai su užsieniu </t>
  </si>
  <si>
    <t>Savivaldybės premijų finansavimas (M. Slančiausko, A. Varno, J. Avyžiaus)</t>
  </si>
  <si>
    <t>1</t>
  </si>
  <si>
    <t>Rajono mėgėjų meno kolektyvų skatinimas</t>
  </si>
  <si>
    <t>4</t>
  </si>
  <si>
    <t xml:space="preserve">Menininkų įamžinimas </t>
  </si>
  <si>
    <t xml:space="preserve"> Užtikrinti kūno kultūros ir sporto infrastruktūros atnaujinimą, modernizavimą ir jos plėtrą</t>
  </si>
  <si>
    <r>
      <t xml:space="preserve"> </t>
    </r>
    <r>
      <rPr>
        <b/>
        <sz val="12"/>
        <rFont val="Times New Roman"/>
        <family val="1"/>
        <charset val="186"/>
      </rPr>
      <t>Skatinti rajono gyventojų fizinį aktyvumą</t>
    </r>
  </si>
  <si>
    <t>Joniškio sporto centro veikla:</t>
  </si>
  <si>
    <t>Sporto renginių organizavimas</t>
  </si>
  <si>
    <t>Sporto inventoriaus įsigijimas</t>
  </si>
  <si>
    <t>Bendrojo lavinimo mokyklų mokinių sporto žaidynių vykdymas</t>
  </si>
  <si>
    <t>Visuomeninių sporto klubų rėmimas</t>
  </si>
  <si>
    <t>Sporto klubo „Siekis“ rėmimas</t>
  </si>
  <si>
    <t>Sporto klubo „Krepšinio legendos“ komunalinėms paslaugoms apmokėti</t>
  </si>
  <si>
    <t>Laisvalaikio ir sporto centro statyba</t>
  </si>
  <si>
    <t>Sportininkų ir trenerių paskatinimas</t>
  </si>
  <si>
    <t>190565954, 288712070</t>
  </si>
  <si>
    <t>Sporto aikštynų įrengimas</t>
  </si>
  <si>
    <t>Kt</t>
  </si>
  <si>
    <t>Joniškio „Aušros" gimnazijos sporto aikštyno atnaujinimas</t>
  </si>
  <si>
    <t>Neįgaliųjų socialinės integracijos per kūno kultūrą ir sportą projektams remti</t>
  </si>
  <si>
    <t xml:space="preserve">Skatinti Joniškio rajono gyventojų pilietiškumą, lygiateisiškumą ir jaunimo iniciatyvumą  </t>
  </si>
  <si>
    <t>Jaunimo politikos įgyvendinimas</t>
  </si>
  <si>
    <t>Atviro jaunimo centro veiklos užtikrinimas</t>
  </si>
  <si>
    <t>Jaunimo veiklos organizavimas</t>
  </si>
  <si>
    <t>Iš jų jaunimo iniciatyvų projektams</t>
  </si>
  <si>
    <r>
      <t>Socialininių paslaugų prieinamumo ir efektyvumo didinimas Atviro jaunimo centre (</t>
    </r>
    <r>
      <rPr>
        <i/>
        <sz val="12"/>
        <rFont val="Times New Roman"/>
        <family val="1"/>
        <charset val="186"/>
      </rPr>
      <t>Lat-Lit projektas, projekto partneris - A. Raudonikio meno mokykla)</t>
    </r>
  </si>
  <si>
    <t>Skatinti rajono gyventojų pilietiškumą ir lygiateisiškumą</t>
  </si>
  <si>
    <t>Giminingų miestų tarptautinės projektinės veiklos ir mainų rėmimas</t>
  </si>
  <si>
    <t xml:space="preserve">SB     </t>
  </si>
  <si>
    <t>Informuotumo didinimas lyčių lygių galimybių srityje</t>
  </si>
  <si>
    <t xml:space="preserve">288712070 </t>
  </si>
  <si>
    <t>03, 06</t>
  </si>
  <si>
    <t>Projekto „Europos kaimiškųjų bendruomenių chartija“ įgyvendinimas</t>
  </si>
  <si>
    <t xml:space="preserve">03 </t>
  </si>
  <si>
    <t>Iš viso  programai</t>
  </si>
  <si>
    <t>SAVIVALDYBĖS  LĖŠOS IŠ VISO</t>
  </si>
  <si>
    <r>
      <t xml:space="preserve">Savivaldybės biudžeto lėšos </t>
    </r>
    <r>
      <rPr>
        <b/>
        <sz val="12"/>
        <rFont val="Times New Roman"/>
        <family val="1"/>
      </rPr>
      <t>SB</t>
    </r>
  </si>
  <si>
    <r>
      <t xml:space="preserve">Biudžetinių įstaigų pajamos </t>
    </r>
    <r>
      <rPr>
        <b/>
        <sz val="12"/>
        <rFont val="Times New Roman"/>
        <family val="1"/>
        <charset val="186"/>
      </rPr>
      <t>BIP</t>
    </r>
  </si>
  <si>
    <t>KITI ŠALTINIAI IŠ VISO</t>
  </si>
  <si>
    <r>
      <t xml:space="preserve">Savivaldybės privatizavimo fondo lėšos </t>
    </r>
    <r>
      <rPr>
        <b/>
        <sz val="12"/>
        <rFont val="Times New Roman"/>
        <family val="1"/>
        <charset val="186"/>
      </rPr>
      <t>S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PF)</t>
    </r>
  </si>
  <si>
    <r>
      <t xml:space="preserve">Europos Sąjungos paramos lėšos </t>
    </r>
    <r>
      <rPr>
        <b/>
        <sz val="12"/>
        <rFont val="Times New Roman"/>
        <family val="1"/>
      </rPr>
      <t>ES</t>
    </r>
  </si>
  <si>
    <r>
      <t xml:space="preserve">Valstybės biudžeto lėšos </t>
    </r>
    <r>
      <rPr>
        <b/>
        <sz val="12"/>
        <rFont val="Times New Roman"/>
        <family val="1"/>
      </rPr>
      <t>LRVB</t>
    </r>
  </si>
  <si>
    <r>
      <t xml:space="preserve">Kiti finansavimo šaltiniai </t>
    </r>
    <r>
      <rPr>
        <b/>
        <sz val="12"/>
        <rFont val="Times New Roman"/>
        <family val="1"/>
      </rPr>
      <t>Kt</t>
    </r>
  </si>
  <si>
    <t>IŠ VISO</t>
  </si>
  <si>
    <t>04 PROGRAMOS ,, SAVIVALDYBĖS IR VIEŠOJO VALDYMO PASLAUGŲ KOKYBĖS UŽTIKRINIMAS IR GERINIMAS'' IŠLAIDŲ IR PRODUKTO VERTINIMO KRITERIJŲ SUVESTINĖ</t>
  </si>
  <si>
    <t>tūkst. Eur</t>
  </si>
  <si>
    <t>Už priemonę atsakingi skyriai/padaliniai</t>
  </si>
  <si>
    <t>2019-ų metų išlaidos</t>
  </si>
  <si>
    <t>2020-ų metų išlaidų projektas</t>
  </si>
  <si>
    <t>2021-ų metų išlaidų projektas</t>
  </si>
  <si>
    <t>2022-ų metų išlaidų projektas</t>
  </si>
  <si>
    <t>04. Savivaldybės ir viešojo valdymo paslaugų kokybės užtikrinimas ir gerinimas</t>
  </si>
  <si>
    <t>Užtikrinti Lietuvos Respublikos įstatymais ir teisės aktais savivaldybei pavestų funkcijų įgyvendinimą</t>
  </si>
  <si>
    <t>Sudaryti sąlygas savivaldybės funkcijoms įgyvendinti</t>
  </si>
  <si>
    <t xml:space="preserve">Savivaldybės tarybos veiklos užtikrinimas </t>
  </si>
  <si>
    <t>Tarybos narių skaičius:
Iš jų vyrų
Iš jų moterų</t>
  </si>
  <si>
    <t>Kontrolės ir audito tarnybos išlaikymas</t>
  </si>
  <si>
    <t>1918105179</t>
  </si>
  <si>
    <t>Darbuotojų skaičius :
Iš jų vyrų
Iš jų moterų</t>
  </si>
  <si>
    <t>3
-
3</t>
  </si>
  <si>
    <t xml:space="preserve">Savivaldybės administracijos išlaikymas </t>
  </si>
  <si>
    <t>Darbuotojų skaičius:
Iš jų vyrų
Iš jų moterų</t>
  </si>
  <si>
    <t>Kompiuterinės, kopijavimo ir kitos IT įrangos įsigijimas ir aptarnavimo sąnaudos</t>
  </si>
  <si>
    <t>Savivaldybės kovos su korupcija programos įgyvendinimas</t>
  </si>
  <si>
    <t>Joniškio miesto nustatytų teritorijų vaizdo stebėjimo sistemos duomenų perdavimo paslaugos teikimas</t>
  </si>
  <si>
    <t>Nusikaltimų prevencijos ir kontrolės programos įgyvendinimas</t>
  </si>
  <si>
    <t>25</t>
  </si>
  <si>
    <t>Savivaldybės skolinių įsipareigojimų vykdymas</t>
  </si>
  <si>
    <t>100</t>
  </si>
  <si>
    <t>Paskolų grąžinimas</t>
  </si>
  <si>
    <t>Palūkanų mokėjimas</t>
  </si>
  <si>
    <t>Autobusų parko transporto nuostolių kompensavimas ir skolos grąžinimas</t>
  </si>
  <si>
    <t>Nuostolių kompensavimas</t>
  </si>
  <si>
    <t>Skolos grąžinimas</t>
  </si>
  <si>
    <t>29</t>
  </si>
  <si>
    <t>Administracijos  direktoriaus rezervas</t>
  </si>
  <si>
    <t>Savivaldybės įvaizdžio gerinimas</t>
  </si>
  <si>
    <t>51</t>
  </si>
  <si>
    <t>Pastatų ir kitų statinių draudimas</t>
  </si>
  <si>
    <t>Užtikrinti efektyvų valstybinių (perduotų savivaldybėms) funkcijų vykdymą</t>
  </si>
  <si>
    <t>Gyventojų registro tvarkymas</t>
  </si>
  <si>
    <t>Gyvenamosios vietos deklaravimas</t>
  </si>
  <si>
    <t>4445</t>
  </si>
  <si>
    <t>Civilinės būklės aktų registravimas</t>
  </si>
  <si>
    <t xml:space="preserve">Jaunimo teisių apsauga </t>
  </si>
  <si>
    <t>Pirminė teisinė pagalba</t>
  </si>
  <si>
    <t>Archyvinių dokumentų tvarkymas</t>
  </si>
  <si>
    <t>1100</t>
  </si>
  <si>
    <t>Valstybinės kalbos vartojimo ir taisyklingumo kontrolė</t>
  </si>
  <si>
    <t>Duomenų teikimas Valstybės suteiktos pagalbos registrui</t>
  </si>
  <si>
    <t>Civilinės saugos organizavimas</t>
  </si>
  <si>
    <t>Parengtas ekstremalių situacijų valdymo planas</t>
  </si>
  <si>
    <t>Mobilizacijos administravimas</t>
  </si>
  <si>
    <t>Parengtas savivaldybės mobilizacijos planas</t>
  </si>
  <si>
    <t>Žemės ūkio funkcijų vykdymas</t>
  </si>
  <si>
    <t>Privalomųjų biologinio saugumo priemonių neversliniuose kiaulininkystės ūkiuose taikymo įvertinimo ir sklaidos apie afrikinį kiaulių marą orgavnizavimo išlaidoms</t>
  </si>
  <si>
    <t>Priešgaisrinių tarnybų organizavimas</t>
  </si>
  <si>
    <t>157655065</t>
  </si>
  <si>
    <t>6</t>
  </si>
  <si>
    <t>17</t>
  </si>
  <si>
    <t xml:space="preserve">Darbo rinkos politikos rengimas ir įgyvendinimas,  gyventojų užimtumas </t>
  </si>
  <si>
    <t>31</t>
  </si>
  <si>
    <t>Erdvinių duomenų rinkinio tvarkymas</t>
  </si>
  <si>
    <t>Skatinti Joniškio rajono ekonominę plėtrą ir vystymąsi</t>
  </si>
  <si>
    <t>Joniškio rajono savivaldybės 2021-2027 m. strateginio plėtros plano rengimas</t>
  </si>
  <si>
    <t>Iš viso programai</t>
  </si>
  <si>
    <t>2021 metų asignavimų projektas</t>
  </si>
  <si>
    <t>2022  metų asignavimų projektas</t>
  </si>
  <si>
    <t>SAVIVALDYBĖS  LĖŠOS, IŠ VISO</t>
  </si>
  <si>
    <t>Valstybės biudžeto kitos dotacijos lėšos SB(VBK)</t>
  </si>
  <si>
    <t>KITI ŠALTINIAI, IŠ VISO</t>
  </si>
  <si>
    <r>
      <t xml:space="preserve">Valstybės privatizavimo fondo lėšos </t>
    </r>
    <r>
      <rPr>
        <b/>
        <sz val="12"/>
        <rFont val="Times New Roman"/>
        <family val="1"/>
        <charset val="186"/>
      </rPr>
      <t>V(PF)</t>
    </r>
  </si>
  <si>
    <r>
      <t xml:space="preserve">Europos sąjungos paramos lėšos  </t>
    </r>
    <r>
      <rPr>
        <b/>
        <sz val="12"/>
        <rFont val="Times New Roman"/>
        <family val="1"/>
        <charset val="186"/>
      </rPr>
      <t>ES</t>
    </r>
  </si>
  <si>
    <t>JONIŠKIO RAJONO SAVIVALDYBĖS 2020-2022 METŲ STRATEGINIS VEIKLOS PLANAS</t>
  </si>
  <si>
    <t>05 PROGRAMOS „SENIŪNIJŲ VEIKLOS UŽTIKRINIMAS“  STRATEGINIŲ IŠLAIDŲ IR PRODUKTO VERTINIMO KRITERIJŲ SUVESTINĖ</t>
  </si>
  <si>
    <t>05  Seniūnijų veiklos užtikrinimas</t>
  </si>
  <si>
    <t>Vykdyti seniūnijoms pavestas funkcijas</t>
  </si>
  <si>
    <t>Sudaryti sąlygas seniūnijų funkcijoms įgyvendinti</t>
  </si>
  <si>
    <t>Seniūnijų kultūros ir sporto veiklos programų rėmimas</t>
  </si>
  <si>
    <t>Joniškio sen.</t>
  </si>
  <si>
    <t xml:space="preserve">11,12,1314,15,16,17,18,19,20      </t>
  </si>
  <si>
    <t>Gataučių sen.</t>
  </si>
  <si>
    <t>Gaižaičių sen.</t>
  </si>
  <si>
    <t>Kepalių sen.</t>
  </si>
  <si>
    <t>Kriukų sen.</t>
  </si>
  <si>
    <t>Rudiškių sen.</t>
  </si>
  <si>
    <t>Saugėlaukio sen.</t>
  </si>
  <si>
    <t>Satkūnų sen.</t>
  </si>
  <si>
    <t>Skaistgirio sen.</t>
  </si>
  <si>
    <t>Žagarės sen.</t>
  </si>
  <si>
    <t>Seniūnijų veiklos užtikrinimas</t>
  </si>
  <si>
    <t>SBVB</t>
  </si>
  <si>
    <t xml:space="preserve">       </t>
  </si>
  <si>
    <t xml:space="preserve">                                                                Iš  viso uždaviniui</t>
  </si>
  <si>
    <t>Užtikrinti gyvenamosios aplinkos viešųjų erdvių priežiūrą</t>
  </si>
  <si>
    <t>Joniškio rajono gatvių apšvietimo priežiūra ir remontas</t>
  </si>
  <si>
    <t>Viešųjų erdvių tvarkymas ir priežiūra Joniškio rajono savivaldybės teritorijoje. Poilsio zonų ir parkų priežiūra</t>
  </si>
  <si>
    <t>Veikiančių kapinių priežiūra</t>
  </si>
  <si>
    <t>Joniškio r. savivaldybės administracija</t>
  </si>
  <si>
    <t>Savivaldybės butų remontas. Mokestis už  laikinai nenaudojamų savivaldybės butų ir kitų patalpų (turinčių centralizuotas komunikacijas) eksploataciją</t>
  </si>
  <si>
    <t>Seniūnijų vietinių iniciatyvų įgyvendinimas</t>
  </si>
  <si>
    <r>
      <t xml:space="preserve">Europos Sąjungos paramos lėšos </t>
    </r>
    <r>
      <rPr>
        <b/>
        <sz val="10"/>
        <rFont val="Arial"/>
        <family val="1"/>
        <charset val="186"/>
      </rPr>
      <t>ES</t>
    </r>
  </si>
  <si>
    <r>
      <t xml:space="preserve">Valstybės biudžeto lėšos </t>
    </r>
    <r>
      <rPr>
        <b/>
        <sz val="10"/>
        <rFont val="Arial"/>
        <family val="1"/>
        <charset val="186"/>
      </rPr>
      <t>LRVB</t>
    </r>
  </si>
  <si>
    <r>
      <t xml:space="preserve">Kiti finansavimo šaltiniai </t>
    </r>
    <r>
      <rPr>
        <b/>
        <sz val="10"/>
        <rFont val="Arial"/>
        <family val="1"/>
        <charset val="186"/>
      </rPr>
      <t>Kt</t>
    </r>
  </si>
  <si>
    <t>12 PROGRAMOS „GYVENAMOSIOS APLINKOS KOKYBĖS GERINIMAS“ IŠLAIDŲ IR PRODUKTO VERTINIMO KRITERIJŲ SUVESTINĖ</t>
  </si>
  <si>
    <t xml:space="preserve">2019 metų išlaidos </t>
  </si>
  <si>
    <t>Pasiekimo rodiklis</t>
  </si>
  <si>
    <t xml:space="preserve">12 Gyvenamosios aplinkos kokybės gerinimas </t>
  </si>
  <si>
    <t>Užtikrinti gyvenamosios aplinkos ir  viešųjų erdvių priežiūrą ir plėtrą</t>
  </si>
  <si>
    <t>Tvarkyti Joniškio rajono savivaldybei priklausiančias patalpas, pastatus</t>
  </si>
  <si>
    <t>07,  03</t>
  </si>
  <si>
    <t>Atlikti savivaldybės turto inventorizaciją</t>
  </si>
  <si>
    <t>Nekilnojamojo turto inventorizacija</t>
  </si>
  <si>
    <t xml:space="preserve">Pagal poreikį atliekamos turto vertinimo, inventorizacijos ir teisinės registracijos skaičius </t>
  </si>
  <si>
    <t>Vykdyti daugiabučių namų modernizavimą</t>
  </si>
  <si>
    <t xml:space="preserve">Daugiabučių gyvenamųjų namų energinio naudingumo sertifikatų ir modernizavimo (atnaujinimo) investicijų planų parengimas;  inžinerinių paslaugų (projektavimas, ekspertizė, tech. priežiūra) kaštų iki 50 proc. gyventojams kompensavimas </t>
  </si>
  <si>
    <t xml:space="preserve">Kompensuota projektų įgyvendinimo išlaidų </t>
  </si>
  <si>
    <t>Vykdyti veikiančių kapinių plėtrą</t>
  </si>
  <si>
    <t>Kriukų mstl. kapinių praplėtimo techninio projekto parengimas ir darbai</t>
  </si>
  <si>
    <t>01,
03</t>
  </si>
  <si>
    <t>Praplėstų kapinių plotas ha</t>
  </si>
  <si>
    <t>Kolumbariumo įrengimas Joniškio mieste</t>
  </si>
  <si>
    <t xml:space="preserve">Įrengtas kolumbariumas </t>
  </si>
  <si>
    <t>Vykdyti socialinio būsto plėtrą</t>
  </si>
  <si>
    <t>Socialinio būsto plėtra Joniškio rajone</t>
  </si>
  <si>
    <t>03, 08</t>
  </si>
  <si>
    <t xml:space="preserve">Įrengtų socialinių būstų skaičius </t>
  </si>
  <si>
    <t>Socialinio būsto įsigijimas Joniškio mieste</t>
  </si>
  <si>
    <t xml:space="preserve"> 08</t>
  </si>
  <si>
    <t xml:space="preserve">Įsigytų socialinių būstų skaičius </t>
  </si>
  <si>
    <t xml:space="preserve">Išnuomotų ir pernuomotų būstų skaičius </t>
  </si>
  <si>
    <t>Kompleksinis Joniškio miesto daugiabučių gyvenamųjų namų kvartalų sutvarkymas</t>
  </si>
  <si>
    <t>Viešosios infrastruktūros atnaujinimas Joniškio r. kaimo vietovėse</t>
  </si>
  <si>
    <t>Bešeimininkių  pastatų likvidavimas Joniškio rajone</t>
  </si>
  <si>
    <t xml:space="preserve">03, 07 </t>
  </si>
  <si>
    <t>Likviduotų bešeimininkių objektų skaičius</t>
  </si>
  <si>
    <t>Joniškio miesto centrinės dalies aikščių rekonstrukcija III etapas</t>
  </si>
  <si>
    <t>03, 07</t>
  </si>
  <si>
    <t xml:space="preserve">Prekybos aikštelės įrengimas Upytės g. </t>
  </si>
  <si>
    <t xml:space="preserve"> 07</t>
  </si>
  <si>
    <r>
      <t>Įrengtos prekybos aikštelės plotas m</t>
    </r>
    <r>
      <rPr>
        <vertAlign val="superscript"/>
        <sz val="12"/>
        <rFont val="Times New Roman"/>
        <family val="1"/>
        <charset val="186"/>
      </rPr>
      <t>2</t>
    </r>
  </si>
  <si>
    <t>Rengti teritorijų planavimo rajono savivaldybės teritorijoje dokumentus</t>
  </si>
  <si>
    <t>Žemės sklypų formavimo ir pertvarkymo projektų bei kadastrinių planų rengimas</t>
  </si>
  <si>
    <t xml:space="preserve">Parengtų planų skaičius          </t>
  </si>
  <si>
    <t>Kompleksinio planavimo dokumentų rengimas, koregavimas ir papildymas</t>
  </si>
  <si>
    <t>Parengtų teritorijų planavimo dokumentų skaičius</t>
  </si>
  <si>
    <t xml:space="preserve">Kurti sveiką ir darnią aplinką Joniškio rajono savivaldybės teritorijoje </t>
  </si>
  <si>
    <t xml:space="preserve">Modernizuoti ir praplėsti vandens tiekimo, vandenvalos ir nuotekų sistemas </t>
  </si>
  <si>
    <t>Vandentvarkos objektų išpirkimas</t>
  </si>
  <si>
    <t>07, 03</t>
  </si>
  <si>
    <t>Išpirktų vandentvarkos objektų skaičius</t>
  </si>
  <si>
    <t>Vandentiekio ir nuotekų trasų projektavimas ir įrengimas Joniškio r.</t>
  </si>
  <si>
    <t>157531950</t>
  </si>
  <si>
    <t xml:space="preserve">Vandens gerinimo, geležies šalinimo sistemų įrengimas Joniškio rajono kaimo vietovėse </t>
  </si>
  <si>
    <t xml:space="preserve">03, 04 </t>
  </si>
  <si>
    <t>Parengta tech. dokumentacija, atlikta ekspertizė</t>
  </si>
  <si>
    <t>03, 04</t>
  </si>
  <si>
    <t>Nutiestų naujų vandentiekio tinklų ilgis km</t>
  </si>
  <si>
    <t xml:space="preserve">Nutiestų naujų nuotekų tinklų ilgis km </t>
  </si>
  <si>
    <t>Renovuotų nuotekų tinklų ilgis km</t>
  </si>
  <si>
    <t>Pastatytų naujų vandens gerinimo įrenginių Žagarėje skaičius</t>
  </si>
  <si>
    <r>
      <t>Vandens tiekimo ir nuotekų tvarkymo infrastruktūros plėtra ir rekonstravimas Joniškio rajono savivaldybėje (II etapas) (</t>
    </r>
    <r>
      <rPr>
        <i/>
        <sz val="12"/>
        <rFont val="Times New Roman"/>
        <family val="1"/>
        <charset val="186"/>
      </rPr>
      <t>dotacija UAB „Joniškio vandenys“</t>
    </r>
    <r>
      <rPr>
        <sz val="12"/>
        <rFont val="Times New Roman"/>
        <family val="1"/>
        <charset val="186"/>
      </rPr>
      <t>)</t>
    </r>
  </si>
  <si>
    <t>Naujai nutiestų vandentiekio tinklų ilgis km</t>
  </si>
  <si>
    <t>Naujai nutiestų nuotekų tinklų ilgis km</t>
  </si>
  <si>
    <t>Rekonstruotų nuotekų tinklų ilgis km</t>
  </si>
  <si>
    <t>Inventorizuotų esamų vandentiekio ir nuotekų tinklų ilgis</t>
  </si>
  <si>
    <r>
      <t>Joniškio rajono Kriukų miestelio nuotekų valymo įrenginių rekonstrukcija, padidinant nuotekų išvalymo efektyvumą (</t>
    </r>
    <r>
      <rPr>
        <i/>
        <sz val="12"/>
        <rFont val="Times New Roman"/>
        <family val="1"/>
        <charset val="186"/>
      </rPr>
      <t>dotacija UAB „Joniškio vandenys“</t>
    </r>
    <r>
      <rPr>
        <sz val="12"/>
        <rFont val="Times New Roman"/>
        <family val="1"/>
        <charset val="186"/>
      </rPr>
      <t>)</t>
    </r>
  </si>
  <si>
    <t>Rekonstruoti valymo įrenginiai</t>
  </si>
  <si>
    <t xml:space="preserve">Vandens tiekimo ir nuotekų tvarkymo sistemų renovavimas ir plėtra </t>
  </si>
  <si>
    <t>Padengtų palūkanų dalis proc.</t>
  </si>
  <si>
    <t>Individualių valymo įrenginių įsigijimo kompensavimas gyventojams</t>
  </si>
  <si>
    <t xml:space="preserve">Įsigytų ir įrengtų individualių valymo įrenginių skaičius </t>
  </si>
  <si>
    <t>Joniškio rajono savivaldybės aplinkos apsaugos rėmimo specialioji programa</t>
  </si>
  <si>
    <t>Palaikyti švarą ir tvarką Joniškio rajono savivaldybės teritorijoje, atliekant būtiniausias komunalines paslaugas</t>
  </si>
  <si>
    <t>Švaros ir tvarkos palaikymas Joniškio rajono savivaldybės teritorijoje. Gyvūnų gerovės poreikių tenkinimas</t>
  </si>
  <si>
    <t xml:space="preserve">Sugautų benamių ir bešeiminikių gyvūnų (kačių, šunų) skaičius </t>
  </si>
  <si>
    <t xml:space="preserve">Vakcinuotų, sterilizuotų gyvūnų skaičius </t>
  </si>
  <si>
    <t xml:space="preserve">
</t>
  </si>
  <si>
    <t>Komunalinių atliekų tvarkymas:</t>
  </si>
  <si>
    <t>07, 02</t>
  </si>
  <si>
    <t>Sutvarkytų komunalinių atliekų kiekis t</t>
  </si>
  <si>
    <t>Komunalinių atliekų surinkimas ir transportavimas</t>
  </si>
  <si>
    <t>Komunalinių atliekų šalinimas regioniniame sąvartyne</t>
  </si>
  <si>
    <t>Rinkliavos už komunalinių atliekų tvarkymą administravimas</t>
  </si>
  <si>
    <t>Seniūnijų atliekų priėmimo punktų pertvarkymas</t>
  </si>
  <si>
    <t>Pertvarkytų atliekų priėmimo punktų skaičius</t>
  </si>
  <si>
    <t>Komunalinių atliekų tvarkymo infrastruktūros plėtra</t>
  </si>
  <si>
    <t>Sanitarinės veiklos organizavimas:</t>
  </si>
  <si>
    <t>Informacinių ženklų (informacinių nuorodų) įsigijimas ir pastatymas</t>
  </si>
  <si>
    <t xml:space="preserve">Įsigytų ir pastatytų informacinių              ženklų skaičius </t>
  </si>
  <si>
    <t>Dezinsekcijos, dezinfekcijos, deratizacijos paslaugų teikimas</t>
  </si>
  <si>
    <t xml:space="preserve">Gyventojų prašymu atliktų dezinsekcijos, dezinfekcijos, deratizacijos paslaugų skaičius </t>
  </si>
  <si>
    <t>Sistemingas maudyklų vandens taršos stebėjimas</t>
  </si>
  <si>
    <t>Sistemingas maudyklų vandens kokybės mikrobiologinių parametrų  nustatymas (ištirtų maudyklų skaičius)</t>
  </si>
  <si>
    <t>Triukšmo poveikio žmonių sveikatai tyrimų organizavimas</t>
  </si>
  <si>
    <t>Gyventojų prašymu ir probleminėse teritorijose atliktų triukšmo tyrimų skaičius</t>
  </si>
  <si>
    <t>Pirčių paslaugų teikimo nuostolių kompensavimas</t>
  </si>
  <si>
    <t>Pirčių, kuriose kompensuoti nuostoliai skaičius</t>
  </si>
  <si>
    <t>Vykdyti vandentvarkos inžinerinių statinių priežiūrą ir plėtrą</t>
  </si>
  <si>
    <t xml:space="preserve">Vykdyti melioracijos statinių priežiūrą </t>
  </si>
  <si>
    <t xml:space="preserve">Paviršinio vandens, susikaupusio rajono gyvenvietėse ir miestuose, nuleidimo darbai </t>
  </si>
  <si>
    <t xml:space="preserve">Vietų, kuriose atlikti darbai skaičius </t>
  </si>
  <si>
    <t>Joniškio rajono tvenkinių hidrotechninių statinių, drenažo rinktuvų, griovių, juose esančių statinių remontas, priežiūra ir kitos paslaugos</t>
  </si>
  <si>
    <t>Sutvarkytų tvenkinių skaičius</t>
  </si>
  <si>
    <t xml:space="preserve">Prižiūrėtų ir remontuotų griovių ilgis 
</t>
  </si>
  <si>
    <r>
      <t>Valstybei nuosavybės teise priklausančių dėl liūčių pažeistos melioracijos infrastruktūros atkūrima</t>
    </r>
    <r>
      <rPr>
        <sz val="12"/>
        <color theme="1"/>
        <rFont val="Times New Roman"/>
        <family val="1"/>
      </rPr>
      <t>s</t>
    </r>
  </si>
  <si>
    <t xml:space="preserve">Iš viso tikslui </t>
  </si>
  <si>
    <t xml:space="preserve">Vykdyti kelių ir apšvietimo sistemos infrastruktūros priežiūrą ir plėtrą </t>
  </si>
  <si>
    <t xml:space="preserve">Modernizuoti ir plėsti kelių ir eismo saugą didinančią bei aplinką tausojančią infrastruktūrą </t>
  </si>
  <si>
    <t xml:space="preserve">Kelių priežiūros ir plėtros programos įgyvendinimas </t>
  </si>
  <si>
    <t>Joniškio miesto rytinio aplinkelio nuo krašto kelio Nr. 152 Joniškis-Linkuva iki krašto kelio Nr. 209 Joniškis-Žeimelis-Pasvalys statyba</t>
  </si>
  <si>
    <t>Naujai nutiesto kelio ilgis km</t>
  </si>
  <si>
    <t>Pėsčiųjų-dviračių takų sutvarkymas teritorijoje, jungiančioje Joniškio miesto M. Slančiausko ir Žemaičių gatves</t>
  </si>
  <si>
    <t>Pėsčiųjų ir dviračių takų sutvarkymas Joniškio mieste</t>
  </si>
  <si>
    <t>Rekonstruotų pėsčiųjų - dviračių takų ir pėsčiųjų takų ilgis km
Rekonstruotų apšvietimo tinklų ilgis km</t>
  </si>
  <si>
    <t>0,5
0,66</t>
  </si>
  <si>
    <t xml:space="preserve">Rekonstruoti ir plėsti apšvietimo tinklą </t>
  </si>
  <si>
    <t>Joniškio miesto gatvių ir daugiabučių gyvenamųjų namų kvartalų apšvietimo sistemos rekonstrukcija ir plėtra</t>
  </si>
  <si>
    <t>Apšvietimo inžinierinių tinklų atnaujinimas ir plėtra Joniškio r. kaimo vietovėse</t>
  </si>
  <si>
    <t xml:space="preserve">Iš viso programai </t>
  </si>
  <si>
    <t>Skyriai, padaliniai, atsakingi už priemonių vykdymą</t>
  </si>
  <si>
    <t>01 Architektūros ir teritorijų planavimo skyrius</t>
  </si>
  <si>
    <t xml:space="preserve">09 Švietimo, kultūros ir sporto skyrius </t>
  </si>
  <si>
    <t xml:space="preserve">17 Gataučių seniūnija </t>
  </si>
  <si>
    <t>02 Buhalterinės apskaitos skyrius</t>
  </si>
  <si>
    <t xml:space="preserve">10 Teisės ir metrikacijos skyrius </t>
  </si>
  <si>
    <t xml:space="preserve">18 Kepalių seniūnija </t>
  </si>
  <si>
    <t>03 Ekonominės plėtros ir investicijų skyrius</t>
  </si>
  <si>
    <t>11 Saugėlaukio seniūnija</t>
  </si>
  <si>
    <t xml:space="preserve">19 Kriukų seniūnija </t>
  </si>
  <si>
    <t>04 Finansų skyrius</t>
  </si>
  <si>
    <t xml:space="preserve">12 Satkūnų seniūnija </t>
  </si>
  <si>
    <t xml:space="preserve">20 Rudiškių seniūnija   </t>
  </si>
  <si>
    <t>05 Žemės ūkio skyrius</t>
  </si>
  <si>
    <t xml:space="preserve">13 Joniškio seniūnija </t>
  </si>
  <si>
    <t xml:space="preserve">06 Kanceliarijos skyrius </t>
  </si>
  <si>
    <t>14 Žagarės seniūnija</t>
  </si>
  <si>
    <t xml:space="preserve">07 Infrastruktūros skyrius </t>
  </si>
  <si>
    <t xml:space="preserve">15 Skaistgirio seniūnija </t>
  </si>
  <si>
    <t xml:space="preserve">08 Socialinės paramos ir sveikatos skyrius </t>
  </si>
  <si>
    <t>16 Gaižaičių seniūnija</t>
  </si>
  <si>
    <t xml:space="preserve">Finansavimo šaltinių suvestinė </t>
  </si>
  <si>
    <r>
      <t>Valstybės biudžeto specialiosios tikslinės dotacijos lėšos</t>
    </r>
    <r>
      <rPr>
        <b/>
        <sz val="12"/>
        <rFont val="Times New Roman"/>
        <family val="1"/>
        <charset val="186"/>
      </rPr>
      <t xml:space="preserve"> SB(VB)</t>
    </r>
  </si>
  <si>
    <r>
      <t xml:space="preserve">Savivaldybės paskolos lėšos </t>
    </r>
    <r>
      <rPr>
        <b/>
        <sz val="12"/>
        <rFont val="Times New Roman"/>
        <family val="1"/>
        <charset val="186"/>
      </rPr>
      <t>SB(P)</t>
    </r>
  </si>
  <si>
    <t xml:space="preserve">                                                                                                                                                </t>
  </si>
  <si>
    <t xml:space="preserve">  JONIŠKIO RAJONO SAVIVALDYBĖS 2020-2022 METŲ STRATEGINIS VEIKLOS PLANAS                                                                                                                     
</t>
  </si>
  <si>
    <t>13 PROGRAMOS  „KULTŪROS PAVELDO PUOSELĖJIMAS. TURIZMAS. VERSLAS“ IŠLAIDŲ  IR PRODUKTO VERTINIMO KRITERIJŲ SUVESTINĖ</t>
  </si>
  <si>
    <t>Tūkst.  Eur</t>
  </si>
  <si>
    <t>Skatinti smulkaus ir vidutinio verslo plėtrą Joniškio rajone</t>
  </si>
  <si>
    <t xml:space="preserve"> Plėtoti ir remti verslumą skatinančias iniciatyvas</t>
  </si>
  <si>
    <t>Verslumo ugdymo ir verslo skatinimo Joniškio rajone programos įgyvendinimas</t>
  </si>
  <si>
    <t>300053529</t>
  </si>
  <si>
    <t>Įgyvendintų verslumo ugdymo ir verslo skatinimo Joniškio rajone programų skaičius</t>
  </si>
  <si>
    <t>Parodų ir renginių, reprezentuojančių Joniškio rajoną, rėmimas</t>
  </si>
  <si>
    <t>Smulkaus ir vidutinio verslo skatinimo ir rėmimo fondas</t>
  </si>
  <si>
    <t xml:space="preserve">Paremtų SVV subjektų skaičius </t>
  </si>
  <si>
    <t>Iš viso uždaviniui:</t>
  </si>
  <si>
    <t>Skatinti bendruomeniškumą ir nevyriausybinių organizacijų veiklos aktyvumą</t>
  </si>
  <si>
    <t>Kaimo bendruomenių veiklos rėmimas</t>
  </si>
  <si>
    <t>45</t>
  </si>
  <si>
    <t>Kofinansuotų projektų skaičius</t>
  </si>
  <si>
    <t xml:space="preserve">Nevyriausybinių organizacijų veiklos kokybės gerinimo ir efektyvumo didinimo rėmimas </t>
  </si>
  <si>
    <t>Finansuotų projektų skaičius</t>
  </si>
  <si>
    <t>Puoselėti kultūros paveldą ir skatinti turizmo paslaugų plėtrą</t>
  </si>
  <si>
    <t>Užtikrinti kultūros paveldo apsaugą ir pritaikymą viešiesiems poreikiams</t>
  </si>
  <si>
    <t>Lietuvos valstybės istorinio įvykio - Saulės (Šiaulių) mūšio pergalės įamžinimas memorialiniu kompleksu</t>
  </si>
  <si>
    <t>Nekilnojamojo kultūros paveldo pažinimo, sklaidos, ir atgaivinimo programa</t>
  </si>
  <si>
    <t>Nekilnojamojo kultūros paveldo apskaitos tikslinimo, vertinimo programa</t>
  </si>
  <si>
    <t xml:space="preserve">Atliktų objektų vertinimų skaičius </t>
  </si>
  <si>
    <t xml:space="preserve">Vertinimo tarybos posėdžių skaičius </t>
  </si>
  <si>
    <t>Nekilnojamojo kultūros paveldo priežiūros ir tvarkybos programa</t>
  </si>
  <si>
    <t>Tvarkomų kultūros paveldo objektų skaičius</t>
  </si>
  <si>
    <t>Plėtoti turizmo sektoriaus paslaugų įvairovę</t>
  </si>
  <si>
    <t>Turizmo informacinės struktūros plėtros Joniškio rajone programos įgyvendinimas</t>
  </si>
  <si>
    <t>Kelias savivaldybes jungiančių turizmo trasų ir turizmo maršrutų informacinės sistemos plėtojimas</t>
  </si>
  <si>
    <t>Pastatytų informacinių ženklų ir stendų skaičius</t>
  </si>
  <si>
    <r>
      <t xml:space="preserve">Valstybės biudžeto specialiosios tikslinės dotacijos lėšos </t>
    </r>
    <r>
      <rPr>
        <b/>
        <sz val="12"/>
        <rFont val="Times New Roman"/>
        <family val="1"/>
        <charset val="186"/>
      </rPr>
      <t>SB(VB)</t>
    </r>
  </si>
  <si>
    <r>
      <t xml:space="preserve">Valstybės biudžeto kitos dotacijos </t>
    </r>
    <r>
      <rPr>
        <b/>
        <sz val="12"/>
        <rFont val="Times New Roman"/>
        <family val="1"/>
        <charset val="186"/>
      </rPr>
      <t>SB(VBK)</t>
    </r>
  </si>
  <si>
    <r>
      <t>Savivaldybės paskolos lėšos</t>
    </r>
    <r>
      <rPr>
        <b/>
        <sz val="12"/>
        <rFont val="Times New Roman"/>
        <family val="1"/>
        <charset val="186"/>
      </rPr>
      <t xml:space="preserve"> SB</t>
    </r>
    <r>
      <rPr>
        <sz val="12"/>
        <rFont val="Times New Roman"/>
        <family val="1"/>
        <charset val="186"/>
      </rPr>
      <t>(</t>
    </r>
    <r>
      <rPr>
        <b/>
        <sz val="12"/>
        <rFont val="Times New Roman"/>
        <family val="1"/>
        <charset val="186"/>
      </rPr>
      <t>P)</t>
    </r>
  </si>
  <si>
    <t xml:space="preserve">                                                                                         </t>
  </si>
  <si>
    <t xml:space="preserve">Asmenų, dalyvavusių renginiuose, skaičius
</t>
  </si>
  <si>
    <t xml:space="preserve">                                                                                                                     
JONIŠKIO RAJONO SAVIVALDYBĖS 2020–2022 METŲ STRATEGINIS VEIKLOS PLANAS
</t>
  </si>
  <si>
    <t>03 PROGRAMOS  „SOCIALINĖS PARAMOS ĮGYVENDINIMAS IR SVEIKATOS APSAUGOS PASLAUGŲ GERINIMAS“ IŠLAIDŲ IR PRODUKTO VERTINIMO KRITERIJŲ SUVESTINĖ</t>
  </si>
  <si>
    <t xml:space="preserve">Tūkst. Eur  </t>
  </si>
  <si>
    <t>Programa 03 Socialinės paramos įgyvendinimas ir sveikatos apsaugos paslaugų gerinimas</t>
  </si>
  <si>
    <t>Įgyvendinti Lietuvos Respublikos įstatymais ir kitais norminiais teisės aktais numatytą socialinę politiką, teikiant piniginę socialinę paramą ir socialines paslaugas Joniškio rajono gyventojams</t>
  </si>
  <si>
    <t>Organizuoti LR įstatymuose ir kituose norminiuose teisės aktuose numatytos piniginės paramos asmenims ir šeimoms teikimą</t>
  </si>
  <si>
    <t xml:space="preserve">Slaugos ir priežiūros (pagalbos) išlaidų tikslinių kompensacijų mokėjimas neįgaliesiems  </t>
  </si>
  <si>
    <t xml:space="preserve"> Iš viso</t>
  </si>
  <si>
    <t>Išmokų vaikams mokėjimas</t>
  </si>
  <si>
    <t>08 04</t>
  </si>
  <si>
    <t>Socialinės globos teikimo asmenims su sunkia negalia apmokėjimas</t>
  </si>
  <si>
    <t>Mokinių nemokamas maitinimas mokyklose ir aprūpinimas mokinio reikmenimis</t>
  </si>
  <si>
    <t>Mokinių nemokamas maitinimas:</t>
  </si>
  <si>
    <t>Įstaigos</t>
  </si>
  <si>
    <t xml:space="preserve">08 04 </t>
  </si>
  <si>
    <t xml:space="preserve">„Saulės“ pagrindinė  mokykla </t>
  </si>
  <si>
    <t xml:space="preserve">Gataučių Marcės Katiliūtės mokykla </t>
  </si>
  <si>
    <t>Joniškio rajono savivaldybės administracija</t>
  </si>
  <si>
    <t>Mokinių aprūpinimas mokinio reikmenimis</t>
  </si>
  <si>
    <t>Parama produktais iš Europos pagalbos labiausiai skurstantiems asmenims fondo</t>
  </si>
  <si>
    <t>LR teisės aktuose numatytos piniginės paramos ir socialinių paslaugų teikimo administravimas</t>
  </si>
  <si>
    <t>Būsto nuomos ar išperkamosios būsto nuomos mokesčių dalies ir socialinio būsto nuomininkų įsiskolinimų kompensavimas</t>
  </si>
  <si>
    <t>Socialinių būstų plėtros ir priežiūros vykdymas</t>
  </si>
  <si>
    <t>18</t>
  </si>
  <si>
    <t xml:space="preserve">Kraitelis (išmoka) naujagimiui </t>
  </si>
  <si>
    <t>19</t>
  </si>
  <si>
    <t>Plėtoti ir modernizuoti socialinių paslaugų tinklą</t>
  </si>
  <si>
    <t>Joniškio rajono bendruomeninių vaikų globos namų ir vaikų dienos centrų tinklo plėtra</t>
  </si>
  <si>
    <t>Integralios pagalbos (dienos socialinės globos ir slaugos) į namus paslaugų plėtra</t>
  </si>
  <si>
    <t>40</t>
  </si>
  <si>
    <t>Kompleksinė pagalba Joniškio rajono šeimoms</t>
  </si>
  <si>
    <t>Vaikų gerovės ir saugumo didinimo, paslaugų šeimai, globėjams (rūpintojams) kokybės didinimo bei prieinamumo plėtra</t>
  </si>
  <si>
    <t>Užtikrinti socialinių paslaugų įvairovę ir prieinamumą, skatinti socialinių paslaugų plėtrą bendruomenėje</t>
  </si>
  <si>
    <t>Gyvenamojo būsto ir aplinkos pritaikymas neįgaliems asmenims, liftų, keltuvų priežiūra</t>
  </si>
  <si>
    <t>08 07</t>
  </si>
  <si>
    <t>Pagalbos pinigų skyrimas</t>
  </si>
  <si>
    <t>Vaikų, likusių be tėvų globos, laikina priežiūra</t>
  </si>
  <si>
    <t>08 11</t>
  </si>
  <si>
    <t>Bendrųjų ir socialinės priežiūros paslaugų teikimas</t>
  </si>
  <si>
    <t>Transporto organizavimas</t>
  </si>
  <si>
    <t>transporto paslaugų</t>
  </si>
  <si>
    <t>Pagalba į namus</t>
  </si>
  <si>
    <t>pagalbos į namus</t>
  </si>
  <si>
    <t>Apgyvendinimas nakvynės namuose ir krizių centre</t>
  </si>
  <si>
    <t>nakvynės namuose</t>
  </si>
  <si>
    <t>krizių centre</t>
  </si>
  <si>
    <t>Apgyvendinimas savarankiško gyvenimo namuose</t>
  </si>
  <si>
    <t>savarankiško gyvenimo namuose</t>
  </si>
  <si>
    <t>Dienos ir trumpalaikės socialinės globos ir užimtumo paslaugų vaikams ir asmenims, vyresniems kaip 21 metai, su proto negalia teikimas Joniškio „Saulės“ pagrindinėje mokykloje</t>
  </si>
  <si>
    <t>190565195</t>
  </si>
  <si>
    <t>Socialinių paslaugų teikimas Joniškio rajono vaiko ir šeimos gerovės centre</t>
  </si>
  <si>
    <t>157672552</t>
  </si>
  <si>
    <t>Transporto lengvatų kompensavimas</t>
  </si>
  <si>
    <t>Savivaldybės savarankiškų funkcijų vykdymo administravimas</t>
  </si>
  <si>
    <t>Šeimynos paslaugų teikimas</t>
  </si>
  <si>
    <t>Socialinės reabilitacijos paslaugų neįgaliesiems bendruomenėje finansavimas</t>
  </si>
  <si>
    <t>Ilgalaikė socialinė globa stacionariose socialinės globos įstaigose</t>
  </si>
  <si>
    <t>Vienišų ir neįgalių senyvo amžiaus asmenų ilgalaikė socialinė globa globos namuose</t>
  </si>
  <si>
    <t>vienišų ir neįgalių senyvo amžiaus asmenų skaičius</t>
  </si>
  <si>
    <t>Asmenų su psichikos sveikatos sutrikimais ilgalaikė socialinė globa socialinės globos namuose</t>
  </si>
  <si>
    <t>asmenų su psichikos sveikatos sutrikimais skaičius</t>
  </si>
  <si>
    <t xml:space="preserve">Vaikų ilgalaikė socialinė globa regioniniuose vaikų globos namuose </t>
  </si>
  <si>
    <t>be tėvų globos likusių vaikų skaičius</t>
  </si>
  <si>
    <t>Vietinės rinkliavos už komunalinių atliekų surinkimą iš atliekų turėtojų ir tvarkymą lengvatoms kompensuoti</t>
  </si>
  <si>
    <t>28</t>
  </si>
  <si>
    <t>Dienos socialinės globos paslaugų teikimas Žagarės specialiojoje mokykloje</t>
  </si>
  <si>
    <t>Užtikrinti sveikatos apsaugos paslaugų plėtrą</t>
  </si>
  <si>
    <t>Modernizuoti sveikatos apsaugos sektorių ir gerinti teikiamų paslaugų kokybę</t>
  </si>
  <si>
    <t>Medicinos įstaigų materialinės bazės gerinimas</t>
  </si>
  <si>
    <t>Pirminės sveikatos priežiūros paslaugų kokybės gerinimas ir prieinamumo didinimas Joniškio rajone</t>
  </si>
  <si>
    <t>Joniškio rajono gyventojų sveikatos stiprinimas ir ligų prevencijos vykdymas (projekto kofinansavimas)</t>
  </si>
  <si>
    <t>301541296</t>
  </si>
  <si>
    <t>Paramos priemonių, gerinančių ambulatorinių sveikatos priežiūros paslaugų prieinamumą tuberkulioze sergantiems pacientams, įgyvendinimas Joniškio rajone (projekto kofinansavimas)</t>
  </si>
  <si>
    <t>Įgyvendinti sveikatinimo veiklos priemones</t>
  </si>
  <si>
    <t>Visuomenės sveikatos rėmimo specialiosios programos rėmimas</t>
  </si>
  <si>
    <t>Gydytojų specialistų pritraukimas į Joniškio rajoną</t>
  </si>
  <si>
    <t>Visuomenės sveikatos stiprinimas ir stebėsena</t>
  </si>
  <si>
    <t>Mokinių visuomenės sveikatos priežiūra</t>
  </si>
  <si>
    <t>Neveiksnių asmenų būklės peržiūrėjimo užtikrinimas</t>
  </si>
  <si>
    <t>Asmenų, kuriems socialinių darbuotojų įvertinta būklė, skaičius</t>
  </si>
  <si>
    <t>Asmenų, kuriems komisijoje įvertinta būklė, skaičius</t>
  </si>
  <si>
    <t>Tiesiogiai stebimo trumpo tuberkuliozės gydymo kurso paslaugų teikimas</t>
  </si>
  <si>
    <t>Psichinės ir emocinės sveikatos stiprinimo priemonių įgyvendinimo finansavimas</t>
  </si>
  <si>
    <t>Asmenų, dalyvavusių susitikimuose, renginiuose skaičius</t>
  </si>
  <si>
    <t xml:space="preserve">      Iš viso tikslui  </t>
  </si>
  <si>
    <t>2022 metų asignavimų projektas</t>
  </si>
  <si>
    <r>
      <t>Savivaldybės paskolos lėšos</t>
    </r>
    <r>
      <rPr>
        <b/>
        <sz val="12"/>
        <rFont val="Times New Roman"/>
        <family val="1"/>
      </rPr>
      <t xml:space="preserve"> SB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P)</t>
    </r>
  </si>
  <si>
    <r>
      <rPr>
        <sz val="12"/>
        <rFont val="Times New Roman"/>
        <family val="1"/>
      </rPr>
      <t>Europos Sąjungos paramos lėšos</t>
    </r>
    <r>
      <rPr>
        <b/>
        <sz val="12"/>
        <rFont val="Times New Roman"/>
        <family val="1"/>
      </rPr>
      <t xml:space="preserve"> ES</t>
    </r>
  </si>
  <si>
    <t>2010 - sekantys metai po einamųjų  finansinių metų</t>
  </si>
  <si>
    <t>2011 - sekantys du metai po einamųjų finansinių metų</t>
  </si>
  <si>
    <t>Finansavimo šaltinių suvestinė (socialinė parama)</t>
  </si>
  <si>
    <t>tūkst. Lt</t>
  </si>
  <si>
    <t>2008-ųjų metų išlaidos</t>
  </si>
  <si>
    <t>2009-tiesiems metams skirti asignavimai</t>
  </si>
  <si>
    <t>2010 metų išlaidų projektas</t>
  </si>
  <si>
    <t>2011  metų išlaidų projektas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</si>
  <si>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</si>
  <si>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</si>
  <si>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</si>
  <si>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</si>
  <si>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 Valstybės  biudžeto specialiosios tikslinės dotacijos lėšos (iš valstybės investicijų programos) </t>
    </r>
    <r>
      <rPr>
        <b/>
        <sz val="10"/>
        <rFont val="Times New Roman"/>
        <family val="1"/>
      </rPr>
      <t>SB(VIP)</t>
    </r>
  </si>
  <si>
    <r>
      <t xml:space="preserve">Valstybės ir savivaldybės biudžeto tarpusavio atsiskaitymų lėšos </t>
    </r>
    <r>
      <rPr>
        <b/>
        <sz val="10"/>
        <rFont val="Times New Roman"/>
        <family val="1"/>
      </rPr>
      <t>SB(TA)</t>
    </r>
  </si>
  <si>
    <r>
      <t xml:space="preserve">Privalomojo sveikatos draudimo fondo lėšos </t>
    </r>
    <r>
      <rPr>
        <b/>
        <sz val="10"/>
        <rFont val="Times New Roman"/>
        <family val="1"/>
      </rPr>
      <t>SB(PSDF)</t>
    </r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</si>
  <si>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S(PF)</t>
    </r>
  </si>
  <si>
    <r>
      <t xml:space="preserve">Valstybės privatizavimo fondo lėšos </t>
    </r>
    <r>
      <rPr>
        <b/>
        <sz val="10"/>
        <rFont val="Times New Roman"/>
        <family val="1"/>
        <charset val="186"/>
      </rPr>
      <t>V(PF)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</si>
  <si>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</si>
  <si>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Savivaldybės biudžeto apyvartos lėšos Europos Sąjungos finansinės paramos programų laikinam finansavimui </t>
    </r>
    <r>
      <rPr>
        <b/>
        <sz val="10"/>
        <rFont val="Times New Roman"/>
        <family val="1"/>
        <charset val="186"/>
      </rPr>
      <t>SB(ES)</t>
    </r>
  </si>
  <si>
    <r>
      <t xml:space="preserve">Kelių priežiūros ir plėtros programos lėšos </t>
    </r>
    <r>
      <rPr>
        <b/>
        <sz val="10"/>
        <rFont val="Times New Roman"/>
        <family val="1"/>
      </rPr>
      <t>KPPP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</si>
  <si>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</si>
  <si>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Savivaldybės paskolos lėšos </t>
    </r>
    <r>
      <rPr>
        <b/>
        <sz val="10"/>
        <rFont val="Times New Roman"/>
        <family val="1"/>
        <charset val="186"/>
      </rPr>
      <t>SB(P)</t>
    </r>
  </si>
  <si>
    <r>
      <t xml:space="preserve">Valstybės biudžeto rezervo lėšos </t>
    </r>
    <r>
      <rPr>
        <b/>
        <sz val="10"/>
        <rFont val="Times New Roman"/>
        <family val="1"/>
        <charset val="186"/>
      </rPr>
      <t>VB(R)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</si>
  <si>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</si>
  <si>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Finansavimo šaltinių suvestinė (sveikata ir sanitarija)</t>
  </si>
  <si>
    <t>Nevyriausybinių organizacijų  įgyvendinamų socialinių projektų dalinis finansavimas</t>
  </si>
  <si>
    <t>Poilsio zonų pritaikymas gyventojų poreikiams</t>
  </si>
  <si>
    <t>Teritorijos pritaikymas gyventojų poreikiams (ha)</t>
  </si>
  <si>
    <t xml:space="preserve">Įgyvendintų turizmo informacinės struktūros plėtros Joniškio rajone programų skaičius </t>
  </si>
  <si>
    <t>Užkrečiamųjų ligų prevencijos užtikrinimo 
įgyvendinimas</t>
  </si>
  <si>
    <t xml:space="preserve">Finansuojamų projektų skaičius </t>
  </si>
  <si>
    <t>7</t>
  </si>
  <si>
    <t>Grupinio gyvenimo namų įkūrimas asmenims su psichikos sveikatos sutrikimais Joniškio rajone</t>
  </si>
  <si>
    <t>Visuomeninių patalpų remontas, pastatų likvidavimas</t>
  </si>
  <si>
    <t>1
1</t>
  </si>
  <si>
    <t xml:space="preserve">Joniškio miesto senųjų kapinių tvoros įrengimo darbai </t>
  </si>
  <si>
    <t>Parengtų ir viešinamų priešprojektinių pasiūlymų skaičius</t>
  </si>
  <si>
    <t>Joniškio rajono savivaldybės teritorijų pritaikymo šiandienos poreikiams priešprojektinių pasiūlymų parengimas ir viešinimas</t>
  </si>
  <si>
    <t xml:space="preserve">Draudžiamų objektų skaičius </t>
  </si>
  <si>
    <t>Užtikrinta aktuali gyv. registro duomenų bazė proc.</t>
  </si>
  <si>
    <t xml:space="preserve">Išduotų pažymų apie deklaruotą gyv.vietą skaičius </t>
  </si>
  <si>
    <t>Civilinės būklės aktų įrašų skaičius</t>
  </si>
  <si>
    <t>Suteiktų teisinės pagalbos paslaugų skaičius</t>
  </si>
  <si>
    <t xml:space="preserve">Likviduotų įmonių saugomų dokumentų skaičius </t>
  </si>
  <si>
    <t xml:space="preserve">Išnagrinėtų asmenų prašymų skaičius </t>
  </si>
  <si>
    <t>Patikrintų vip, reklamos, viešųjų užrašų skaičius</t>
  </si>
  <si>
    <t xml:space="preserve">Suteiktų konsultacijų skaičius </t>
  </si>
  <si>
    <t xml:space="preserve">Įregistruotų suteiktos pagalbos atvejų skaičius </t>
  </si>
  <si>
    <t>Asmenų, deklaruojančių pasėlius skaičius</t>
  </si>
  <si>
    <t xml:space="preserve">Išlaikomų komandų skaičius </t>
  </si>
  <si>
    <t xml:space="preserve">Įdarbintų bedarbių skaičius </t>
  </si>
  <si>
    <t xml:space="preserve">Geodezijos ir kartografijos darbų skaičius </t>
  </si>
  <si>
    <t>Organizuotų tarptautinės antikorupcinės dienos renginių, atliktų tyrimų skaičius</t>
  </si>
  <si>
    <t>Prižiūrėtų ir aptarnautų stebėjimo kamerų Joniškio mieste skaičius</t>
  </si>
  <si>
    <t>Skolos grąžinimas proc.</t>
  </si>
  <si>
    <t xml:space="preserve">Nuostolingų maršrutų skaičius </t>
  </si>
  <si>
    <t xml:space="preserve">Slaugos ir priežiūros (pagalbos) išlaidų tikslinių  kompensacijų gavėjų skaičius </t>
  </si>
  <si>
    <t xml:space="preserve">Asmenų, kuriems išmokamos pašalpos skaičius </t>
  </si>
  <si>
    <t xml:space="preserve">Vienkartinių pašalpų gavėjų skaičius </t>
  </si>
  <si>
    <t xml:space="preserve">Paslaugų gavėjų skaičius </t>
  </si>
  <si>
    <t xml:space="preserve">Nemokamą maitinimą gaunančių mokinių skaičius </t>
  </si>
  <si>
    <t xml:space="preserve">Mokinio reikmenimis aprūpintų mokinių skaičius </t>
  </si>
  <si>
    <t xml:space="preserve">Išimties atvejais mokinio reikmenimis aprūpintų mokinių skaičius </t>
  </si>
  <si>
    <t xml:space="preserve">Paramos maisto produktais ir higienos prekėmis gavėjų skaičius per dalijimą </t>
  </si>
  <si>
    <t xml:space="preserve">Finansuojamų etatų skaičius </t>
  </si>
  <si>
    <t>Asmenų, gavusių  kompensaciją, skaičius iš bendro asmenų, įrašytų  į sąrašus, skaičiaus proc.</t>
  </si>
  <si>
    <t xml:space="preserve">Nuomininkų, kuriems kompensuoti įsiskolinimai, skaičius </t>
  </si>
  <si>
    <t>Suremontuotų socialinių būstų skaičius</t>
  </si>
  <si>
    <t xml:space="preserve">Vaikų, likusių be tėvų globos, kuriems teikiamos ilgalaikės socialinės globos paslaugos, skaičius </t>
  </si>
  <si>
    <t xml:space="preserve">Integralios pagalbos paslaugų gavėjų skaičius </t>
  </si>
  <si>
    <t xml:space="preserve">Kompleksinės pagalbos gavėjų skaičius </t>
  </si>
  <si>
    <t xml:space="preserve">Šeimose, šeimynose, pas budinčius globėjus globojamų vaikų, kurie gaus paslaugas, skaičius </t>
  </si>
  <si>
    <t xml:space="preserve">Asmenų su psichikos sveikatos sutrikimais, gausiančių paslaugas, skaičius </t>
  </si>
  <si>
    <t xml:space="preserve">Pritaikytų būstų skaičius </t>
  </si>
  <si>
    <t xml:space="preserve">Keltuvų, kurių  priežiūrai skirta lėšų, skaičius </t>
  </si>
  <si>
    <t xml:space="preserve">Pagalbos pinigų gavėjų skaičius </t>
  </si>
  <si>
    <t xml:space="preserve">Šeimoje globojamų vaikų skaičius </t>
  </si>
  <si>
    <t xml:space="preserve">Paslaugų gavėjų skaičius vidutiniškai per ketvirtį:                               </t>
  </si>
  <si>
    <t xml:space="preserve">Vaikų ir asmenų, vyresnių kaip 21 m., kuriems teikiamos dienos ir trumpalaikės socialinės globos ir užimtumo paslaugos, skaičius </t>
  </si>
  <si>
    <t>Socialinių darbuotojų darbui su šeimomis etatų skaičius</t>
  </si>
  <si>
    <t xml:space="preserve">Socialinių paslaugų gavėjų skaičius </t>
  </si>
  <si>
    <t xml:space="preserve">Kompensuotų bilietų, taikant pavežėjimo lengvatą, skaičius </t>
  </si>
  <si>
    <t xml:space="preserve">Finansuojamų savivaldybės savarankiškas funkcijas vykdančių darbuotojų etatų skaičius </t>
  </si>
  <si>
    <t xml:space="preserve">Šeimynoje globojamų vaikų skaičius </t>
  </si>
  <si>
    <t>Paslaugų gavėjų skaičius:</t>
  </si>
  <si>
    <t xml:space="preserve">Lengvatas gaunančių fizinių asmenų skaičius </t>
  </si>
  <si>
    <t xml:space="preserve">Įgyvendintų projektų skaičius </t>
  </si>
  <si>
    <t xml:space="preserve">Dienos socialinės globos paslaugų gavėjų skaičius </t>
  </si>
  <si>
    <t xml:space="preserve">Tikslinių grupių asmenys, kurie dalyvavo informavimo, švietimo ir mokymo renginiuose bei sveikatos raštingumą didinančiose veiklose </t>
  </si>
  <si>
    <t xml:space="preserve">Asmenų, kuriems skirta finansinė parama (kompensuotos transporto, maitinimosi išlaidos) gydantis tuberkuliozę, skaičius </t>
  </si>
  <si>
    <t xml:space="preserve">Projektų skaičius </t>
  </si>
  <si>
    <t xml:space="preserve">Į Joniškio rajoną pritrauktų gydytojų specialistų skaičius </t>
  </si>
  <si>
    <t>Finansuojamų etatų skaičius</t>
  </si>
  <si>
    <t xml:space="preserve">Pirmosios pagalbos ir higienos įgūdžių formavimo mokymų dalyvių skaičius </t>
  </si>
  <si>
    <t xml:space="preserve">Kineziterapijos ir masažo paslaugų gavėjų skaičius </t>
  </si>
  <si>
    <t>04
07</t>
  </si>
  <si>
    <t>54000</t>
  </si>
  <si>
    <t>Įgyvendintų nusikaltimų prevencijos priemonių skaičius</t>
  </si>
  <si>
    <t>13 Kultūros paveldo puoselėjimas. Turizmas. Verslas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</si>
  <si>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</si>
  <si>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Biudžetinių įstaigų pajamos </t>
    </r>
    <r>
      <rPr>
        <b/>
        <sz val="10"/>
        <rFont val="Times New Roman"/>
        <family val="1"/>
        <charset val="186"/>
      </rPr>
      <t>BIP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</si>
  <si>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</si>
  <si>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Savivaldybės paskolos lėšos </t>
    </r>
    <r>
      <rPr>
        <b/>
        <sz val="10"/>
        <rFont val="Times New Roman"/>
        <family val="1"/>
        <charset val="186"/>
      </rPr>
      <t>SB( P)</t>
    </r>
  </si>
  <si>
    <t>iš jų jaunimo savanoriškai tarnybai</t>
  </si>
  <si>
    <t>Remiamų savanorių skaičius</t>
  </si>
  <si>
    <t>Vykdytų priemonių skaičius</t>
  </si>
  <si>
    <t xml:space="preserve">Remiamų paraiškų skaičius </t>
  </si>
  <si>
    <t>03,
09</t>
  </si>
  <si>
    <t>09,
03</t>
  </si>
  <si>
    <t>14-20</t>
  </si>
  <si>
    <t xml:space="preserve">Finansuojamų etatų skaičius 
</t>
  </si>
  <si>
    <t>Skaitytojų /lankytojų skaičius</t>
  </si>
  <si>
    <t>Meno mėgėjų kolektyvų skaičius</t>
  </si>
  <si>
    <t>Surengtų renginių skaičius</t>
  </si>
  <si>
    <t xml:space="preserve">Meno mėgėjų kolektyvų skaičius </t>
  </si>
  <si>
    <t xml:space="preserve">Surengtų renginių skaičius </t>
  </si>
  <si>
    <t xml:space="preserve">Lankytojų skaičius </t>
  </si>
  <si>
    <t xml:space="preserve">Renginių ciklų skaičius </t>
  </si>
  <si>
    <t>Finansuotų programų skaičius</t>
  </si>
  <si>
    <t>Finansuotų priemonių (programų, premijų, išvykų) skaičius</t>
  </si>
  <si>
    <t>Premijų skaičius (2020 m. M. Slančiausko, 2021 m. A. Varno premija, 2022 m. J. Avyžiaus premija)</t>
  </si>
  <si>
    <t>Paskatintų kolektyvų skaičius</t>
  </si>
  <si>
    <t xml:space="preserve">Įgyvendintų programų skaičius </t>
  </si>
  <si>
    <t>Rajoninių ir respublikinių renginių skaičius</t>
  </si>
  <si>
    <t xml:space="preserve">Įsigytų sporto inventoriaus komplektų skaičius </t>
  </si>
  <si>
    <t xml:space="preserve">Suroganizuotų sportinių varžybų skaičius </t>
  </si>
  <si>
    <t xml:space="preserve">Paremtų sporto klubų skaičius </t>
  </si>
  <si>
    <t xml:space="preserve">Klubų, atstovaujančių Joniškio raj.dalyvavimas NKL čempionate, skaičius </t>
  </si>
  <si>
    <t>Patalpų plotas kv. m.</t>
  </si>
  <si>
    <t>Įkurtas laisvalaikio ir sporto centras</t>
  </si>
  <si>
    <t>Paskatinimą gavusių sortininkų ir trenerių skaičius</t>
  </si>
  <si>
    <t xml:space="preserve">Rekonstruotas stadionas </t>
  </si>
  <si>
    <t>Programos dalyvių skaičius</t>
  </si>
  <si>
    <t xml:space="preserve">Projekto dalyvių skaičius 
</t>
  </si>
  <si>
    <t>Modernizuoti viešųjų erdvių infrastruktūrą</t>
  </si>
  <si>
    <t>Viešojo belaidžio interneto tinklo įrengimas Joniškio rajone</t>
  </si>
  <si>
    <t>Užterštos naftos produktais teritorijos Joniškio rajone sutvarkymas</t>
  </si>
  <si>
    <t>Išvalyta ir sutvarkyta praeityje užteršta teritorija</t>
  </si>
  <si>
    <t>Įgyvendinti aplinkos apsaugos priemones, kurti švarią ir saugią aplinką Joniškio rajone</t>
  </si>
  <si>
    <t>Pastatyti vandens gerinimo įrenginiai Daukšių, Gasčiūnų, Jauniūnų, Kalnelio, Kepalių, Kirnaičių, Lankaičių, Linkaičių, Pošupių, Plikiškių, Stankūnų, Saugėlaukio, Stungių gyvenamosiose vietovėse</t>
  </si>
  <si>
    <t>90</t>
  </si>
  <si>
    <t>Socialinių, vienkartinių, laidojimo pašalpų, pašalpų užsienyje mirusių (žuvusių) piliečių palaikams parvežti, būsto šildymo išlaidų ir išlaidų karštam vandeniui, kieto kuro kompensacijų  mokėjimas</t>
  </si>
  <si>
    <t>Įgyvendintų projektų geodezinių, kadastrinių bylų formavimas</t>
  </si>
  <si>
    <t>Pagal poreikį suformuotų bylų skaičius</t>
  </si>
  <si>
    <t>Kineziterapijos ir masažo paslaugų teikimas</t>
  </si>
  <si>
    <t xml:space="preserve">Nemokamą maitinimą gaunančių priešmokyklinukų  skaičius </t>
  </si>
  <si>
    <t>35</t>
  </si>
  <si>
    <t>Įrengtų LED šviestuvų skaičius vnt.
Įrengta naujos apšvietimo linijos m.</t>
  </si>
  <si>
    <t>Įrengtų LED šviestuvų skaičius vnt.</t>
  </si>
  <si>
    <t xml:space="preserve">Socialinių pašalpų gavėjų skaičius </t>
  </si>
  <si>
    <t xml:space="preserve">Kompensacijų gavėjų skaičius </t>
  </si>
  <si>
    <t>Vienkartinių išmokų gimus vaikui skaičius</t>
  </si>
  <si>
    <t xml:space="preserve">Užtikrintas jaunimo teisių apsaugos įgyvendinimas, etatai </t>
  </si>
  <si>
    <t>3</t>
  </si>
  <si>
    <t>9</t>
  </si>
  <si>
    <t>44</t>
  </si>
  <si>
    <t>102</t>
  </si>
  <si>
    <t>60</t>
  </si>
  <si>
    <t>78</t>
  </si>
  <si>
    <t>155</t>
  </si>
  <si>
    <t>55</t>
  </si>
  <si>
    <t>75</t>
  </si>
  <si>
    <t>76</t>
  </si>
  <si>
    <t>102
23
79</t>
  </si>
  <si>
    <t xml:space="preserve">1
</t>
  </si>
  <si>
    <r>
      <t>Vandens gerinimo, geležies šalinimo sistemų įrengimas Joniškio rajono kaimo vietovėse (</t>
    </r>
    <r>
      <rPr>
        <i/>
        <sz val="12"/>
        <color theme="1"/>
        <rFont val="Times New Roman"/>
        <family val="1"/>
      </rPr>
      <t>dotacija UAB "Joniškio vandenys")</t>
    </r>
  </si>
  <si>
    <r>
      <t>Vandens tiekimo ir nuotekų tvarkymo infrastruktūros renovavimas ir plėtra Joniškio rajone (I etapas) (</t>
    </r>
    <r>
      <rPr>
        <i/>
        <sz val="12"/>
        <rFont val="Times New Roman"/>
        <family val="1"/>
        <charset val="186"/>
      </rPr>
      <t>dotacija UAB "Joniškio vandenys")</t>
    </r>
  </si>
  <si>
    <t>Švietimo įstaigų patalpų ir aplinkos infrastruktūros atnaujinimas</t>
  </si>
  <si>
    <t>1
1</t>
  </si>
  <si>
    <t>0,0</t>
  </si>
  <si>
    <r>
      <rPr>
        <sz val="12"/>
        <rFont val="Times New Roman"/>
        <family val="1"/>
        <charset val="186"/>
      </rPr>
      <t>Pagal poreikį suremontuotų pastatų skaičius</t>
    </r>
    <r>
      <rPr>
        <sz val="12"/>
        <color theme="1"/>
        <rFont val="Times New Roman"/>
        <family val="1"/>
      </rPr>
      <t xml:space="preserve">
Pagal poreikį likviduotų pastatų skaičius</t>
    </r>
  </si>
  <si>
    <t xml:space="preserve">Nutiesti vandentiekio tinklai </t>
  </si>
  <si>
    <t xml:space="preserve">
</t>
  </si>
  <si>
    <t xml:space="preserve">Paslaugų gavėjų su sunkia negalia skaičius </t>
  </si>
  <si>
    <t xml:space="preserve">Mokinio reikmenimis aprūpintų pirmokų skaičius </t>
  </si>
  <si>
    <t>Švietimo įstaigų skaičius, kuriose  atnaujinta aplinkos infrastruktūra  
Švietimo įstaigų skaičius, kuriose atnaujintos patalpos</t>
  </si>
  <si>
    <t xml:space="preserve">
1</t>
  </si>
  <si>
    <t>Modernizuota ikimokyklinio ir priešmokyklinio ugdymo įstaiga</t>
  </si>
  <si>
    <t xml:space="preserve">Modernizuotos  priešmokyklinio ugdymo grupės </t>
  </si>
  <si>
    <t>Modernizuota neformalaus ugdymo įstaiga</t>
  </si>
  <si>
    <t xml:space="preserve">Modernizuota mokykla </t>
  </si>
  <si>
    <t xml:space="preserve">Renginių,seminarų skaičius 
Konsultacijų skaičius </t>
  </si>
  <si>
    <t>Organizuotų olimpiadų ir konkursų skaičius</t>
  </si>
  <si>
    <t xml:space="preserve">Programų skaičius </t>
  </si>
  <si>
    <t xml:space="preserve">Konsultacijų skaičius     </t>
  </si>
  <si>
    <t xml:space="preserve">Dalyvių skaičius </t>
  </si>
  <si>
    <t>Įgyvendintų programų (veiklų) skaičius</t>
  </si>
  <si>
    <t>Pavežamų mokinių skaičius</t>
  </si>
  <si>
    <t>Konsultuotų vaikų skaičius</t>
  </si>
  <si>
    <t xml:space="preserve">Ugdytinių skaičius </t>
  </si>
  <si>
    <t xml:space="preserve">Vaikų, lankančių vaikų dienos centrus, skaičius </t>
  </si>
  <si>
    <t xml:space="preserve">25
14
11
</t>
  </si>
  <si>
    <t xml:space="preserve">Parengtas ir išleistas strateginio plėtros plano leidinys </t>
  </si>
  <si>
    <r>
      <t xml:space="preserve">Atnaujintų daugiabučių gyvenamųjų namų kvartalų skaičius
</t>
    </r>
    <r>
      <rPr>
        <sz val="12"/>
        <color rgb="FFFF0000"/>
        <rFont val="Times New Roman"/>
        <family val="1"/>
        <charset val="186"/>
      </rPr>
      <t xml:space="preserve">
</t>
    </r>
    <r>
      <rPr>
        <sz val="12"/>
        <rFont val="Times New Roman"/>
        <family val="1"/>
      </rPr>
      <t xml:space="preserve">
                                                   </t>
    </r>
  </si>
  <si>
    <t>Projekto viešinimui parengtų informacinių pranešimų skaičius</t>
  </si>
  <si>
    <t xml:space="preserve">Įgyvendintų iniciatyvų skaičius </t>
  </si>
  <si>
    <t xml:space="preserve">Eksploatuotų, remontuotų butų skaičius </t>
  </si>
  <si>
    <r>
      <t>Tvarkomas kapinių plotas, tūkst. m</t>
    </r>
    <r>
      <rPr>
        <vertAlign val="superscript"/>
        <sz val="12"/>
        <rFont val="Times New Roman"/>
        <family val="1"/>
        <charset val="186"/>
      </rPr>
      <t>2</t>
    </r>
  </si>
  <si>
    <r>
      <t>Tvarkomų viešųjų erdvių plotas, tūkst. m</t>
    </r>
    <r>
      <rPr>
        <vertAlign val="superscript"/>
        <sz val="12"/>
        <rFont val="Times New Roman"/>
        <family val="1"/>
        <charset val="186"/>
      </rPr>
      <t>2</t>
    </r>
  </si>
  <si>
    <t>Prižiūrimų gatvių apšvietimo tinklų ilgis km</t>
  </si>
  <si>
    <t xml:space="preserve">Vidutinis aptarnaujamų asmenų skaičius </t>
  </si>
  <si>
    <t>Atlikta projekto korektūra</t>
  </si>
  <si>
    <t>9,9</t>
  </si>
  <si>
    <t>Paremtų kaimo bendruomenių skaičius</t>
  </si>
  <si>
    <t>05    08</t>
  </si>
  <si>
    <t>Įgyvendintų projektų skaičius</t>
  </si>
  <si>
    <t>Turizmą Joniškio rajone skatinančių projektų įgyvendinimas</t>
  </si>
  <si>
    <r>
      <t xml:space="preserve">Įgyvendintų aplinkos apsaugos rėmimo specialiosios programos priemonių skaičius
</t>
    </r>
    <r>
      <rPr>
        <sz val="12"/>
        <rFont val="Times New Roman"/>
        <family val="1"/>
        <charset val="186"/>
      </rPr>
      <t>Gyventojams kompensuotų individualių valymo įrenginių skaičius</t>
    </r>
  </si>
  <si>
    <t>16
40</t>
  </si>
  <si>
    <t xml:space="preserve">Parodų ir renginių skaičius (Vyšnių festivalis, Agro Joniškis, Jurginių kermošius)
</t>
  </si>
  <si>
    <t xml:space="preserve">Nevyriausybinių organizacijų projektų dalinis finansavimas </t>
  </si>
  <si>
    <t>Projekto "Joniškio miesto VVG vietos plėtros strategijos įgyvendinimo administravimas" dalinis finansavimas</t>
  </si>
  <si>
    <t xml:space="preserve">Vaikų, kuriems atliktas pritaikymas, skaičius </t>
  </si>
  <si>
    <t xml:space="preserve">Finansuojamų pareigybių skaičius </t>
  </si>
  <si>
    <t xml:space="preserve">Išmokamų laidojimo pašalpų skaičius </t>
  </si>
  <si>
    <t xml:space="preserve">Modernizuotų įstaigų skaičius </t>
  </si>
  <si>
    <t xml:space="preserve">22
1
40
</t>
  </si>
  <si>
    <t>20
40</t>
  </si>
  <si>
    <t xml:space="preserve">20
40
</t>
  </si>
  <si>
    <t xml:space="preserve">Įsigytos mobilios, IT technikos skaičius   
Atnaujinta interneto svetainė
Informacinių sistemų ir įrangos skaičius, kurioms teikiama priežiūra ir atnaujinimas </t>
  </si>
  <si>
    <t>Ekstremalios situacijos, gaisrai</t>
  </si>
  <si>
    <t xml:space="preserve">Įsigytų reprezentacinių suvenyrų ir apdovanojimų skaičius 
</t>
  </si>
  <si>
    <t xml:space="preserve">Kultūros ar sporto renginių skaičius </t>
  </si>
  <si>
    <t xml:space="preserve">Sutvarkytų kapinių skaičius </t>
  </si>
  <si>
    <t xml:space="preserve">Viešųjų vietų ir pastatų skaičius, kuriose įrengti ir aptarnaujami  belaidžio interneto taškai
</t>
  </si>
  <si>
    <t xml:space="preserve">Įrengtų vandens gerinimo įrenginių skaičius (Jakiškių, Blauzdžiūnų, Jankūnų gyvenamosiose vietovėse)
</t>
  </si>
  <si>
    <r>
      <t>Vandens tiekimo ir nuotekų tvarkymo infrastruktūros plėtra ir rekonstravimas Joniškio rajono savivaldybėje (II etapas)</t>
    </r>
    <r>
      <rPr>
        <i/>
        <sz val="12"/>
        <color theme="1"/>
        <rFont val="Times New Roman"/>
        <family val="1"/>
        <charset val="186"/>
      </rPr>
      <t xml:space="preserve"> (palūkanų dengimas UAB „Joniškio vandenys“)</t>
    </r>
  </si>
  <si>
    <t>Rekonstruotų gatvių ir suremontuotų šaligatvių ilgis km</t>
  </si>
  <si>
    <t>195
3880</t>
  </si>
  <si>
    <t>Stiprinti bendruomeninę veiklą savivaldybėje</t>
  </si>
  <si>
    <t xml:space="preserve">Projektinių paraiškų ir kitos dokumentacijos gauti paramą rengimas </t>
  </si>
  <si>
    <t>Parengti Žagarės pirties pastato ir Žagarės gaisrinės pastato techniniai projektai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</si>
</sst>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000"/>
    <numFmt numFmtId="166" formatCode="0;[Red]0"/>
    <numFmt numFmtId="167" formatCode="#0.0;\-#0.0;"/>
    <numFmt numFmtId="168" formatCode="_-* #,##0.00\ _L_t_-;\-* #,##0.00\ _L_t_-;_-* &quot;-&quot;??\ _L_t_-;_-@_-"/>
    <numFmt numFmtId="169" formatCode="_-* #,##0.0\ _L_t_-;\-* #,##0.0\ _L_t_-;_-* &quot;-&quot;??\ _L_t_-;_-@_-"/>
    <numFmt numFmtId="170" formatCode="#,##0.0"/>
    <numFmt numFmtId="171" formatCode="#,##0.000"/>
  </numFmts>
  <fonts count="8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Arial"/>
      <family val="2"/>
      <charset val="186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4"/>
      <color indexed="10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i/>
      <sz val="12"/>
      <color indexed="10"/>
      <name val="Times New Roman"/>
      <family val="1"/>
      <charset val="186"/>
    </font>
    <font>
      <b/>
      <sz val="12"/>
      <name val="Arial"/>
      <family val="2"/>
    </font>
    <font>
      <sz val="10"/>
      <name val="Times New Roman"/>
      <family val="1"/>
      <charset val="186"/>
    </font>
    <font>
      <sz val="14"/>
      <name val="Times New Roman"/>
      <family val="1"/>
    </font>
    <font>
      <b/>
      <sz val="12"/>
      <name val="Calibri"/>
      <family val="2"/>
      <charset val="186"/>
    </font>
    <font>
      <b/>
      <u/>
      <sz val="12"/>
      <name val="Times New Roman"/>
      <family val="1"/>
    </font>
    <font>
      <sz val="11"/>
      <color rgb="FFFF0000"/>
      <name val="Times New Roman"/>
      <family val="1"/>
    </font>
    <font>
      <vertAlign val="superscript"/>
      <sz val="12"/>
      <name val="Times New Roman"/>
      <family val="1"/>
      <charset val="186"/>
    </font>
    <font>
      <b/>
      <sz val="10"/>
      <name val="Arial"/>
      <family val="1"/>
      <charset val="186"/>
    </font>
    <font>
      <sz val="16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</font>
    <font>
      <sz val="12"/>
      <color theme="1"/>
      <name val="Calibri"/>
      <family val="2"/>
      <charset val="186"/>
    </font>
    <font>
      <sz val="12"/>
      <color rgb="FFFF0000"/>
      <name val="Calibri"/>
      <family val="2"/>
      <charset val="186"/>
    </font>
    <font>
      <sz val="12"/>
      <name val="Calibri"/>
      <family val="2"/>
      <charset val="186"/>
      <scheme val="minor"/>
    </font>
    <font>
      <sz val="9"/>
      <color rgb="FFFF0000"/>
      <name val="Times New Roman"/>
      <family val="1"/>
    </font>
    <font>
      <sz val="11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sz val="11"/>
      <color rgb="FF9C0006"/>
      <name val="Calibri"/>
      <family val="2"/>
      <charset val="186"/>
      <scheme val="minor"/>
    </font>
    <font>
      <b/>
      <sz val="10.5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4" tint="-0.499984740745262"/>
      <name val="Times New Roman"/>
      <family val="1"/>
    </font>
    <font>
      <sz val="12"/>
      <color theme="4" tint="-0.499984740745262"/>
      <name val="Times New Roman"/>
      <family val="1"/>
      <charset val="186"/>
    </font>
    <font>
      <sz val="12"/>
      <color theme="4" tint="-0.249977111117893"/>
      <name val="Times New Roman"/>
      <family val="1"/>
      <charset val="186"/>
    </font>
    <font>
      <sz val="8"/>
      <color theme="4" tint="-0.249977111117893"/>
      <name val="Times New Roman"/>
      <family val="1"/>
      <charset val="186"/>
    </font>
    <font>
      <sz val="11"/>
      <color theme="4" tint="-0.499984740745262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12"/>
      <color theme="1"/>
      <name val="Times New Roman"/>
      <family val="1"/>
    </font>
    <font>
      <sz val="11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8"/>
      <name val="Arial"/>
      <family val="2"/>
      <charset val="186"/>
    </font>
  </fonts>
  <fills count="1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D9D9D9"/>
        <bgColor indexed="64"/>
      </patternFill>
    </fill>
  </fills>
  <borders count="23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ck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</borders>
  <cellStyleXfs count="9">
    <xf numFmtId="0" fontId="0" fillId="0" borderId="0"/>
    <xf numFmtId="0" fontId="22" fillId="0" borderId="0"/>
    <xf numFmtId="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4" fillId="0" borderId="0"/>
    <xf numFmtId="0" fontId="63" fillId="16" borderId="0" applyNumberFormat="0" applyBorder="0" applyAlignment="0" applyProtection="0"/>
    <xf numFmtId="0" fontId="22" fillId="0" borderId="0"/>
    <xf numFmtId="0" fontId="3" fillId="0" borderId="0"/>
    <xf numFmtId="0" fontId="2" fillId="0" borderId="0"/>
  </cellStyleXfs>
  <cellXfs count="5732">
    <xf numFmtId="0" fontId="0" fillId="0" borderId="0" xfId="0"/>
    <xf numFmtId="164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top"/>
    </xf>
    <xf numFmtId="164" fontId="11" fillId="0" borderId="0" xfId="0" applyNumberFormat="1" applyFont="1" applyAlignment="1">
      <alignment horizontal="center" vertical="top" wrapText="1"/>
    </xf>
    <xf numFmtId="164" fontId="12" fillId="0" borderId="0" xfId="0" applyNumberFormat="1" applyFont="1" applyAlignment="1">
      <alignment horizontal="center" vertical="top" wrapText="1"/>
    </xf>
    <xf numFmtId="164" fontId="12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vertical="top"/>
    </xf>
    <xf numFmtId="164" fontId="9" fillId="0" borderId="0" xfId="0" applyNumberFormat="1" applyFont="1" applyAlignment="1">
      <alignment vertical="top"/>
    </xf>
    <xf numFmtId="164" fontId="10" fillId="0" borderId="26" xfId="0" applyNumberFormat="1" applyFont="1" applyBorder="1" applyAlignment="1">
      <alignment horizontal="center" vertical="center" textRotation="90" wrapText="1"/>
    </xf>
    <xf numFmtId="164" fontId="10" fillId="0" borderId="29" xfId="0" applyNumberFormat="1" applyFont="1" applyBorder="1" applyAlignment="1">
      <alignment horizontal="center" vertical="center" textRotation="90"/>
    </xf>
    <xf numFmtId="164" fontId="10" fillId="0" borderId="26" xfId="0" applyNumberFormat="1" applyFont="1" applyBorder="1" applyAlignment="1">
      <alignment horizontal="center" vertical="center" textRotation="90"/>
    </xf>
    <xf numFmtId="164" fontId="10" fillId="0" borderId="27" xfId="0" applyNumberFormat="1" applyFont="1" applyBorder="1" applyAlignment="1">
      <alignment horizontal="center" vertical="center" textRotation="90"/>
    </xf>
    <xf numFmtId="164" fontId="10" fillId="0" borderId="0" xfId="0" applyNumberFormat="1" applyFont="1" applyAlignment="1">
      <alignment horizontal="right" vertical="top"/>
    </xf>
    <xf numFmtId="164" fontId="9" fillId="2" borderId="33" xfId="0" applyNumberFormat="1" applyFont="1" applyFill="1" applyBorder="1" applyAlignment="1">
      <alignment horizontal="center" vertical="top" wrapText="1"/>
    </xf>
    <xf numFmtId="164" fontId="9" fillId="2" borderId="33" xfId="0" applyNumberFormat="1" applyFont="1" applyFill="1" applyBorder="1" applyAlignment="1">
      <alignment horizontal="center" vertical="top"/>
    </xf>
    <xf numFmtId="164" fontId="9" fillId="3" borderId="38" xfId="0" applyNumberFormat="1" applyFont="1" applyFill="1" applyBorder="1" applyAlignment="1">
      <alignment horizontal="center" vertical="top"/>
    </xf>
    <xf numFmtId="164" fontId="10" fillId="5" borderId="40" xfId="0" applyNumberFormat="1" applyFont="1" applyFill="1" applyBorder="1" applyAlignment="1">
      <alignment vertical="top" wrapText="1"/>
    </xf>
    <xf numFmtId="164" fontId="10" fillId="5" borderId="41" xfId="0" applyNumberFormat="1" applyFont="1" applyFill="1" applyBorder="1" applyAlignment="1">
      <alignment vertical="top" wrapText="1"/>
    </xf>
    <xf numFmtId="1" fontId="10" fillId="5" borderId="42" xfId="0" applyNumberFormat="1" applyFont="1" applyFill="1" applyBorder="1" applyAlignment="1">
      <alignment vertical="center" textRotation="90"/>
    </xf>
    <xf numFmtId="1" fontId="10" fillId="5" borderId="42" xfId="0" applyNumberFormat="1" applyFont="1" applyFill="1" applyBorder="1" applyAlignment="1">
      <alignment horizontal="center" vertical="center" textRotation="90"/>
    </xf>
    <xf numFmtId="164" fontId="10" fillId="5" borderId="44" xfId="0" applyNumberFormat="1" applyFont="1" applyFill="1" applyBorder="1" applyAlignment="1">
      <alignment horizontal="center" vertical="top" wrapText="1"/>
    </xf>
    <xf numFmtId="164" fontId="10" fillId="5" borderId="45" xfId="0" applyNumberFormat="1" applyFont="1" applyFill="1" applyBorder="1" applyAlignment="1">
      <alignment horizontal="center" vertical="top"/>
    </xf>
    <xf numFmtId="164" fontId="10" fillId="0" borderId="19" xfId="0" applyNumberFormat="1" applyFont="1" applyBorder="1" applyAlignment="1">
      <alignment horizontal="center" vertical="top"/>
    </xf>
    <xf numFmtId="164" fontId="10" fillId="0" borderId="16" xfId="0" applyNumberFormat="1" applyFont="1" applyBorder="1" applyAlignment="1">
      <alignment horizontal="center" vertical="top" wrapText="1"/>
    </xf>
    <xf numFmtId="164" fontId="10" fillId="0" borderId="46" xfId="0" applyNumberFormat="1" applyFont="1" applyBorder="1" applyAlignment="1">
      <alignment horizontal="center" vertical="top" wrapText="1"/>
    </xf>
    <xf numFmtId="164" fontId="10" fillId="5" borderId="16" xfId="0" applyNumberFormat="1" applyFont="1" applyFill="1" applyBorder="1" applyAlignment="1">
      <alignment horizontal="center" vertical="top" wrapText="1"/>
    </xf>
    <xf numFmtId="164" fontId="10" fillId="5" borderId="46" xfId="0" applyNumberFormat="1" applyFont="1" applyFill="1" applyBorder="1" applyAlignment="1">
      <alignment horizontal="center" vertical="top" wrapText="1"/>
    </xf>
    <xf numFmtId="164" fontId="10" fillId="5" borderId="47" xfId="0" applyNumberFormat="1" applyFont="1" applyFill="1" applyBorder="1" applyAlignment="1">
      <alignment horizontal="center" vertical="top" wrapText="1"/>
    </xf>
    <xf numFmtId="164" fontId="10" fillId="5" borderId="48" xfId="0" applyNumberFormat="1" applyFont="1" applyFill="1" applyBorder="1" applyAlignment="1">
      <alignment horizontal="center" vertical="top" wrapText="1"/>
    </xf>
    <xf numFmtId="164" fontId="10" fillId="5" borderId="49" xfId="0" applyNumberFormat="1" applyFont="1" applyFill="1" applyBorder="1" applyAlignment="1">
      <alignment horizontal="center" vertical="top" wrapText="1"/>
    </xf>
    <xf numFmtId="49" fontId="10" fillId="5" borderId="19" xfId="0" applyNumberFormat="1" applyFont="1" applyFill="1" applyBorder="1" applyAlignment="1">
      <alignment horizontal="center" vertical="top"/>
    </xf>
    <xf numFmtId="49" fontId="10" fillId="5" borderId="16" xfId="0" applyNumberFormat="1" applyFont="1" applyFill="1" applyBorder="1" applyAlignment="1">
      <alignment horizontal="center" vertical="top"/>
    </xf>
    <xf numFmtId="49" fontId="10" fillId="5" borderId="17" xfId="0" applyNumberFormat="1" applyFont="1" applyFill="1" applyBorder="1" applyAlignment="1">
      <alignment horizontal="center" vertical="top"/>
    </xf>
    <xf numFmtId="1" fontId="10" fillId="5" borderId="11" xfId="0" applyNumberFormat="1" applyFont="1" applyFill="1" applyBorder="1" applyAlignment="1">
      <alignment vertical="center" textRotation="90"/>
    </xf>
    <xf numFmtId="1" fontId="10" fillId="5" borderId="11" xfId="0" applyNumberFormat="1" applyFont="1" applyFill="1" applyBorder="1" applyAlignment="1">
      <alignment horizontal="center" vertical="center" textRotation="90"/>
    </xf>
    <xf numFmtId="164" fontId="10" fillId="5" borderId="12" xfId="0" applyNumberFormat="1" applyFont="1" applyFill="1" applyBorder="1" applyAlignment="1">
      <alignment horizontal="center" vertical="top" wrapText="1"/>
    </xf>
    <xf numFmtId="164" fontId="10" fillId="5" borderId="14" xfId="0" applyNumberFormat="1" applyFont="1" applyFill="1" applyBorder="1" applyAlignment="1">
      <alignment horizontal="center" vertical="top"/>
    </xf>
    <xf numFmtId="164" fontId="10" fillId="0" borderId="52" xfId="0" applyNumberFormat="1" applyFont="1" applyBorder="1" applyAlignment="1">
      <alignment horizontal="center" vertical="top" wrapText="1"/>
    </xf>
    <xf numFmtId="164" fontId="10" fillId="0" borderId="53" xfId="0" applyNumberFormat="1" applyFont="1" applyBorder="1" applyAlignment="1">
      <alignment horizontal="center" vertical="top" wrapText="1"/>
    </xf>
    <xf numFmtId="164" fontId="10" fillId="5" borderId="54" xfId="0" applyNumberFormat="1" applyFont="1" applyFill="1" applyBorder="1" applyAlignment="1">
      <alignment horizontal="center" vertical="top" wrapText="1"/>
    </xf>
    <xf numFmtId="164" fontId="10" fillId="5" borderId="52" xfId="0" applyNumberFormat="1" applyFont="1" applyFill="1" applyBorder="1" applyAlignment="1">
      <alignment horizontal="center" vertical="top" wrapText="1"/>
    </xf>
    <xf numFmtId="164" fontId="10" fillId="5" borderId="55" xfId="0" applyNumberFormat="1" applyFont="1" applyFill="1" applyBorder="1" applyAlignment="1">
      <alignment horizontal="center" vertical="top" wrapText="1"/>
    </xf>
    <xf numFmtId="49" fontId="10" fillId="5" borderId="56" xfId="0" applyNumberFormat="1" applyFont="1" applyFill="1" applyBorder="1" applyAlignment="1">
      <alignment horizontal="center" vertical="top"/>
    </xf>
    <xf numFmtId="49" fontId="10" fillId="5" borderId="52" xfId="0" applyNumberFormat="1" applyFont="1" applyFill="1" applyBorder="1" applyAlignment="1">
      <alignment horizontal="center" vertical="top"/>
    </xf>
    <xf numFmtId="49" fontId="10" fillId="5" borderId="55" xfId="0" applyNumberFormat="1" applyFont="1" applyFill="1" applyBorder="1" applyAlignment="1">
      <alignment horizontal="center" vertical="top"/>
    </xf>
    <xf numFmtId="164" fontId="10" fillId="5" borderId="15" xfId="0" applyNumberFormat="1" applyFont="1" applyFill="1" applyBorder="1" applyAlignment="1">
      <alignment horizontal="center" vertical="top" wrapText="1"/>
    </xf>
    <xf numFmtId="164" fontId="9" fillId="0" borderId="46" xfId="0" applyNumberFormat="1" applyFont="1" applyBorder="1" applyAlignment="1">
      <alignment horizontal="center" vertical="top" wrapText="1"/>
    </xf>
    <xf numFmtId="164" fontId="10" fillId="5" borderId="68" xfId="0" applyNumberFormat="1" applyFont="1" applyFill="1" applyBorder="1" applyAlignment="1">
      <alignment horizontal="center" vertical="top" wrapText="1"/>
    </xf>
    <xf numFmtId="164" fontId="10" fillId="5" borderId="69" xfId="0" applyNumberFormat="1" applyFont="1" applyFill="1" applyBorder="1" applyAlignment="1">
      <alignment horizontal="center" vertical="top" wrapText="1"/>
    </xf>
    <xf numFmtId="49" fontId="10" fillId="5" borderId="59" xfId="0" applyNumberFormat="1" applyFont="1" applyFill="1" applyBorder="1" applyAlignment="1">
      <alignment horizontal="center" vertical="top"/>
    </xf>
    <xf numFmtId="49" fontId="10" fillId="5" borderId="60" xfId="0" applyNumberFormat="1" applyFont="1" applyFill="1" applyBorder="1" applyAlignment="1">
      <alignment horizontal="center" vertical="top"/>
    </xf>
    <xf numFmtId="49" fontId="10" fillId="5" borderId="61" xfId="0" applyNumberFormat="1" applyFont="1" applyFill="1" applyBorder="1" applyAlignment="1">
      <alignment horizontal="center" vertical="top"/>
    </xf>
    <xf numFmtId="164" fontId="9" fillId="0" borderId="53" xfId="0" applyNumberFormat="1" applyFont="1" applyBorder="1" applyAlignment="1">
      <alignment horizontal="center" vertical="top" wrapText="1"/>
    </xf>
    <xf numFmtId="1" fontId="10" fillId="5" borderId="57" xfId="0" applyNumberFormat="1" applyFont="1" applyFill="1" applyBorder="1" applyAlignment="1">
      <alignment horizontal="center" vertical="center" textRotation="90"/>
    </xf>
    <xf numFmtId="164" fontId="10" fillId="5" borderId="58" xfId="0" applyNumberFormat="1" applyFont="1" applyFill="1" applyBorder="1" applyAlignment="1">
      <alignment horizontal="center" vertical="top" wrapText="1"/>
    </xf>
    <xf numFmtId="49" fontId="14" fillId="5" borderId="56" xfId="0" applyNumberFormat="1" applyFont="1" applyFill="1" applyBorder="1" applyAlignment="1">
      <alignment horizontal="center" vertical="top"/>
    </xf>
    <xf numFmtId="164" fontId="10" fillId="5" borderId="70" xfId="0" applyNumberFormat="1" applyFont="1" applyFill="1" applyBorder="1" applyAlignment="1">
      <alignment horizontal="center" vertical="top"/>
    </xf>
    <xf numFmtId="164" fontId="10" fillId="5" borderId="72" xfId="0" applyNumberFormat="1" applyFont="1" applyFill="1" applyBorder="1" applyAlignment="1">
      <alignment horizontal="center" vertical="top"/>
    </xf>
    <xf numFmtId="164" fontId="10" fillId="0" borderId="73" xfId="0" applyNumberFormat="1" applyFont="1" applyBorder="1" applyAlignment="1">
      <alignment horizontal="center" vertical="top"/>
    </xf>
    <xf numFmtId="164" fontId="10" fillId="0" borderId="74" xfId="0" applyNumberFormat="1" applyFont="1" applyBorder="1" applyAlignment="1">
      <alignment horizontal="center" vertical="top" wrapText="1"/>
    </xf>
    <xf numFmtId="164" fontId="10" fillId="0" borderId="75" xfId="0" applyNumberFormat="1" applyFont="1" applyBorder="1" applyAlignment="1">
      <alignment horizontal="center" vertical="top" wrapText="1"/>
    </xf>
    <xf numFmtId="164" fontId="10" fillId="5" borderId="74" xfId="0" applyNumberFormat="1" applyFont="1" applyFill="1" applyBorder="1" applyAlignment="1">
      <alignment horizontal="center" vertical="top" wrapText="1"/>
    </xf>
    <xf numFmtId="164" fontId="10" fillId="5" borderId="75" xfId="0" applyNumberFormat="1" applyFont="1" applyFill="1" applyBorder="1" applyAlignment="1">
      <alignment horizontal="center" vertical="top" wrapText="1"/>
    </xf>
    <xf numFmtId="164" fontId="10" fillId="5" borderId="76" xfId="0" applyNumberFormat="1" applyFont="1" applyFill="1" applyBorder="1" applyAlignment="1">
      <alignment horizontal="center" vertical="top" wrapText="1"/>
    </xf>
    <xf numFmtId="164" fontId="10" fillId="5" borderId="77" xfId="0" applyNumberFormat="1" applyFont="1" applyFill="1" applyBorder="1" applyAlignment="1">
      <alignment horizontal="center" vertical="top" wrapText="1"/>
    </xf>
    <xf numFmtId="164" fontId="16" fillId="5" borderId="46" xfId="0" applyNumberFormat="1" applyFont="1" applyFill="1" applyBorder="1" applyAlignment="1">
      <alignment horizontal="center" vertical="top" wrapText="1"/>
    </xf>
    <xf numFmtId="164" fontId="16" fillId="5" borderId="17" xfId="0" applyNumberFormat="1" applyFont="1" applyFill="1" applyBorder="1" applyAlignment="1">
      <alignment vertical="distributed" wrapText="1"/>
    </xf>
    <xf numFmtId="164" fontId="16" fillId="5" borderId="53" xfId="0" applyNumberFormat="1" applyFont="1" applyFill="1" applyBorder="1" applyAlignment="1">
      <alignment horizontal="center" vertical="top" wrapText="1"/>
    </xf>
    <xf numFmtId="164" fontId="16" fillId="5" borderId="55" xfId="0" applyNumberFormat="1" applyFont="1" applyFill="1" applyBorder="1" applyAlignment="1">
      <alignment vertical="distributed" wrapText="1"/>
    </xf>
    <xf numFmtId="164" fontId="16" fillId="5" borderId="77" xfId="0" applyNumberFormat="1" applyFont="1" applyFill="1" applyBorder="1" applyAlignment="1">
      <alignment vertical="distributed" wrapText="1"/>
    </xf>
    <xf numFmtId="164" fontId="10" fillId="0" borderId="0" xfId="0" applyNumberFormat="1" applyFont="1" applyAlignment="1">
      <alignment horizontal="left" vertical="top"/>
    </xf>
    <xf numFmtId="164" fontId="10" fillId="5" borderId="91" xfId="0" applyNumberFormat="1" applyFont="1" applyFill="1" applyBorder="1" applyAlignment="1">
      <alignment horizontal="center" vertical="top"/>
    </xf>
    <xf numFmtId="164" fontId="10" fillId="0" borderId="92" xfId="0" applyNumberFormat="1" applyFont="1" applyBorder="1" applyAlignment="1">
      <alignment horizontal="center" vertical="top" wrapText="1"/>
    </xf>
    <xf numFmtId="164" fontId="10" fillId="0" borderId="48" xfId="0" applyNumberFormat="1" applyFont="1" applyBorder="1" applyAlignment="1">
      <alignment horizontal="center" vertical="top" wrapText="1"/>
    </xf>
    <xf numFmtId="164" fontId="9" fillId="0" borderId="93" xfId="0" applyNumberFormat="1" applyFont="1" applyBorder="1" applyAlignment="1">
      <alignment horizontal="center" vertical="top"/>
    </xf>
    <xf numFmtId="164" fontId="10" fillId="6" borderId="19" xfId="0" applyNumberFormat="1" applyFont="1" applyFill="1" applyBorder="1" applyAlignment="1">
      <alignment horizontal="center" vertical="top" wrapText="1"/>
    </xf>
    <xf numFmtId="164" fontId="10" fillId="6" borderId="16" xfId="0" applyNumberFormat="1" applyFont="1" applyFill="1" applyBorder="1" applyAlignment="1">
      <alignment horizontal="center" vertical="top" wrapText="1"/>
    </xf>
    <xf numFmtId="164" fontId="10" fillId="6" borderId="46" xfId="0" applyNumberFormat="1" applyFont="1" applyFill="1" applyBorder="1" applyAlignment="1">
      <alignment horizontal="center" vertical="top" wrapText="1"/>
    </xf>
    <xf numFmtId="164" fontId="10" fillId="6" borderId="47" xfId="0" applyNumberFormat="1" applyFont="1" applyFill="1" applyBorder="1" applyAlignment="1">
      <alignment horizontal="center" vertical="top" wrapText="1"/>
    </xf>
    <xf numFmtId="164" fontId="10" fillId="6" borderId="48" xfId="0" applyNumberFormat="1" applyFont="1" applyFill="1" applyBorder="1" applyAlignment="1">
      <alignment horizontal="center" vertical="top" wrapText="1"/>
    </xf>
    <xf numFmtId="164" fontId="10" fillId="6" borderId="49" xfId="0" applyNumberFormat="1" applyFont="1" applyFill="1" applyBorder="1" applyAlignment="1">
      <alignment horizontal="center" vertical="top" wrapText="1"/>
    </xf>
    <xf numFmtId="164" fontId="10" fillId="0" borderId="19" xfId="0" applyNumberFormat="1" applyFont="1" applyBorder="1" applyAlignment="1">
      <alignment horizontal="center" vertical="top" wrapText="1"/>
    </xf>
    <xf numFmtId="164" fontId="9" fillId="0" borderId="46" xfId="0" applyNumberFormat="1" applyFont="1" applyBorder="1" applyAlignment="1">
      <alignment horizontal="center" vertical="top"/>
    </xf>
    <xf numFmtId="164" fontId="10" fillId="6" borderId="15" xfId="0" applyNumberFormat="1" applyFont="1" applyFill="1" applyBorder="1" applyAlignment="1">
      <alignment horizontal="center" vertical="top" wrapText="1"/>
    </xf>
    <xf numFmtId="164" fontId="10" fillId="6" borderId="17" xfId="0" applyNumberFormat="1" applyFont="1" applyFill="1" applyBorder="1" applyAlignment="1">
      <alignment horizontal="center" vertical="top" wrapText="1"/>
    </xf>
    <xf numFmtId="164" fontId="10" fillId="0" borderId="93" xfId="0" applyNumberFormat="1" applyFont="1" applyBorder="1" applyAlignment="1">
      <alignment horizontal="center" vertical="top"/>
    </xf>
    <xf numFmtId="2" fontId="10" fillId="5" borderId="59" xfId="0" applyNumberFormat="1" applyFont="1" applyFill="1" applyBorder="1" applyAlignment="1">
      <alignment vertical="top"/>
    </xf>
    <xf numFmtId="165" fontId="10" fillId="5" borderId="96" xfId="0" applyNumberFormat="1" applyFont="1" applyFill="1" applyBorder="1" applyAlignment="1">
      <alignment vertical="top"/>
    </xf>
    <xf numFmtId="165" fontId="10" fillId="5" borderId="63" xfId="0" applyNumberFormat="1" applyFont="1" applyFill="1" applyBorder="1" applyAlignment="1">
      <alignment vertical="top"/>
    </xf>
    <xf numFmtId="164" fontId="10" fillId="6" borderId="102" xfId="0" applyNumberFormat="1" applyFont="1" applyFill="1" applyBorder="1" applyAlignment="1">
      <alignment horizontal="center" vertical="top" wrapText="1"/>
    </xf>
    <xf numFmtId="164" fontId="10" fillId="6" borderId="103" xfId="0" applyNumberFormat="1" applyFont="1" applyFill="1" applyBorder="1" applyAlignment="1">
      <alignment horizontal="center" vertical="top" wrapText="1"/>
    </xf>
    <xf numFmtId="164" fontId="10" fillId="6" borderId="52" xfId="0" applyNumberFormat="1" applyFont="1" applyFill="1" applyBorder="1" applyAlignment="1">
      <alignment horizontal="center" vertical="top" wrapText="1"/>
    </xf>
    <xf numFmtId="164" fontId="10" fillId="6" borderId="55" xfId="0" applyNumberFormat="1" applyFont="1" applyFill="1" applyBorder="1" applyAlignment="1">
      <alignment horizontal="center" vertical="top" wrapText="1"/>
    </xf>
    <xf numFmtId="164" fontId="10" fillId="6" borderId="92" xfId="0" applyNumberFormat="1" applyFont="1" applyFill="1" applyBorder="1" applyAlignment="1">
      <alignment horizontal="center" vertical="top" wrapText="1"/>
    </xf>
    <xf numFmtId="164" fontId="10" fillId="6" borderId="93" xfId="0" applyNumberFormat="1" applyFont="1" applyFill="1" applyBorder="1" applyAlignment="1">
      <alignment horizontal="center" vertical="top" wrapText="1"/>
    </xf>
    <xf numFmtId="164" fontId="10" fillId="0" borderId="46" xfId="0" applyNumberFormat="1" applyFont="1" applyBorder="1" applyAlignment="1">
      <alignment horizontal="center" vertical="top"/>
    </xf>
    <xf numFmtId="164" fontId="10" fillId="0" borderId="16" xfId="0" applyNumberFormat="1" applyFont="1" applyBorder="1" applyAlignment="1">
      <alignment horizontal="center" vertical="top"/>
    </xf>
    <xf numFmtId="164" fontId="10" fillId="0" borderId="52" xfId="0" applyNumberFormat="1" applyFont="1" applyBorder="1" applyAlignment="1">
      <alignment horizontal="center" vertical="top"/>
    </xf>
    <xf numFmtId="164" fontId="9" fillId="0" borderId="53" xfId="0" applyNumberFormat="1" applyFont="1" applyBorder="1" applyAlignment="1">
      <alignment horizontal="center" vertical="top"/>
    </xf>
    <xf numFmtId="164" fontId="10" fillId="6" borderId="56" xfId="0" applyNumberFormat="1" applyFont="1" applyFill="1" applyBorder="1" applyAlignment="1">
      <alignment horizontal="center" vertical="top" wrapText="1"/>
    </xf>
    <xf numFmtId="164" fontId="10" fillId="5" borderId="13" xfId="0" applyNumberFormat="1" applyFont="1" applyFill="1" applyBorder="1" applyAlignment="1">
      <alignment horizontal="center" vertical="top"/>
    </xf>
    <xf numFmtId="164" fontId="10" fillId="0" borderId="68" xfId="0" applyNumberFormat="1" applyFont="1" applyBorder="1" applyAlignment="1">
      <alignment horizontal="center" vertical="top"/>
    </xf>
    <xf numFmtId="164" fontId="9" fillId="0" borderId="105" xfId="0" applyNumberFormat="1" applyFont="1" applyBorder="1" applyAlignment="1">
      <alignment horizontal="center" vertical="top"/>
    </xf>
    <xf numFmtId="164" fontId="9" fillId="3" borderId="33" xfId="0" applyNumberFormat="1" applyFont="1" applyFill="1" applyBorder="1" applyAlignment="1">
      <alignment horizontal="center" vertical="center"/>
    </xf>
    <xf numFmtId="164" fontId="9" fillId="3" borderId="88" xfId="0" applyNumberFormat="1" applyFont="1" applyFill="1" applyBorder="1" applyAlignment="1">
      <alignment horizontal="center" vertical="center"/>
    </xf>
    <xf numFmtId="164" fontId="9" fillId="3" borderId="40" xfId="0" applyNumberFormat="1" applyFont="1" applyFill="1" applyBorder="1" applyAlignment="1">
      <alignment horizontal="center" vertical="center"/>
    </xf>
    <xf numFmtId="164" fontId="17" fillId="3" borderId="87" xfId="0" applyNumberFormat="1" applyFont="1" applyFill="1" applyBorder="1" applyAlignment="1">
      <alignment horizontal="center" vertical="center"/>
    </xf>
    <xf numFmtId="164" fontId="17" fillId="3" borderId="88" xfId="0" applyNumberFormat="1" applyFont="1" applyFill="1" applyBorder="1" applyAlignment="1">
      <alignment horizontal="center" vertical="center"/>
    </xf>
    <xf numFmtId="164" fontId="17" fillId="3" borderId="41" xfId="0" applyNumberFormat="1" applyFont="1" applyFill="1" applyBorder="1" applyAlignment="1">
      <alignment horizontal="center" vertical="center"/>
    </xf>
    <xf numFmtId="164" fontId="17" fillId="3" borderId="40" xfId="0" applyNumberFormat="1" applyFont="1" applyFill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top"/>
    </xf>
    <xf numFmtId="164" fontId="10" fillId="0" borderId="48" xfId="0" applyNumberFormat="1" applyFont="1" applyBorder="1" applyAlignment="1">
      <alignment horizontal="center" vertical="top"/>
    </xf>
    <xf numFmtId="164" fontId="10" fillId="0" borderId="92" xfId="0" applyNumberFormat="1" applyFont="1" applyBorder="1" applyAlignment="1">
      <alignment horizontal="center" vertical="top"/>
    </xf>
    <xf numFmtId="164" fontId="10" fillId="0" borderId="92" xfId="0" applyNumberFormat="1" applyFont="1" applyBorder="1" applyAlignment="1">
      <alignment vertical="top"/>
    </xf>
    <xf numFmtId="164" fontId="10" fillId="0" borderId="48" xfId="0" applyNumberFormat="1" applyFont="1" applyBorder="1" applyAlignment="1">
      <alignment vertical="top"/>
    </xf>
    <xf numFmtId="164" fontId="10" fillId="5" borderId="93" xfId="0" applyNumberFormat="1" applyFont="1" applyFill="1" applyBorder="1" applyAlignment="1">
      <alignment horizontal="center" vertical="top"/>
    </xf>
    <xf numFmtId="164" fontId="10" fillId="5" borderId="47" xfId="0" applyNumberFormat="1" applyFont="1" applyFill="1" applyBorder="1" applyAlignment="1">
      <alignment horizontal="center" vertical="top"/>
    </xf>
    <xf numFmtId="164" fontId="10" fillId="5" borderId="48" xfId="0" applyNumberFormat="1" applyFont="1" applyFill="1" applyBorder="1" applyAlignment="1">
      <alignment horizontal="left" vertical="top"/>
    </xf>
    <xf numFmtId="164" fontId="10" fillId="5" borderId="49" xfId="0" applyNumberFormat="1" applyFont="1" applyFill="1" applyBorder="1" applyAlignment="1">
      <alignment horizontal="left" vertical="top"/>
    </xf>
    <xf numFmtId="164" fontId="10" fillId="0" borderId="52" xfId="0" applyNumberFormat="1" applyFont="1" applyBorder="1" applyAlignment="1">
      <alignment vertical="top"/>
    </xf>
    <xf numFmtId="164" fontId="10" fillId="0" borderId="84" xfId="0" applyNumberFormat="1" applyFont="1" applyBorder="1" applyAlignment="1">
      <alignment horizontal="center" vertical="top"/>
    </xf>
    <xf numFmtId="164" fontId="10" fillId="0" borderId="84" xfId="0" applyNumberFormat="1" applyFont="1" applyBorder="1" applyAlignment="1">
      <alignment vertical="top"/>
    </xf>
    <xf numFmtId="164" fontId="10" fillId="0" borderId="68" xfId="0" applyNumberFormat="1" applyFont="1" applyBorder="1" applyAlignment="1">
      <alignment vertical="top"/>
    </xf>
    <xf numFmtId="164" fontId="10" fillId="5" borderId="105" xfId="0" applyNumberFormat="1" applyFont="1" applyFill="1" applyBorder="1" applyAlignment="1">
      <alignment horizontal="center" vertical="top"/>
    </xf>
    <xf numFmtId="164" fontId="10" fillId="5" borderId="15" xfId="0" applyNumberFormat="1" applyFont="1" applyFill="1" applyBorder="1" applyAlignment="1">
      <alignment horizontal="center" vertical="top"/>
    </xf>
    <xf numFmtId="164" fontId="10" fillId="5" borderId="68" xfId="0" applyNumberFormat="1" applyFont="1" applyFill="1" applyBorder="1" applyAlignment="1">
      <alignment horizontal="left" vertical="top"/>
    </xf>
    <xf numFmtId="164" fontId="10" fillId="5" borderId="69" xfId="0" applyNumberFormat="1" applyFont="1" applyFill="1" applyBorder="1" applyAlignment="1">
      <alignment horizontal="left" vertical="top"/>
    </xf>
    <xf numFmtId="164" fontId="10" fillId="0" borderId="45" xfId="0" applyNumberFormat="1" applyFont="1" applyBorder="1" applyAlignment="1">
      <alignment horizontal="center" vertical="top" wrapText="1"/>
    </xf>
    <xf numFmtId="164" fontId="14" fillId="0" borderId="19" xfId="0" applyNumberFormat="1" applyFont="1" applyBorder="1" applyAlignment="1">
      <alignment horizontal="center" vertical="top" wrapText="1"/>
    </xf>
    <xf numFmtId="164" fontId="10" fillId="0" borderId="93" xfId="0" applyNumberFormat="1" applyFont="1" applyBorder="1" applyAlignment="1">
      <alignment horizontal="center" vertical="top" wrapText="1"/>
    </xf>
    <xf numFmtId="164" fontId="10" fillId="0" borderId="47" xfId="0" applyNumberFormat="1" applyFont="1" applyBorder="1" applyAlignment="1">
      <alignment horizontal="center" vertical="top" wrapText="1"/>
    </xf>
    <xf numFmtId="164" fontId="9" fillId="0" borderId="48" xfId="0" applyNumberFormat="1" applyFont="1" applyBorder="1" applyAlignment="1">
      <alignment horizontal="center" vertical="top" wrapText="1"/>
    </xf>
    <xf numFmtId="164" fontId="9" fillId="0" borderId="49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horizontal="left" vertical="top" wrapText="1"/>
    </xf>
    <xf numFmtId="164" fontId="10" fillId="0" borderId="15" xfId="0" applyNumberFormat="1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164" fontId="10" fillId="0" borderId="14" xfId="0" applyNumberFormat="1" applyFont="1" applyBorder="1" applyAlignment="1">
      <alignment horizontal="center" vertical="top"/>
    </xf>
    <xf numFmtId="164" fontId="10" fillId="0" borderId="53" xfId="0" applyNumberFormat="1" applyFont="1" applyBorder="1" applyAlignment="1">
      <alignment horizontal="center" vertical="top"/>
    </xf>
    <xf numFmtId="164" fontId="10" fillId="0" borderId="56" xfId="0" applyNumberFormat="1" applyFont="1" applyBorder="1" applyAlignment="1">
      <alignment horizontal="center" vertical="top"/>
    </xf>
    <xf numFmtId="164" fontId="10" fillId="0" borderId="55" xfId="0" applyNumberFormat="1" applyFont="1" applyBorder="1" applyAlignment="1">
      <alignment horizontal="center" vertical="top"/>
    </xf>
    <xf numFmtId="164" fontId="10" fillId="0" borderId="70" xfId="0" applyNumberFormat="1" applyFont="1" applyBorder="1" applyAlignment="1">
      <alignment horizontal="center" vertical="top"/>
    </xf>
    <xf numFmtId="164" fontId="10" fillId="0" borderId="60" xfId="0" applyNumberFormat="1" applyFont="1" applyBorder="1" applyAlignment="1">
      <alignment horizontal="center" vertical="top"/>
    </xf>
    <xf numFmtId="164" fontId="10" fillId="0" borderId="107" xfId="0" applyNumberFormat="1" applyFont="1" applyBorder="1" applyAlignment="1">
      <alignment horizontal="center" vertical="top"/>
    </xf>
    <xf numFmtId="164" fontId="10" fillId="0" borderId="106" xfId="0" applyNumberFormat="1" applyFont="1" applyBorder="1" applyAlignment="1">
      <alignment horizontal="center" vertical="top"/>
    </xf>
    <xf numFmtId="164" fontId="10" fillId="0" borderId="61" xfId="0" applyNumberFormat="1" applyFont="1" applyBorder="1" applyAlignment="1">
      <alignment horizontal="center" vertical="top"/>
    </xf>
    <xf numFmtId="164" fontId="14" fillId="0" borderId="49" xfId="0" applyNumberFormat="1" applyFont="1" applyBorder="1" applyAlignment="1">
      <alignment horizontal="center" vertical="top" wrapText="1"/>
    </xf>
    <xf numFmtId="164" fontId="10" fillId="0" borderId="17" xfId="0" applyNumberFormat="1" applyFont="1" applyBorder="1" applyAlignment="1">
      <alignment horizontal="center" vertical="top" wrapText="1"/>
    </xf>
    <xf numFmtId="164" fontId="10" fillId="0" borderId="51" xfId="0" applyNumberFormat="1" applyFont="1" applyBorder="1" applyAlignment="1">
      <alignment horizontal="center" vertical="top"/>
    </xf>
    <xf numFmtId="164" fontId="14" fillId="0" borderId="48" xfId="0" applyNumberFormat="1" applyFont="1" applyBorder="1" applyAlignment="1">
      <alignment horizontal="center" vertical="top"/>
    </xf>
    <xf numFmtId="164" fontId="10" fillId="0" borderId="49" xfId="0" applyNumberFormat="1" applyFont="1" applyBorder="1" applyAlignment="1">
      <alignment horizontal="center" vertical="top"/>
    </xf>
    <xf numFmtId="164" fontId="14" fillId="0" borderId="60" xfId="0" applyNumberFormat="1" applyFont="1" applyBorder="1" applyAlignment="1">
      <alignment horizontal="center" vertical="top"/>
    </xf>
    <xf numFmtId="164" fontId="14" fillId="0" borderId="61" xfId="0" applyNumberFormat="1" applyFont="1" applyBorder="1" applyAlignment="1">
      <alignment horizontal="center" vertical="top" wrapText="1"/>
    </xf>
    <xf numFmtId="164" fontId="10" fillId="0" borderId="54" xfId="0" applyNumberFormat="1" applyFont="1" applyBorder="1" applyAlignment="1">
      <alignment horizontal="center" vertical="top"/>
    </xf>
    <xf numFmtId="164" fontId="14" fillId="0" borderId="61" xfId="0" applyNumberFormat="1" applyFont="1" applyBorder="1" applyAlignment="1">
      <alignment horizontal="center" vertical="top"/>
    </xf>
    <xf numFmtId="164" fontId="10" fillId="0" borderId="45" xfId="0" applyNumberFormat="1" applyFont="1" applyBorder="1" applyAlignment="1">
      <alignment horizontal="center" vertical="top"/>
    </xf>
    <xf numFmtId="164" fontId="14" fillId="0" borderId="16" xfId="0" applyNumberFormat="1" applyFont="1" applyBorder="1" applyAlignment="1">
      <alignment horizontal="center" vertical="top"/>
    </xf>
    <xf numFmtId="164" fontId="14" fillId="0" borderId="46" xfId="0" applyNumberFormat="1" applyFont="1" applyBorder="1" applyAlignment="1">
      <alignment horizontal="center" vertical="top" wrapText="1"/>
    </xf>
    <xf numFmtId="164" fontId="10" fillId="0" borderId="15" xfId="0" applyNumberFormat="1" applyFont="1" applyBorder="1" applyAlignment="1">
      <alignment horizontal="center" vertical="top"/>
    </xf>
    <xf numFmtId="164" fontId="10" fillId="0" borderId="17" xfId="0" applyNumberFormat="1" applyFont="1" applyBorder="1" applyAlignment="1">
      <alignment horizontal="center" vertical="top"/>
    </xf>
    <xf numFmtId="164" fontId="14" fillId="0" borderId="107" xfId="0" applyNumberFormat="1" applyFont="1" applyBorder="1" applyAlignment="1">
      <alignment horizontal="center" vertical="top" wrapText="1"/>
    </xf>
    <xf numFmtId="164" fontId="14" fillId="0" borderId="107" xfId="0" applyNumberFormat="1" applyFont="1" applyBorder="1" applyAlignment="1">
      <alignment horizontal="center" vertical="top"/>
    </xf>
    <xf numFmtId="164" fontId="9" fillId="3" borderId="88" xfId="0" applyNumberFormat="1" applyFont="1" applyFill="1" applyBorder="1" applyAlignment="1">
      <alignment horizontal="center" vertical="top"/>
    </xf>
    <xf numFmtId="164" fontId="9" fillId="3" borderId="33" xfId="0" applyNumberFormat="1" applyFont="1" applyFill="1" applyBorder="1" applyAlignment="1">
      <alignment horizontal="center" vertical="top"/>
    </xf>
    <xf numFmtId="164" fontId="9" fillId="3" borderId="40" xfId="0" applyNumberFormat="1" applyFont="1" applyFill="1" applyBorder="1" applyAlignment="1">
      <alignment horizontal="center" vertical="top"/>
    </xf>
    <xf numFmtId="164" fontId="9" fillId="3" borderId="87" xfId="0" applyNumberFormat="1" applyFont="1" applyFill="1" applyBorder="1" applyAlignment="1">
      <alignment horizontal="center" vertical="top"/>
    </xf>
    <xf numFmtId="164" fontId="9" fillId="3" borderId="41" xfId="0" applyNumberFormat="1" applyFont="1" applyFill="1" applyBorder="1" applyAlignment="1">
      <alignment horizontal="center" vertical="top"/>
    </xf>
    <xf numFmtId="164" fontId="9" fillId="3" borderId="113" xfId="0" applyNumberFormat="1" applyFont="1" applyFill="1" applyBorder="1" applyAlignment="1">
      <alignment horizontal="left" vertical="top" wrapText="1"/>
    </xf>
    <xf numFmtId="164" fontId="9" fillId="3" borderId="88" xfId="0" applyNumberFormat="1" applyFont="1" applyFill="1" applyBorder="1" applyAlignment="1">
      <alignment horizontal="left" vertical="top" wrapText="1"/>
    </xf>
    <xf numFmtId="164" fontId="9" fillId="3" borderId="114" xfId="0" applyNumberFormat="1" applyFont="1" applyFill="1" applyBorder="1" applyAlignment="1">
      <alignment horizontal="left" vertical="top" wrapText="1"/>
    </xf>
    <xf numFmtId="164" fontId="9" fillId="2" borderId="80" xfId="0" applyNumberFormat="1" applyFont="1" applyFill="1" applyBorder="1" applyAlignment="1">
      <alignment horizontal="center" vertical="top"/>
    </xf>
    <xf numFmtId="164" fontId="9" fillId="2" borderId="112" xfId="0" applyNumberFormat="1" applyFont="1" applyFill="1" applyBorder="1" applyAlignment="1">
      <alignment horizontal="center" vertical="top"/>
    </xf>
    <xf numFmtId="164" fontId="9" fillId="2" borderId="81" xfId="0" applyNumberFormat="1" applyFont="1" applyFill="1" applyBorder="1" applyAlignment="1">
      <alignment horizontal="center" vertical="top"/>
    </xf>
    <xf numFmtId="164" fontId="9" fillId="2" borderId="98" xfId="0" applyNumberFormat="1" applyFont="1" applyFill="1" applyBorder="1" applyAlignment="1">
      <alignment horizontal="center" vertical="top"/>
    </xf>
    <xf numFmtId="164" fontId="9" fillId="2" borderId="113" xfId="0" applyNumberFormat="1" applyFont="1" applyFill="1" applyBorder="1" applyAlignment="1">
      <alignment horizontal="left" vertical="top"/>
    </xf>
    <xf numFmtId="164" fontId="9" fillId="2" borderId="88" xfId="0" applyNumberFormat="1" applyFont="1" applyFill="1" applyBorder="1" applyAlignment="1">
      <alignment horizontal="left" vertical="top"/>
    </xf>
    <xf numFmtId="164" fontId="9" fillId="2" borderId="114" xfId="0" applyNumberFormat="1" applyFont="1" applyFill="1" applyBorder="1" applyAlignment="1">
      <alignment horizontal="left" vertical="top"/>
    </xf>
    <xf numFmtId="164" fontId="9" fillId="2" borderId="38" xfId="0" applyNumberFormat="1" applyFont="1" applyFill="1" applyBorder="1" applyAlignment="1">
      <alignment vertical="top"/>
    </xf>
    <xf numFmtId="164" fontId="9" fillId="2" borderId="40" xfId="0" applyNumberFormat="1" applyFont="1" applyFill="1" applyBorder="1" applyAlignment="1">
      <alignment vertical="center"/>
    </xf>
    <xf numFmtId="164" fontId="9" fillId="2" borderId="40" xfId="0" applyNumberFormat="1" applyFont="1" applyFill="1" applyBorder="1" applyAlignment="1">
      <alignment vertical="top"/>
    </xf>
    <xf numFmtId="164" fontId="20" fillId="2" borderId="40" xfId="0" applyNumberFormat="1" applyFont="1" applyFill="1" applyBorder="1" applyAlignment="1">
      <alignment vertical="top"/>
    </xf>
    <xf numFmtId="164" fontId="9" fillId="2" borderId="41" xfId="0" applyNumberFormat="1" applyFont="1" applyFill="1" applyBorder="1" applyAlignment="1">
      <alignment vertical="top"/>
    </xf>
    <xf numFmtId="164" fontId="10" fillId="0" borderId="128" xfId="0" applyNumberFormat="1" applyFont="1" applyBorder="1" applyAlignment="1">
      <alignment horizontal="center" vertical="top" wrapText="1"/>
    </xf>
    <xf numFmtId="164" fontId="10" fillId="0" borderId="110" xfId="0" applyNumberFormat="1" applyFont="1" applyBorder="1" applyAlignment="1">
      <alignment horizontal="center" vertical="top" wrapText="1"/>
    </xf>
    <xf numFmtId="164" fontId="10" fillId="0" borderId="102" xfId="0" applyNumberFormat="1" applyFont="1" applyBorder="1" applyAlignment="1">
      <alignment horizontal="center" vertical="top" wrapText="1"/>
    </xf>
    <xf numFmtId="164" fontId="14" fillId="0" borderId="111" xfId="0" applyNumberFormat="1" applyFont="1" applyBorder="1" applyAlignment="1">
      <alignment horizontal="center" vertical="top" wrapText="1"/>
    </xf>
    <xf numFmtId="164" fontId="10" fillId="0" borderId="111" xfId="0" applyNumberFormat="1" applyFont="1" applyBorder="1" applyAlignment="1">
      <alignment horizontal="center" vertical="top" wrapText="1"/>
    </xf>
    <xf numFmtId="164" fontId="10" fillId="0" borderId="37" xfId="0" applyNumberFormat="1" applyFont="1" applyBorder="1" applyAlignment="1">
      <alignment horizontal="center" vertical="top" wrapText="1"/>
    </xf>
    <xf numFmtId="164" fontId="10" fillId="0" borderId="103" xfId="0" applyNumberFormat="1" applyFont="1" applyBorder="1" applyAlignment="1">
      <alignment horizontal="center" vertical="top" wrapText="1"/>
    </xf>
    <xf numFmtId="164" fontId="9" fillId="3" borderId="113" xfId="0" applyNumberFormat="1" applyFont="1" applyFill="1" applyBorder="1" applyAlignment="1">
      <alignment horizontal="center" vertical="top"/>
    </xf>
    <xf numFmtId="164" fontId="20" fillId="3" borderId="38" xfId="0" applyNumberFormat="1" applyFont="1" applyFill="1" applyBorder="1" applyAlignment="1">
      <alignment horizontal="center" vertical="top"/>
    </xf>
    <xf numFmtId="164" fontId="9" fillId="3" borderId="114" xfId="0" applyNumberFormat="1" applyFont="1" applyFill="1" applyBorder="1" applyAlignment="1">
      <alignment horizontal="center" vertical="top"/>
    </xf>
    <xf numFmtId="164" fontId="9" fillId="2" borderId="113" xfId="0" applyNumberFormat="1" applyFont="1" applyFill="1" applyBorder="1" applyAlignment="1">
      <alignment horizontal="center" vertical="top"/>
    </xf>
    <xf numFmtId="164" fontId="9" fillId="2" borderId="88" xfId="0" applyNumberFormat="1" applyFont="1" applyFill="1" applyBorder="1" applyAlignment="1">
      <alignment horizontal="center" vertical="top"/>
    </xf>
    <xf numFmtId="164" fontId="20" fillId="2" borderId="38" xfId="0" applyNumberFormat="1" applyFont="1" applyFill="1" applyBorder="1" applyAlignment="1">
      <alignment horizontal="center" vertical="top"/>
    </xf>
    <xf numFmtId="164" fontId="9" fillId="2" borderId="114" xfId="0" applyNumberFormat="1" applyFont="1" applyFill="1" applyBorder="1" applyAlignment="1">
      <alignment horizontal="center" vertical="top"/>
    </xf>
    <xf numFmtId="164" fontId="9" fillId="2" borderId="38" xfId="0" applyNumberFormat="1" applyFont="1" applyFill="1" applyBorder="1" applyAlignment="1">
      <alignment horizontal="center" vertical="top"/>
    </xf>
    <xf numFmtId="164" fontId="10" fillId="0" borderId="128" xfId="0" applyNumberFormat="1" applyFont="1" applyBorder="1" applyAlignment="1">
      <alignment horizontal="center" vertical="top"/>
    </xf>
    <xf numFmtId="164" fontId="10" fillId="0" borderId="84" xfId="0" applyNumberFormat="1" applyFont="1" applyBorder="1" applyAlignment="1">
      <alignment horizontal="center" vertical="top" wrapText="1"/>
    </xf>
    <xf numFmtId="164" fontId="10" fillId="0" borderId="68" xfId="0" applyNumberFormat="1" applyFont="1" applyBorder="1" applyAlignment="1">
      <alignment horizontal="center" vertical="top" wrapText="1"/>
    </xf>
    <xf numFmtId="164" fontId="10" fillId="0" borderId="105" xfId="0" applyNumberFormat="1" applyFont="1" applyBorder="1" applyAlignment="1">
      <alignment horizontal="center" vertical="top" wrapText="1"/>
    </xf>
    <xf numFmtId="164" fontId="10" fillId="0" borderId="91" xfId="0" applyNumberFormat="1" applyFont="1" applyBorder="1" applyAlignment="1">
      <alignment horizontal="center" vertical="top"/>
    </xf>
    <xf numFmtId="164" fontId="10" fillId="0" borderId="49" xfId="0" applyNumberFormat="1" applyFont="1" applyBorder="1" applyAlignment="1">
      <alignment horizontal="center" vertical="top" wrapText="1"/>
    </xf>
    <xf numFmtId="164" fontId="9" fillId="3" borderId="98" xfId="0" applyNumberFormat="1" applyFont="1" applyFill="1" applyBorder="1" applyAlignment="1">
      <alignment horizontal="left" vertical="top" wrapText="1"/>
    </xf>
    <xf numFmtId="164" fontId="9" fillId="3" borderId="80" xfId="0" applyNumberFormat="1" applyFont="1" applyFill="1" applyBorder="1" applyAlignment="1">
      <alignment horizontal="left" vertical="top" wrapText="1"/>
    </xf>
    <xf numFmtId="164" fontId="9" fillId="3" borderId="81" xfId="0" applyNumberFormat="1" applyFont="1" applyFill="1" applyBorder="1" applyAlignment="1">
      <alignment horizontal="left" vertical="top" wrapText="1"/>
    </xf>
    <xf numFmtId="164" fontId="10" fillId="0" borderId="56" xfId="0" applyNumberFormat="1" applyFont="1" applyBorder="1" applyAlignment="1">
      <alignment horizontal="center" vertical="top" wrapText="1"/>
    </xf>
    <xf numFmtId="164" fontId="9" fillId="0" borderId="52" xfId="0" applyNumberFormat="1" applyFont="1" applyBorder="1" applyAlignment="1">
      <alignment horizontal="center" vertical="top"/>
    </xf>
    <xf numFmtId="164" fontId="9" fillId="0" borderId="48" xfId="0" applyNumberFormat="1" applyFont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top"/>
    </xf>
    <xf numFmtId="164" fontId="10" fillId="5" borderId="0" xfId="0" applyNumberFormat="1" applyFont="1" applyFill="1" applyAlignment="1">
      <alignment vertical="top"/>
    </xf>
    <xf numFmtId="164" fontId="10" fillId="0" borderId="13" xfId="0" applyNumberFormat="1" applyFont="1" applyBorder="1" applyAlignment="1">
      <alignment horizontal="center" vertical="top" wrapText="1"/>
    </xf>
    <xf numFmtId="164" fontId="10" fillId="0" borderId="129" xfId="0" applyNumberFormat="1" applyFont="1" applyBorder="1" applyAlignment="1">
      <alignment horizontal="center" vertical="top" wrapText="1"/>
    </xf>
    <xf numFmtId="164" fontId="10" fillId="0" borderId="69" xfId="0" applyNumberFormat="1" applyFont="1" applyBorder="1" applyAlignment="1">
      <alignment horizontal="center" vertical="top" wrapText="1"/>
    </xf>
    <xf numFmtId="164" fontId="10" fillId="0" borderId="130" xfId="0" applyNumberFormat="1" applyFont="1" applyBorder="1" applyAlignment="1">
      <alignment horizontal="center" vertical="top"/>
    </xf>
    <xf numFmtId="164" fontId="9" fillId="7" borderId="135" xfId="0" applyNumberFormat="1" applyFont="1" applyFill="1" applyBorder="1" applyAlignment="1">
      <alignment horizontal="center" vertical="top"/>
    </xf>
    <xf numFmtId="164" fontId="9" fillId="7" borderId="136" xfId="0" applyNumberFormat="1" applyFont="1" applyFill="1" applyBorder="1" applyAlignment="1">
      <alignment horizontal="center" vertical="top"/>
    </xf>
    <xf numFmtId="164" fontId="9" fillId="7" borderId="137" xfId="0" applyNumberFormat="1" applyFont="1" applyFill="1" applyBorder="1" applyAlignment="1">
      <alignment horizontal="center" vertical="top"/>
    </xf>
    <xf numFmtId="164" fontId="9" fillId="7" borderId="138" xfId="0" applyNumberFormat="1" applyFont="1" applyFill="1" applyBorder="1" applyAlignment="1">
      <alignment horizontal="center" vertical="top"/>
    </xf>
    <xf numFmtId="164" fontId="10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0" xfId="1" applyNumberFormat="1" applyFont="1" applyAlignment="1">
      <alignment horizontal="left" vertical="top"/>
    </xf>
    <xf numFmtId="164" fontId="10" fillId="0" borderId="0" xfId="1" applyNumberFormat="1" applyFont="1" applyAlignment="1">
      <alignment horizontal="center" vertical="center"/>
    </xf>
    <xf numFmtId="164" fontId="10" fillId="0" borderId="0" xfId="1" applyNumberFormat="1" applyFont="1" applyAlignment="1">
      <alignment vertical="center"/>
    </xf>
    <xf numFmtId="164" fontId="23" fillId="0" borderId="0" xfId="1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164" fontId="10" fillId="0" borderId="0" xfId="1" applyNumberFormat="1" applyFont="1" applyAlignment="1">
      <alignment horizontal="right" vertical="top"/>
    </xf>
    <xf numFmtId="164" fontId="9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center" vertical="top"/>
    </xf>
    <xf numFmtId="164" fontId="9" fillId="0" borderId="0" xfId="1" applyNumberFormat="1" applyFont="1" applyAlignment="1">
      <alignment horizontal="right" vertical="top"/>
    </xf>
    <xf numFmtId="164" fontId="9" fillId="0" borderId="0" xfId="1" applyNumberFormat="1" applyFont="1" applyAlignment="1">
      <alignment horizontal="left" vertical="top" wrapText="1"/>
    </xf>
    <xf numFmtId="164" fontId="24" fillId="0" borderId="0" xfId="1" applyNumberFormat="1" applyFont="1" applyAlignment="1">
      <alignment horizontal="center" vertical="center" wrapText="1"/>
    </xf>
    <xf numFmtId="164" fontId="24" fillId="0" borderId="0" xfId="1" applyNumberFormat="1" applyFont="1" applyAlignment="1">
      <alignment vertical="center" wrapText="1"/>
    </xf>
    <xf numFmtId="164" fontId="24" fillId="0" borderId="0" xfId="1" applyNumberFormat="1" applyFont="1" applyAlignment="1">
      <alignment horizontal="right" vertical="center" wrapText="1"/>
    </xf>
    <xf numFmtId="164" fontId="9" fillId="0" borderId="0" xfId="1" applyNumberFormat="1" applyFont="1" applyAlignment="1">
      <alignment horizontal="center" vertical="center" wrapText="1"/>
    </xf>
    <xf numFmtId="164" fontId="24" fillId="0" borderId="0" xfId="1" applyNumberFormat="1" applyFont="1" applyAlignment="1">
      <alignment horizontal="center" vertical="top" wrapText="1"/>
    </xf>
    <xf numFmtId="164" fontId="25" fillId="0" borderId="0" xfId="1" applyNumberFormat="1" applyFont="1" applyAlignment="1">
      <alignment horizontal="center" vertical="top" wrapText="1"/>
    </xf>
    <xf numFmtId="164" fontId="20" fillId="0" borderId="0" xfId="1" applyNumberFormat="1" applyFont="1" applyAlignment="1">
      <alignment horizontal="center" vertical="top" wrapText="1"/>
    </xf>
    <xf numFmtId="164" fontId="9" fillId="0" borderId="0" xfId="1" applyNumberFormat="1" applyFont="1" applyAlignment="1">
      <alignment horizontal="center" vertical="top" wrapText="1"/>
    </xf>
    <xf numFmtId="164" fontId="26" fillId="0" borderId="0" xfId="0" applyNumberFormat="1" applyFont="1"/>
    <xf numFmtId="164" fontId="23" fillId="0" borderId="0" xfId="0" applyNumberFormat="1" applyFont="1"/>
    <xf numFmtId="164" fontId="23" fillId="0" borderId="0" xfId="0" applyNumberFormat="1" applyFont="1" applyAlignment="1">
      <alignment vertical="center"/>
    </xf>
    <xf numFmtId="164" fontId="27" fillId="0" borderId="0" xfId="0" applyNumberFormat="1" applyFont="1"/>
    <xf numFmtId="164" fontId="0" fillId="0" borderId="0" xfId="0" applyNumberFormat="1"/>
    <xf numFmtId="0" fontId="23" fillId="0" borderId="0" xfId="0" applyFont="1"/>
    <xf numFmtId="49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 vertical="top"/>
    </xf>
    <xf numFmtId="164" fontId="27" fillId="0" borderId="43" xfId="0" applyNumberFormat="1" applyFont="1" applyBorder="1"/>
    <xf numFmtId="164" fontId="23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164" fontId="30" fillId="0" borderId="0" xfId="0" applyNumberFormat="1" applyFont="1" applyAlignment="1">
      <alignment vertical="top"/>
    </xf>
    <xf numFmtId="164" fontId="30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26" xfId="0" applyFont="1" applyBorder="1" applyAlignment="1">
      <alignment vertical="center" textRotation="90" wrapText="1"/>
    </xf>
    <xf numFmtId="0" fontId="23" fillId="0" borderId="26" xfId="0" applyFont="1" applyBorder="1" applyAlignment="1">
      <alignment horizontal="center" vertical="center" textRotation="90" wrapText="1"/>
    </xf>
    <xf numFmtId="0" fontId="23" fillId="0" borderId="26" xfId="0" applyFont="1" applyBorder="1" applyAlignment="1">
      <alignment horizontal="center" vertical="center" textRotation="90"/>
    </xf>
    <xf numFmtId="0" fontId="23" fillId="0" borderId="27" xfId="0" applyFont="1" applyBorder="1" applyAlignment="1">
      <alignment horizontal="center" vertical="center" textRotation="90"/>
    </xf>
    <xf numFmtId="0" fontId="23" fillId="0" borderId="130" xfId="0" applyFont="1" applyBorder="1" applyAlignment="1">
      <alignment horizontal="center" vertical="top"/>
    </xf>
    <xf numFmtId="164" fontId="23" fillId="0" borderId="47" xfId="0" applyNumberFormat="1" applyFont="1" applyBorder="1" applyAlignment="1">
      <alignment horizontal="center" vertical="center"/>
    </xf>
    <xf numFmtId="164" fontId="23" fillId="0" borderId="48" xfId="0" applyNumberFormat="1" applyFont="1" applyBorder="1" applyAlignment="1">
      <alignment horizontal="center" vertical="center"/>
    </xf>
    <xf numFmtId="164" fontId="23" fillId="0" borderId="49" xfId="0" applyNumberFormat="1" applyFont="1" applyBorder="1" applyAlignment="1">
      <alignment horizontal="center" vertical="center"/>
    </xf>
    <xf numFmtId="164" fontId="23" fillId="6" borderId="47" xfId="0" applyNumberFormat="1" applyFont="1" applyFill="1" applyBorder="1" applyAlignment="1">
      <alignment horizontal="center" vertical="center"/>
    </xf>
    <xf numFmtId="164" fontId="23" fillId="6" borderId="92" xfId="0" applyNumberFormat="1" applyFont="1" applyFill="1" applyBorder="1" applyAlignment="1">
      <alignment horizontal="center" vertical="center"/>
    </xf>
    <xf numFmtId="164" fontId="23" fillId="6" borderId="93" xfId="0" applyNumberFormat="1" applyFont="1" applyFill="1" applyBorder="1" applyAlignment="1">
      <alignment horizontal="center" vertical="center"/>
    </xf>
    <xf numFmtId="164" fontId="23" fillId="6" borderId="49" xfId="0" applyNumberFormat="1" applyFont="1" applyFill="1" applyBorder="1" applyAlignment="1">
      <alignment horizontal="center" vertical="center"/>
    </xf>
    <xf numFmtId="0" fontId="23" fillId="5" borderId="102" xfId="0" applyFont="1" applyFill="1" applyBorder="1" applyAlignment="1">
      <alignment horizontal="center" vertical="top"/>
    </xf>
    <xf numFmtId="0" fontId="23" fillId="0" borderId="123" xfId="0" applyFont="1" applyBorder="1" applyAlignment="1">
      <alignment horizontal="center" vertical="top"/>
    </xf>
    <xf numFmtId="164" fontId="23" fillId="0" borderId="54" xfId="0" applyNumberFormat="1" applyFont="1" applyBorder="1" applyAlignment="1">
      <alignment horizontal="center" vertical="center"/>
    </xf>
    <xf numFmtId="164" fontId="23" fillId="0" borderId="68" xfId="0" applyNumberFormat="1" applyFont="1" applyBorder="1" applyAlignment="1">
      <alignment horizontal="center" vertical="center"/>
    </xf>
    <xf numFmtId="164" fontId="23" fillId="0" borderId="69" xfId="0" applyNumberFormat="1" applyFont="1" applyBorder="1" applyAlignment="1">
      <alignment horizontal="center" vertical="center"/>
    </xf>
    <xf numFmtId="164" fontId="23" fillId="6" borderId="129" xfId="0" applyNumberFormat="1" applyFont="1" applyFill="1" applyBorder="1" applyAlignment="1">
      <alignment horizontal="center" vertical="center"/>
    </xf>
    <xf numFmtId="164" fontId="23" fillId="6" borderId="84" xfId="0" applyNumberFormat="1" applyFont="1" applyFill="1" applyBorder="1" applyAlignment="1">
      <alignment horizontal="center" vertical="center"/>
    </xf>
    <xf numFmtId="164" fontId="23" fillId="6" borderId="105" xfId="0" applyNumberFormat="1" applyFont="1" applyFill="1" applyBorder="1" applyAlignment="1">
      <alignment horizontal="center" vertical="center"/>
    </xf>
    <xf numFmtId="164" fontId="23" fillId="6" borderId="69" xfId="0" applyNumberFormat="1" applyFont="1" applyFill="1" applyBorder="1" applyAlignment="1">
      <alignment horizontal="center" vertical="center"/>
    </xf>
    <xf numFmtId="164" fontId="23" fillId="0" borderId="129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23" fillId="0" borderId="131" xfId="0" applyFont="1" applyBorder="1" applyAlignment="1">
      <alignment horizontal="center" vertical="top" wrapText="1"/>
    </xf>
    <xf numFmtId="164" fontId="23" fillId="0" borderId="52" xfId="0" applyNumberFormat="1" applyFont="1" applyBorder="1" applyAlignment="1">
      <alignment horizontal="center" vertical="center"/>
    </xf>
    <xf numFmtId="164" fontId="23" fillId="0" borderId="55" xfId="0" applyNumberFormat="1" applyFont="1" applyBorder="1" applyAlignment="1">
      <alignment horizontal="center" vertical="center"/>
    </xf>
    <xf numFmtId="164" fontId="23" fillId="6" borderId="124" xfId="0" applyNumberFormat="1" applyFont="1" applyFill="1" applyBorder="1" applyAlignment="1">
      <alignment horizontal="center" vertical="center"/>
    </xf>
    <xf numFmtId="164" fontId="23" fillId="6" borderId="106" xfId="0" applyNumberFormat="1" applyFont="1" applyFill="1" applyBorder="1" applyAlignment="1">
      <alignment horizontal="center" vertical="center"/>
    </xf>
    <xf numFmtId="164" fontId="23" fillId="6" borderId="107" xfId="0" applyNumberFormat="1" applyFont="1" applyFill="1" applyBorder="1" applyAlignment="1">
      <alignment horizontal="center" vertical="center"/>
    </xf>
    <xf numFmtId="164" fontId="23" fillId="6" borderId="61" xfId="0" applyNumberFormat="1" applyFont="1" applyFill="1" applyBorder="1" applyAlignment="1">
      <alignment horizontal="center" vertical="center"/>
    </xf>
    <xf numFmtId="164" fontId="23" fillId="0" borderId="124" xfId="0" applyNumberFormat="1" applyFont="1" applyBorder="1" applyAlignment="1">
      <alignment horizontal="center" vertical="center"/>
    </xf>
    <xf numFmtId="164" fontId="23" fillId="0" borderId="60" xfId="0" applyNumberFormat="1" applyFont="1" applyBorder="1" applyAlignment="1">
      <alignment horizontal="center" vertical="center"/>
    </xf>
    <xf numFmtId="164" fontId="23" fillId="0" borderId="6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164" fontId="23" fillId="0" borderId="16" xfId="0" applyNumberFormat="1" applyFont="1" applyBorder="1" applyAlignment="1">
      <alignment horizontal="center" vertical="center"/>
    </xf>
    <xf numFmtId="164" fontId="11" fillId="10" borderId="113" xfId="0" applyNumberFormat="1" applyFont="1" applyFill="1" applyBorder="1" applyAlignment="1">
      <alignment horizontal="center" vertical="top"/>
    </xf>
    <xf numFmtId="164" fontId="11" fillId="10" borderId="88" xfId="0" applyNumberFormat="1" applyFont="1" applyFill="1" applyBorder="1" applyAlignment="1">
      <alignment horizontal="center" vertical="top"/>
    </xf>
    <xf numFmtId="164" fontId="11" fillId="10" borderId="114" xfId="0" applyNumberFormat="1" applyFont="1" applyFill="1" applyBorder="1" applyAlignment="1">
      <alignment horizontal="center" vertical="top"/>
    </xf>
    <xf numFmtId="164" fontId="11" fillId="3" borderId="33" xfId="0" applyNumberFormat="1" applyFont="1" applyFill="1" applyBorder="1" applyAlignment="1">
      <alignment horizontal="center" vertical="top"/>
    </xf>
    <xf numFmtId="164" fontId="11" fillId="3" borderId="88" xfId="0" applyNumberFormat="1" applyFont="1" applyFill="1" applyBorder="1" applyAlignment="1">
      <alignment horizontal="center" vertical="top"/>
    </xf>
    <xf numFmtId="164" fontId="11" fillId="3" borderId="114" xfId="0" applyNumberFormat="1" applyFont="1" applyFill="1" applyBorder="1" applyAlignment="1">
      <alignment horizontal="center" vertical="top"/>
    </xf>
    <xf numFmtId="164" fontId="11" fillId="3" borderId="33" xfId="0" applyNumberFormat="1" applyFont="1" applyFill="1" applyBorder="1" applyAlignment="1">
      <alignment horizontal="center" vertical="center"/>
    </xf>
    <xf numFmtId="164" fontId="11" fillId="3" borderId="88" xfId="0" applyNumberFormat="1" applyFont="1" applyFill="1" applyBorder="1" applyAlignment="1">
      <alignment horizontal="center" vertical="center"/>
    </xf>
    <xf numFmtId="164" fontId="11" fillId="3" borderId="114" xfId="0" applyNumberFormat="1" applyFont="1" applyFill="1" applyBorder="1" applyAlignment="1">
      <alignment horizontal="center" vertical="center"/>
    </xf>
    <xf numFmtId="164" fontId="11" fillId="10" borderId="33" xfId="0" applyNumberFormat="1" applyFont="1" applyFill="1" applyBorder="1" applyAlignment="1">
      <alignment horizontal="center" vertical="top"/>
    </xf>
    <xf numFmtId="164" fontId="11" fillId="10" borderId="88" xfId="0" applyNumberFormat="1" applyFont="1" applyFill="1" applyBorder="1" applyAlignment="1">
      <alignment horizontal="center" vertical="center"/>
    </xf>
    <xf numFmtId="0" fontId="23" fillId="10" borderId="87" xfId="0" applyFont="1" applyFill="1" applyBorder="1" applyAlignment="1">
      <alignment vertical="top" wrapText="1"/>
    </xf>
    <xf numFmtId="0" fontId="23" fillId="10" borderId="40" xfId="0" applyFont="1" applyFill="1" applyBorder="1" applyAlignment="1">
      <alignment horizontal="center" vertical="top" wrapText="1"/>
    </xf>
    <xf numFmtId="0" fontId="23" fillId="10" borderId="41" xfId="0" applyFont="1" applyFill="1" applyBorder="1" applyAlignment="1">
      <alignment horizontal="center" vertical="top" wrapText="1"/>
    </xf>
    <xf numFmtId="0" fontId="23" fillId="0" borderId="128" xfId="0" applyFont="1" applyBorder="1" applyAlignment="1">
      <alignment horizontal="center" vertical="top"/>
    </xf>
    <xf numFmtId="164" fontId="23" fillId="0" borderId="102" xfId="0" applyNumberFormat="1" applyFont="1" applyBorder="1" applyAlignment="1">
      <alignment horizontal="center" vertical="top"/>
    </xf>
    <xf numFmtId="164" fontId="23" fillId="5" borderId="163" xfId="0" applyNumberFormat="1" applyFont="1" applyFill="1" applyBorder="1" applyAlignment="1">
      <alignment horizontal="center" vertical="top"/>
    </xf>
    <xf numFmtId="164" fontId="23" fillId="6" borderId="37" xfId="0" applyNumberFormat="1" applyFont="1" applyFill="1" applyBorder="1" applyAlignment="1">
      <alignment horizontal="center" vertical="top"/>
    </xf>
    <xf numFmtId="164" fontId="23" fillId="6" borderId="102" xfId="0" applyNumberFormat="1" applyFont="1" applyFill="1" applyBorder="1" applyAlignment="1">
      <alignment horizontal="center" vertical="top"/>
    </xf>
    <xf numFmtId="164" fontId="23" fillId="6" borderId="111" xfId="0" applyNumberFormat="1" applyFont="1" applyFill="1" applyBorder="1" applyAlignment="1">
      <alignment horizontal="center" vertical="top"/>
    </xf>
    <xf numFmtId="164" fontId="23" fillId="6" borderId="103" xfId="0" applyNumberFormat="1" applyFont="1" applyFill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164" fontId="23" fillId="0" borderId="52" xfId="0" applyNumberFormat="1" applyFont="1" applyBorder="1" applyAlignment="1">
      <alignment horizontal="center" vertical="top"/>
    </xf>
    <xf numFmtId="164" fontId="23" fillId="5" borderId="52" xfId="0" applyNumberFormat="1" applyFont="1" applyFill="1" applyBorder="1" applyAlignment="1">
      <alignment horizontal="center" vertical="top"/>
    </xf>
    <xf numFmtId="164" fontId="23" fillId="5" borderId="164" xfId="0" applyNumberFormat="1" applyFont="1" applyFill="1" applyBorder="1" applyAlignment="1">
      <alignment horizontal="center" vertical="top"/>
    </xf>
    <xf numFmtId="164" fontId="23" fillId="6" borderId="54" xfId="0" applyNumberFormat="1" applyFont="1" applyFill="1" applyBorder="1" applyAlignment="1">
      <alignment horizontal="center" vertical="top"/>
    </xf>
    <xf numFmtId="164" fontId="23" fillId="6" borderId="52" xfId="0" applyNumberFormat="1" applyFont="1" applyFill="1" applyBorder="1" applyAlignment="1">
      <alignment horizontal="center" vertical="top"/>
    </xf>
    <xf numFmtId="164" fontId="23" fillId="6" borderId="53" xfId="0" applyNumberFormat="1" applyFont="1" applyFill="1" applyBorder="1" applyAlignment="1">
      <alignment horizontal="center" vertical="top"/>
    </xf>
    <xf numFmtId="164" fontId="23" fillId="6" borderId="55" xfId="0" applyNumberFormat="1" applyFont="1" applyFill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164" fontId="23" fillId="0" borderId="68" xfId="0" applyNumberFormat="1" applyFont="1" applyBorder="1" applyAlignment="1">
      <alignment horizontal="center" vertical="top"/>
    </xf>
    <xf numFmtId="164" fontId="23" fillId="5" borderId="16" xfId="0" applyNumberFormat="1" applyFont="1" applyFill="1" applyBorder="1" applyAlignment="1">
      <alignment horizontal="center" vertical="top"/>
    </xf>
    <xf numFmtId="164" fontId="23" fillId="5" borderId="55" xfId="0" applyNumberFormat="1" applyFont="1" applyFill="1" applyBorder="1" applyAlignment="1">
      <alignment horizontal="center" vertical="top"/>
    </xf>
    <xf numFmtId="164" fontId="23" fillId="6" borderId="68" xfId="0" applyNumberFormat="1" applyFont="1" applyFill="1" applyBorder="1" applyAlignment="1">
      <alignment horizontal="center" vertical="top"/>
    </xf>
    <xf numFmtId="164" fontId="23" fillId="6" borderId="84" xfId="0" applyNumberFormat="1" applyFont="1" applyFill="1" applyBorder="1" applyAlignment="1">
      <alignment horizontal="center" vertical="top"/>
    </xf>
    <xf numFmtId="164" fontId="23" fillId="6" borderId="69" xfId="0" applyNumberFormat="1" applyFont="1" applyFill="1" applyBorder="1" applyAlignment="1">
      <alignment horizontal="center" vertical="top"/>
    </xf>
    <xf numFmtId="164" fontId="23" fillId="0" borderId="84" xfId="0" applyNumberFormat="1" applyFont="1" applyBorder="1" applyAlignment="1">
      <alignment horizontal="center" vertical="top"/>
    </xf>
    <xf numFmtId="164" fontId="23" fillId="6" borderId="110" xfId="0" applyNumberFormat="1" applyFont="1" applyFill="1" applyBorder="1" applyAlignment="1">
      <alignment horizontal="center" vertical="top"/>
    </xf>
    <xf numFmtId="164" fontId="23" fillId="0" borderId="111" xfId="0" applyNumberFormat="1" applyFont="1" applyBorder="1" applyAlignment="1">
      <alignment horizontal="center" vertical="top"/>
    </xf>
    <xf numFmtId="164" fontId="23" fillId="0" borderId="56" xfId="0" applyNumberFormat="1" applyFont="1" applyBorder="1" applyAlignment="1">
      <alignment horizontal="center" vertical="top"/>
    </xf>
    <xf numFmtId="164" fontId="23" fillId="0" borderId="55" xfId="0" applyNumberFormat="1" applyFont="1" applyBorder="1" applyAlignment="1">
      <alignment horizontal="center" vertical="top"/>
    </xf>
    <xf numFmtId="164" fontId="23" fillId="6" borderId="56" xfId="0" applyNumberFormat="1" applyFont="1" applyFill="1" applyBorder="1" applyAlignment="1">
      <alignment horizontal="center" vertical="top"/>
    </xf>
    <xf numFmtId="164" fontId="23" fillId="0" borderId="53" xfId="0" applyNumberFormat="1" applyFont="1" applyBorder="1" applyAlignment="1">
      <alignment horizontal="center" vertical="top"/>
    </xf>
    <xf numFmtId="164" fontId="23" fillId="0" borderId="19" xfId="0" applyNumberFormat="1" applyFont="1" applyBorder="1" applyAlignment="1">
      <alignment horizontal="center" vertical="top"/>
    </xf>
    <xf numFmtId="164" fontId="23" fillId="5" borderId="68" xfId="0" applyNumberFormat="1" applyFont="1" applyFill="1" applyBorder="1" applyAlignment="1">
      <alignment horizontal="center" vertical="top"/>
    </xf>
    <xf numFmtId="164" fontId="11" fillId="0" borderId="69" xfId="0" applyNumberFormat="1" applyFont="1" applyBorder="1" applyAlignment="1">
      <alignment horizontal="center" vertical="top"/>
    </xf>
    <xf numFmtId="164" fontId="23" fillId="6" borderId="165" xfId="0" applyNumberFormat="1" applyFont="1" applyFill="1" applyBorder="1" applyAlignment="1">
      <alignment horizontal="center" vertical="top"/>
    </xf>
    <xf numFmtId="0" fontId="23" fillId="0" borderId="40" xfId="0" applyFont="1" applyBorder="1" applyAlignment="1">
      <alignment vertical="top" wrapText="1"/>
    </xf>
    <xf numFmtId="49" fontId="23" fillId="0" borderId="35" xfId="0" applyNumberFormat="1" applyFont="1" applyBorder="1" applyAlignment="1">
      <alignment horizontal="center" vertical="top" textRotation="90" wrapText="1"/>
    </xf>
    <xf numFmtId="49" fontId="23" fillId="0" borderId="35" xfId="0" applyNumberFormat="1" applyFont="1" applyBorder="1" applyAlignment="1">
      <alignment horizontal="center" vertical="top" textRotation="90"/>
    </xf>
    <xf numFmtId="49" fontId="23" fillId="0" borderId="36" xfId="0" applyNumberFormat="1" applyFont="1" applyBorder="1" applyAlignment="1">
      <alignment horizontal="center" vertical="top" textRotation="90"/>
    </xf>
    <xf numFmtId="0" fontId="11" fillId="5" borderId="109" xfId="0" applyFont="1" applyFill="1" applyBorder="1" applyAlignment="1">
      <alignment horizontal="center" vertical="top"/>
    </xf>
    <xf numFmtId="164" fontId="33" fillId="5" borderId="88" xfId="0" applyNumberFormat="1" applyFont="1" applyFill="1" applyBorder="1" applyAlignment="1">
      <alignment horizontal="center" vertical="top"/>
    </xf>
    <xf numFmtId="164" fontId="11" fillId="5" borderId="113" xfId="0" applyNumberFormat="1" applyFont="1" applyFill="1" applyBorder="1" applyAlignment="1">
      <alignment horizontal="center" vertical="top"/>
    </xf>
    <xf numFmtId="164" fontId="11" fillId="5" borderId="114" xfId="0" applyNumberFormat="1" applyFont="1" applyFill="1" applyBorder="1" applyAlignment="1">
      <alignment horizontal="center" vertical="top"/>
    </xf>
    <xf numFmtId="164" fontId="23" fillId="5" borderId="88" xfId="0" applyNumberFormat="1" applyFont="1" applyFill="1" applyBorder="1" applyAlignment="1">
      <alignment horizontal="center" vertical="top"/>
    </xf>
    <xf numFmtId="164" fontId="23" fillId="5" borderId="114" xfId="0" applyNumberFormat="1" applyFont="1" applyFill="1" applyBorder="1" applyAlignment="1">
      <alignment horizontal="center" vertical="top"/>
    </xf>
    <xf numFmtId="164" fontId="23" fillId="5" borderId="113" xfId="0" applyNumberFormat="1" applyFont="1" applyFill="1" applyBorder="1" applyAlignment="1">
      <alignment horizontal="center" vertical="top"/>
    </xf>
    <xf numFmtId="0" fontId="23" fillId="0" borderId="33" xfId="0" applyFont="1" applyBorder="1" applyAlignment="1">
      <alignment horizontal="left" vertical="top" wrapText="1"/>
    </xf>
    <xf numFmtId="0" fontId="23" fillId="0" borderId="88" xfId="2" applyNumberFormat="1" applyFont="1" applyBorder="1" applyAlignment="1">
      <alignment horizontal="center" vertical="top" wrapText="1"/>
    </xf>
    <xf numFmtId="0" fontId="23" fillId="0" borderId="88" xfId="0" applyFont="1" applyBorder="1" applyAlignment="1">
      <alignment horizontal="center" vertical="top" wrapText="1"/>
    </xf>
    <xf numFmtId="0" fontId="23" fillId="0" borderId="114" xfId="0" applyFont="1" applyBorder="1" applyAlignment="1">
      <alignment horizontal="center" vertical="top"/>
    </xf>
    <xf numFmtId="0" fontId="23" fillId="0" borderId="91" xfId="0" applyFont="1" applyBorder="1" applyAlignment="1">
      <alignment horizontal="center" vertical="top"/>
    </xf>
    <xf numFmtId="164" fontId="33" fillId="5" borderId="16" xfId="0" applyNumberFormat="1" applyFont="1" applyFill="1" applyBorder="1" applyAlignment="1">
      <alignment horizontal="center" vertical="center"/>
    </xf>
    <xf numFmtId="164" fontId="23" fillId="5" borderId="165" xfId="0" applyNumberFormat="1" applyFont="1" applyFill="1" applyBorder="1" applyAlignment="1">
      <alignment horizontal="center" vertical="center"/>
    </xf>
    <xf numFmtId="164" fontId="23" fillId="6" borderId="48" xfId="0" applyNumberFormat="1" applyFont="1" applyFill="1" applyBorder="1" applyAlignment="1">
      <alignment horizontal="center" vertical="center"/>
    </xf>
    <xf numFmtId="164" fontId="33" fillId="5" borderId="52" xfId="0" applyNumberFormat="1" applyFont="1" applyFill="1" applyBorder="1" applyAlignment="1">
      <alignment horizontal="center" vertical="center"/>
    </xf>
    <xf numFmtId="164" fontId="23" fillId="5" borderId="164" xfId="0" applyNumberFormat="1" applyFont="1" applyFill="1" applyBorder="1" applyAlignment="1">
      <alignment horizontal="center" vertical="center"/>
    </xf>
    <xf numFmtId="164" fontId="23" fillId="6" borderId="54" xfId="0" applyNumberFormat="1" applyFont="1" applyFill="1" applyBorder="1" applyAlignment="1">
      <alignment horizontal="center" vertical="center"/>
    </xf>
    <xf numFmtId="164" fontId="23" fillId="6" borderId="52" xfId="0" applyNumberFormat="1" applyFont="1" applyFill="1" applyBorder="1" applyAlignment="1">
      <alignment horizontal="center" vertical="center"/>
    </xf>
    <xf numFmtId="164" fontId="23" fillId="6" borderId="55" xfId="0" applyNumberFormat="1" applyFont="1" applyFill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164" fontId="28" fillId="5" borderId="16" xfId="0" applyNumberFormat="1" applyFont="1" applyFill="1" applyBorder="1" applyAlignment="1">
      <alignment horizontal="center" vertical="center"/>
    </xf>
    <xf numFmtId="164" fontId="11" fillId="5" borderId="165" xfId="0" applyNumberFormat="1" applyFont="1" applyFill="1" applyBorder="1" applyAlignment="1">
      <alignment horizontal="center" vertical="center"/>
    </xf>
    <xf numFmtId="164" fontId="23" fillId="6" borderId="15" xfId="0" applyNumberFormat="1" applyFont="1" applyFill="1" applyBorder="1" applyAlignment="1">
      <alignment horizontal="center" vertical="center"/>
    </xf>
    <xf numFmtId="164" fontId="23" fillId="6" borderId="6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49" fontId="23" fillId="0" borderId="85" xfId="0" applyNumberFormat="1" applyFont="1" applyBorder="1" applyAlignment="1">
      <alignment horizontal="center" vertical="top" textRotation="90" wrapText="1"/>
    </xf>
    <xf numFmtId="49" fontId="23" fillId="0" borderId="85" xfId="0" applyNumberFormat="1" applyFont="1" applyBorder="1" applyAlignment="1">
      <alignment horizontal="center" vertical="top" textRotation="90"/>
    </xf>
    <xf numFmtId="49" fontId="23" fillId="0" borderId="95" xfId="0" applyNumberFormat="1" applyFont="1" applyBorder="1" applyAlignment="1">
      <alignment horizontal="center" vertical="top" textRotation="90"/>
    </xf>
    <xf numFmtId="0" fontId="11" fillId="5" borderId="13" xfId="0" applyFont="1" applyFill="1" applyBorder="1" applyAlignment="1">
      <alignment horizontal="center" vertical="top"/>
    </xf>
    <xf numFmtId="164" fontId="33" fillId="5" borderId="113" xfId="0" applyNumberFormat="1" applyFont="1" applyFill="1" applyBorder="1" applyAlignment="1">
      <alignment horizontal="center" vertical="top"/>
    </xf>
    <xf numFmtId="164" fontId="28" fillId="5" borderId="113" xfId="0" applyNumberFormat="1" applyFont="1" applyFill="1" applyBorder="1" applyAlignment="1">
      <alignment horizontal="center" vertical="top"/>
    </xf>
    <xf numFmtId="164" fontId="28" fillId="5" borderId="114" xfId="0" applyNumberFormat="1" applyFont="1" applyFill="1" applyBorder="1" applyAlignment="1">
      <alignment horizontal="center" vertical="top"/>
    </xf>
    <xf numFmtId="164" fontId="23" fillId="5" borderId="129" xfId="0" applyNumberFormat="1" applyFont="1" applyFill="1" applyBorder="1" applyAlignment="1">
      <alignment horizontal="center" vertical="top"/>
    </xf>
    <xf numFmtId="164" fontId="23" fillId="5" borderId="84" xfId="0" applyNumberFormat="1" applyFont="1" applyFill="1" applyBorder="1" applyAlignment="1">
      <alignment horizontal="center" vertical="top"/>
    </xf>
    <xf numFmtId="164" fontId="11" fillId="5" borderId="84" xfId="0" applyNumberFormat="1" applyFont="1" applyFill="1" applyBorder="1" applyAlignment="1">
      <alignment horizontal="center" vertical="top"/>
    </xf>
    <xf numFmtId="164" fontId="11" fillId="5" borderId="69" xfId="0" applyNumberFormat="1" applyFont="1" applyFill="1" applyBorder="1" applyAlignment="1">
      <alignment horizontal="center" vertical="top"/>
    </xf>
    <xf numFmtId="0" fontId="23" fillId="0" borderId="68" xfId="0" applyFont="1" applyBorder="1" applyAlignment="1">
      <alignment horizontal="center" vertical="top"/>
    </xf>
    <xf numFmtId="0" fontId="23" fillId="0" borderId="69" xfId="0" applyFont="1" applyBorder="1" applyAlignment="1">
      <alignment horizontal="center" vertical="top"/>
    </xf>
    <xf numFmtId="164" fontId="33" fillId="6" borderId="102" xfId="0" applyNumberFormat="1" applyFont="1" applyFill="1" applyBorder="1" applyAlignment="1">
      <alignment horizontal="center" vertical="top"/>
    </xf>
    <xf numFmtId="164" fontId="33" fillId="0" borderId="54" xfId="0" applyNumberFormat="1" applyFont="1" applyBorder="1" applyAlignment="1">
      <alignment horizontal="center" vertical="top"/>
    </xf>
    <xf numFmtId="164" fontId="33" fillId="5" borderId="52" xfId="0" applyNumberFormat="1" applyFont="1" applyFill="1" applyBorder="1" applyAlignment="1">
      <alignment horizontal="center" vertical="top"/>
    </xf>
    <xf numFmtId="164" fontId="33" fillId="5" borderId="56" xfId="0" applyNumberFormat="1" applyFont="1" applyFill="1" applyBorder="1" applyAlignment="1">
      <alignment horizontal="center" vertical="top"/>
    </xf>
    <xf numFmtId="164" fontId="33" fillId="5" borderId="55" xfId="0" applyNumberFormat="1" applyFont="1" applyFill="1" applyBorder="1" applyAlignment="1">
      <alignment horizontal="center" vertical="top"/>
    </xf>
    <xf numFmtId="164" fontId="33" fillId="6" borderId="52" xfId="0" applyNumberFormat="1" applyFont="1" applyFill="1" applyBorder="1" applyAlignment="1">
      <alignment horizontal="center" vertical="top"/>
    </xf>
    <xf numFmtId="164" fontId="33" fillId="0" borderId="15" xfId="0" applyNumberFormat="1" applyFont="1" applyBorder="1" applyAlignment="1">
      <alignment horizontal="center" vertical="top"/>
    </xf>
    <xf numFmtId="164" fontId="33" fillId="5" borderId="16" xfId="0" applyNumberFormat="1" applyFont="1" applyFill="1" applyBorder="1" applyAlignment="1">
      <alignment horizontal="center" vertical="top"/>
    </xf>
    <xf numFmtId="164" fontId="28" fillId="5" borderId="16" xfId="0" applyNumberFormat="1" applyFont="1" applyFill="1" applyBorder="1" applyAlignment="1">
      <alignment horizontal="center" vertical="top"/>
    </xf>
    <xf numFmtId="164" fontId="28" fillId="5" borderId="17" xfId="0" applyNumberFormat="1" applyFont="1" applyFill="1" applyBorder="1" applyAlignment="1">
      <alignment horizontal="center" vertical="top"/>
    </xf>
    <xf numFmtId="164" fontId="33" fillId="6" borderId="68" xfId="0" applyNumberFormat="1" applyFont="1" applyFill="1" applyBorder="1" applyAlignment="1">
      <alignment horizontal="center" vertical="top"/>
    </xf>
    <xf numFmtId="49" fontId="23" fillId="0" borderId="35" xfId="0" applyNumberFormat="1" applyFont="1" applyBorder="1" applyAlignment="1">
      <alignment horizontal="center" vertical="center" textRotation="90" wrapText="1"/>
    </xf>
    <xf numFmtId="49" fontId="23" fillId="0" borderId="35" xfId="0" applyNumberFormat="1" applyFont="1" applyBorder="1" applyAlignment="1">
      <alignment horizontal="center" vertical="center" textRotation="90"/>
    </xf>
    <xf numFmtId="49" fontId="23" fillId="0" borderId="36" xfId="0" applyNumberFormat="1" applyFont="1" applyBorder="1" applyAlignment="1">
      <alignment horizontal="center" vertical="center" textRotation="90"/>
    </xf>
    <xf numFmtId="164" fontId="33" fillId="5" borderId="101" xfId="0" applyNumberFormat="1" applyFont="1" applyFill="1" applyBorder="1" applyAlignment="1">
      <alignment horizontal="center" vertical="top"/>
    </xf>
    <xf numFmtId="164" fontId="33" fillId="5" borderId="74" xfId="0" applyNumberFormat="1" applyFont="1" applyFill="1" applyBorder="1" applyAlignment="1">
      <alignment horizontal="center" vertical="top"/>
    </xf>
    <xf numFmtId="164" fontId="11" fillId="5" borderId="74" xfId="0" applyNumberFormat="1" applyFont="1" applyFill="1" applyBorder="1" applyAlignment="1">
      <alignment horizontal="center" vertical="top"/>
    </xf>
    <xf numFmtId="164" fontId="11" fillId="5" borderId="81" xfId="0" applyNumberFormat="1" applyFont="1" applyFill="1" applyBorder="1" applyAlignment="1">
      <alignment horizontal="center" vertical="top"/>
    </xf>
    <xf numFmtId="164" fontId="23" fillId="6" borderId="88" xfId="0" applyNumberFormat="1" applyFont="1" applyFill="1" applyBorder="1" applyAlignment="1">
      <alignment horizontal="center" vertical="top"/>
    </xf>
    <xf numFmtId="164" fontId="23" fillId="6" borderId="113" xfId="0" applyNumberFormat="1" applyFont="1" applyFill="1" applyBorder="1" applyAlignment="1">
      <alignment horizontal="center" vertical="top"/>
    </xf>
    <xf numFmtId="164" fontId="23" fillId="6" borderId="114" xfId="0" applyNumberFormat="1" applyFont="1" applyFill="1" applyBorder="1" applyAlignment="1">
      <alignment horizontal="center" vertical="top"/>
    </xf>
    <xf numFmtId="0" fontId="23" fillId="0" borderId="88" xfId="0" applyFont="1" applyBorder="1" applyAlignment="1">
      <alignment horizontal="center" vertical="top"/>
    </xf>
    <xf numFmtId="164" fontId="11" fillId="10" borderId="114" xfId="0" applyNumberFormat="1" applyFont="1" applyFill="1" applyBorder="1" applyAlignment="1">
      <alignment horizontal="center" vertical="center"/>
    </xf>
    <xf numFmtId="164" fontId="23" fillId="0" borderId="92" xfId="0" applyNumberFormat="1" applyFont="1" applyBorder="1" applyAlignment="1">
      <alignment horizontal="center" vertical="top"/>
    </xf>
    <xf numFmtId="164" fontId="23" fillId="0" borderId="48" xfId="0" applyNumberFormat="1" applyFont="1" applyBorder="1" applyAlignment="1">
      <alignment horizontal="center" vertical="top"/>
    </xf>
    <xf numFmtId="164" fontId="11" fillId="0" borderId="92" xfId="0" applyNumberFormat="1" applyFont="1" applyBorder="1" applyAlignment="1">
      <alignment horizontal="center" vertical="top"/>
    </xf>
    <xf numFmtId="164" fontId="23" fillId="0" borderId="49" xfId="0" applyNumberFormat="1" applyFont="1" applyBorder="1" applyAlignment="1">
      <alignment horizontal="center" vertical="top"/>
    </xf>
    <xf numFmtId="164" fontId="23" fillId="5" borderId="47" xfId="0" applyNumberFormat="1" applyFont="1" applyFill="1" applyBorder="1" applyAlignment="1">
      <alignment horizontal="center" vertical="top"/>
    </xf>
    <xf numFmtId="164" fontId="23" fillId="5" borderId="48" xfId="0" applyNumberFormat="1" applyFont="1" applyFill="1" applyBorder="1" applyAlignment="1">
      <alignment horizontal="center" vertical="top"/>
    </xf>
    <xf numFmtId="164" fontId="23" fillId="5" borderId="49" xfId="0" applyNumberFormat="1" applyFont="1" applyFill="1" applyBorder="1" applyAlignment="1">
      <alignment horizontal="center" vertical="top"/>
    </xf>
    <xf numFmtId="164" fontId="23" fillId="5" borderId="93" xfId="0" applyNumberFormat="1" applyFont="1" applyFill="1" applyBorder="1" applyAlignment="1">
      <alignment horizontal="center" vertical="top"/>
    </xf>
    <xf numFmtId="164" fontId="23" fillId="0" borderId="47" xfId="0" applyNumberFormat="1" applyFont="1" applyBorder="1" applyAlignment="1">
      <alignment horizontal="center" vertical="top"/>
    </xf>
    <xf numFmtId="164" fontId="33" fillId="0" borderId="92" xfId="0" applyNumberFormat="1" applyFont="1" applyBorder="1" applyAlignment="1">
      <alignment horizontal="center" vertical="top"/>
    </xf>
    <xf numFmtId="164" fontId="33" fillId="0" borderId="48" xfId="0" applyNumberFormat="1" applyFont="1" applyBorder="1" applyAlignment="1">
      <alignment horizontal="center" vertical="top"/>
    </xf>
    <xf numFmtId="164" fontId="28" fillId="0" borderId="92" xfId="0" applyNumberFormat="1" applyFont="1" applyBorder="1" applyAlignment="1">
      <alignment horizontal="center" vertical="top"/>
    </xf>
    <xf numFmtId="164" fontId="33" fillId="0" borderId="49" xfId="0" applyNumberFormat="1" applyFont="1" applyBorder="1" applyAlignment="1">
      <alignment horizontal="center" vertical="top"/>
    </xf>
    <xf numFmtId="0" fontId="23" fillId="0" borderId="45" xfId="0" applyFont="1" applyBorder="1" applyAlignment="1">
      <alignment horizontal="center" vertical="top"/>
    </xf>
    <xf numFmtId="164" fontId="11" fillId="0" borderId="19" xfId="0" applyNumberFormat="1" applyFont="1" applyBorder="1" applyAlignment="1">
      <alignment horizontal="center" vertical="top"/>
    </xf>
    <xf numFmtId="164" fontId="11" fillId="0" borderId="16" xfId="0" applyNumberFormat="1" applyFont="1" applyBorder="1" applyAlignment="1">
      <alignment horizontal="center" vertical="top"/>
    </xf>
    <xf numFmtId="164" fontId="11" fillId="0" borderId="17" xfId="0" applyNumberFormat="1" applyFont="1" applyBorder="1" applyAlignment="1">
      <alignment horizontal="center" vertical="top"/>
    </xf>
    <xf numFmtId="164" fontId="23" fillId="0" borderId="15" xfId="0" applyNumberFormat="1" applyFont="1" applyBorder="1" applyAlignment="1">
      <alignment horizontal="center" vertical="top"/>
    </xf>
    <xf numFmtId="164" fontId="23" fillId="0" borderId="16" xfId="0" applyNumberFormat="1" applyFont="1" applyBorder="1" applyAlignment="1">
      <alignment horizontal="center" vertical="top"/>
    </xf>
    <xf numFmtId="164" fontId="11" fillId="9" borderId="33" xfId="0" applyNumberFormat="1" applyFont="1" applyFill="1" applyBorder="1" applyAlignment="1">
      <alignment horizontal="center" vertical="top"/>
    </xf>
    <xf numFmtId="164" fontId="11" fillId="9" borderId="88" xfId="0" applyNumberFormat="1" applyFont="1" applyFill="1" applyBorder="1" applyAlignment="1">
      <alignment horizontal="center" vertical="top"/>
    </xf>
    <xf numFmtId="164" fontId="11" fillId="9" borderId="114" xfId="0" applyNumberFormat="1" applyFont="1" applyFill="1" applyBorder="1" applyAlignment="1">
      <alignment horizontal="center" vertical="top"/>
    </xf>
    <xf numFmtId="0" fontId="23" fillId="9" borderId="40" xfId="0" applyFont="1" applyFill="1" applyBorder="1" applyAlignment="1">
      <alignment vertical="top"/>
    </xf>
    <xf numFmtId="0" fontId="23" fillId="9" borderId="41" xfId="0" applyFont="1" applyFill="1" applyBorder="1" applyAlignment="1">
      <alignment vertical="top"/>
    </xf>
    <xf numFmtId="0" fontId="23" fillId="0" borderId="91" xfId="0" applyFont="1" applyBorder="1" applyAlignment="1">
      <alignment horizontal="center" vertical="top" wrapText="1"/>
    </xf>
    <xf numFmtId="164" fontId="23" fillId="0" borderId="47" xfId="0" applyNumberFormat="1" applyFont="1" applyBorder="1" applyAlignment="1">
      <alignment horizontal="center" vertical="top" wrapText="1"/>
    </xf>
    <xf numFmtId="164" fontId="23" fillId="0" borderId="48" xfId="0" applyNumberFormat="1" applyFont="1" applyBorder="1" applyAlignment="1">
      <alignment horizontal="center" vertical="top" wrapText="1"/>
    </xf>
    <xf numFmtId="164" fontId="23" fillId="0" borderId="49" xfId="0" applyNumberFormat="1" applyFont="1" applyBorder="1" applyAlignment="1">
      <alignment horizontal="center" vertical="top" wrapText="1"/>
    </xf>
    <xf numFmtId="164" fontId="23" fillId="6" borderId="47" xfId="0" applyNumberFormat="1" applyFont="1" applyFill="1" applyBorder="1" applyAlignment="1">
      <alignment horizontal="center" vertical="top" wrapText="1"/>
    </xf>
    <xf numFmtId="164" fontId="23" fillId="6" borderId="48" xfId="0" applyNumberFormat="1" applyFont="1" applyFill="1" applyBorder="1" applyAlignment="1">
      <alignment horizontal="center" vertical="top" wrapText="1"/>
    </xf>
    <xf numFmtId="164" fontId="23" fillId="6" borderId="49" xfId="0" applyNumberFormat="1" applyFont="1" applyFill="1" applyBorder="1" applyAlignment="1">
      <alignment horizontal="center" vertical="top" wrapText="1"/>
    </xf>
    <xf numFmtId="164" fontId="23" fillId="6" borderId="47" xfId="0" applyNumberFormat="1" applyFont="1" applyFill="1" applyBorder="1" applyAlignment="1">
      <alignment horizontal="center" vertical="top"/>
    </xf>
    <xf numFmtId="164" fontId="23" fillId="6" borderId="48" xfId="0" applyNumberFormat="1" applyFont="1" applyFill="1" applyBorder="1" applyAlignment="1">
      <alignment horizontal="center" vertical="top"/>
    </xf>
    <xf numFmtId="164" fontId="23" fillId="6" borderId="49" xfId="0" applyNumberFormat="1" applyFont="1" applyFill="1" applyBorder="1" applyAlignment="1">
      <alignment horizontal="center" vertical="top"/>
    </xf>
    <xf numFmtId="0" fontId="23" fillId="0" borderId="47" xfId="0" applyFont="1" applyBorder="1" applyAlignment="1">
      <alignment horizontal="left" vertical="top" wrapText="1"/>
    </xf>
    <xf numFmtId="0" fontId="23" fillId="0" borderId="48" xfId="0" applyFont="1" applyBorder="1" applyAlignment="1">
      <alignment horizontal="center" vertical="top"/>
    </xf>
    <xf numFmtId="0" fontId="23" fillId="0" borderId="49" xfId="0" applyFont="1" applyBorder="1" applyAlignment="1">
      <alignment horizontal="center" vertical="top"/>
    </xf>
    <xf numFmtId="0" fontId="23" fillId="0" borderId="166" xfId="0" applyFont="1" applyBorder="1" applyAlignment="1">
      <alignment horizontal="center" vertical="top"/>
    </xf>
    <xf numFmtId="164" fontId="23" fillId="5" borderId="54" xfId="0" applyNumberFormat="1" applyFont="1" applyFill="1" applyBorder="1" applyAlignment="1">
      <alignment horizontal="center" vertical="top"/>
    </xf>
    <xf numFmtId="0" fontId="23" fillId="0" borderId="54" xfId="0" applyFont="1" applyBorder="1" applyAlignment="1">
      <alignment horizontal="left" vertical="top" wrapText="1"/>
    </xf>
    <xf numFmtId="0" fontId="23" fillId="0" borderId="52" xfId="0" applyFont="1" applyBorder="1" applyAlignment="1">
      <alignment horizontal="center" vertical="top"/>
    </xf>
    <xf numFmtId="0" fontId="23" fillId="0" borderId="55" xfId="0" applyFont="1" applyBorder="1" applyAlignment="1">
      <alignment horizontal="center" vertical="top"/>
    </xf>
    <xf numFmtId="164" fontId="27" fillId="0" borderId="48" xfId="0" applyNumberFormat="1" applyFont="1" applyBorder="1" applyAlignment="1">
      <alignment horizontal="center" vertical="top"/>
    </xf>
    <xf numFmtId="164" fontId="27" fillId="0" borderId="49" xfId="0" applyNumberFormat="1" applyFont="1" applyBorder="1" applyAlignment="1">
      <alignment horizontal="center" vertical="top"/>
    </xf>
    <xf numFmtId="164" fontId="23" fillId="5" borderId="47" xfId="0" applyNumberFormat="1" applyFont="1" applyFill="1" applyBorder="1" applyAlignment="1">
      <alignment horizontal="center" vertical="top" wrapText="1"/>
    </xf>
    <xf numFmtId="164" fontId="23" fillId="5" borderId="48" xfId="0" applyNumberFormat="1" applyFont="1" applyFill="1" applyBorder="1" applyAlignment="1">
      <alignment horizontal="center" vertical="top" wrapText="1"/>
    </xf>
    <xf numFmtId="164" fontId="23" fillId="5" borderId="49" xfId="0" applyNumberFormat="1" applyFont="1" applyFill="1" applyBorder="1" applyAlignment="1">
      <alignment horizontal="center" vertical="top" wrapText="1"/>
    </xf>
    <xf numFmtId="0" fontId="23" fillId="0" borderId="91" xfId="0" applyFont="1" applyBorder="1" applyAlignment="1">
      <alignment horizontal="center" vertical="center"/>
    </xf>
    <xf numFmtId="164" fontId="33" fillId="0" borderId="47" xfId="0" applyNumberFormat="1" applyFont="1" applyBorder="1" applyAlignment="1">
      <alignment horizontal="center" vertical="top"/>
    </xf>
    <xf numFmtId="164" fontId="33" fillId="0" borderId="52" xfId="0" applyNumberFormat="1" applyFont="1" applyBorder="1" applyAlignment="1">
      <alignment horizontal="center" vertical="top"/>
    </xf>
    <xf numFmtId="164" fontId="33" fillId="0" borderId="55" xfId="0" applyNumberFormat="1" applyFont="1" applyBorder="1" applyAlignment="1">
      <alignment horizontal="center" vertical="top"/>
    </xf>
    <xf numFmtId="164" fontId="23" fillId="0" borderId="54" xfId="0" applyNumberFormat="1" applyFont="1" applyBorder="1" applyAlignment="1">
      <alignment horizontal="center" vertical="top"/>
    </xf>
    <xf numFmtId="164" fontId="23" fillId="0" borderId="54" xfId="0" applyNumberFormat="1" applyFont="1" applyBorder="1" applyAlignment="1">
      <alignment horizontal="center" vertical="top" wrapText="1"/>
    </xf>
    <xf numFmtId="164" fontId="27" fillId="0" borderId="129" xfId="0" applyNumberFormat="1" applyFont="1" applyBorder="1" applyAlignment="1">
      <alignment horizontal="center" vertical="top"/>
    </xf>
    <xf numFmtId="0" fontId="23" fillId="10" borderId="99" xfId="0" applyFont="1" applyFill="1" applyBorder="1" applyAlignment="1">
      <alignment horizontal="center" vertical="top" wrapText="1"/>
    </xf>
    <xf numFmtId="0" fontId="23" fillId="10" borderId="90" xfId="0" applyFont="1" applyFill="1" applyBorder="1" applyAlignment="1">
      <alignment horizontal="center" vertical="top" wrapText="1"/>
    </xf>
    <xf numFmtId="0" fontId="23" fillId="9" borderId="87" xfId="0" applyFont="1" applyFill="1" applyBorder="1" applyAlignment="1">
      <alignment vertical="top"/>
    </xf>
    <xf numFmtId="0" fontId="11" fillId="5" borderId="72" xfId="0" applyFont="1" applyFill="1" applyBorder="1" applyAlignment="1">
      <alignment horizontal="center" vertical="top"/>
    </xf>
    <xf numFmtId="164" fontId="23" fillId="0" borderId="73" xfId="0" applyNumberFormat="1" applyFont="1" applyBorder="1" applyAlignment="1">
      <alignment horizontal="center" vertical="top"/>
    </xf>
    <xf numFmtId="164" fontId="23" fillId="0" borderId="74" xfId="0" applyNumberFormat="1" applyFont="1" applyBorder="1" applyAlignment="1">
      <alignment horizontal="center" vertical="top"/>
    </xf>
    <xf numFmtId="164" fontId="23" fillId="5" borderId="73" xfId="0" applyNumberFormat="1" applyFont="1" applyFill="1" applyBorder="1" applyAlignment="1">
      <alignment horizontal="center" vertical="top"/>
    </xf>
    <xf numFmtId="164" fontId="23" fillId="5" borderId="77" xfId="0" applyNumberFormat="1" applyFont="1" applyFill="1" applyBorder="1" applyAlignment="1">
      <alignment horizontal="center" vertical="top"/>
    </xf>
    <xf numFmtId="164" fontId="23" fillId="5" borderId="76" xfId="0" applyNumberFormat="1" applyFont="1" applyFill="1" applyBorder="1" applyAlignment="1">
      <alignment horizontal="center" vertical="top"/>
    </xf>
    <xf numFmtId="164" fontId="23" fillId="5" borderId="74" xfId="0" applyNumberFormat="1" applyFont="1" applyFill="1" applyBorder="1" applyAlignment="1">
      <alignment horizontal="center" vertical="top"/>
    </xf>
    <xf numFmtId="164" fontId="23" fillId="5" borderId="74" xfId="0" applyNumberFormat="1" applyFont="1" applyFill="1" applyBorder="1" applyAlignment="1">
      <alignment horizontal="center" vertical="center"/>
    </xf>
    <xf numFmtId="164" fontId="23" fillId="5" borderId="77" xfId="0" applyNumberFormat="1" applyFont="1" applyFill="1" applyBorder="1" applyAlignment="1">
      <alignment horizontal="center" vertical="center"/>
    </xf>
    <xf numFmtId="0" fontId="23" fillId="0" borderId="90" xfId="0" applyFont="1" applyBorder="1" applyAlignment="1">
      <alignment horizontal="center" vertical="top" wrapText="1"/>
    </xf>
    <xf numFmtId="0" fontId="23" fillId="5" borderId="117" xfId="0" applyFont="1" applyFill="1" applyBorder="1" applyAlignment="1">
      <alignment horizontal="center" vertical="top"/>
    </xf>
    <xf numFmtId="164" fontId="33" fillId="0" borderId="84" xfId="0" applyNumberFormat="1" applyFont="1" applyBorder="1" applyAlignment="1">
      <alignment horizontal="center" vertical="top"/>
    </xf>
    <xf numFmtId="164" fontId="33" fillId="0" borderId="68" xfId="0" applyNumberFormat="1" applyFont="1" applyBorder="1" applyAlignment="1">
      <alignment horizontal="center" vertical="top"/>
    </xf>
    <xf numFmtId="164" fontId="27" fillId="0" borderId="68" xfId="0" applyNumberFormat="1" applyFont="1" applyBorder="1" applyAlignment="1">
      <alignment horizontal="center" vertical="top"/>
    </xf>
    <xf numFmtId="164" fontId="23" fillId="5" borderId="68" xfId="0" applyNumberFormat="1" applyFont="1" applyFill="1" applyBorder="1" applyAlignment="1">
      <alignment horizontal="center" vertical="center"/>
    </xf>
    <xf numFmtId="164" fontId="23" fillId="5" borderId="69" xfId="0" applyNumberFormat="1" applyFont="1" applyFill="1" applyBorder="1" applyAlignment="1">
      <alignment horizontal="center" vertical="center"/>
    </xf>
    <xf numFmtId="164" fontId="23" fillId="5" borderId="69" xfId="0" applyNumberFormat="1" applyFont="1" applyFill="1" applyBorder="1" applyAlignment="1">
      <alignment horizontal="center" vertical="top"/>
    </xf>
    <xf numFmtId="0" fontId="23" fillId="0" borderId="128" xfId="0" applyFont="1" applyBorder="1" applyAlignment="1">
      <alignment horizontal="center" vertical="top" wrapText="1"/>
    </xf>
    <xf numFmtId="0" fontId="37" fillId="0" borderId="0" xfId="0" applyFont="1" applyAlignment="1">
      <alignment vertical="top"/>
    </xf>
    <xf numFmtId="0" fontId="37" fillId="5" borderId="0" xfId="0" applyFont="1" applyFill="1" applyAlignment="1">
      <alignment vertical="top"/>
    </xf>
    <xf numFmtId="49" fontId="11" fillId="2" borderId="100" xfId="0" applyNumberFormat="1" applyFont="1" applyFill="1" applyBorder="1" applyAlignment="1">
      <alignment horizontal="center" vertical="top"/>
    </xf>
    <xf numFmtId="49" fontId="11" fillId="10" borderId="80" xfId="0" applyNumberFormat="1" applyFont="1" applyFill="1" applyBorder="1" applyAlignment="1">
      <alignment horizontal="center" vertical="top"/>
    </xf>
    <xf numFmtId="49" fontId="11" fillId="2" borderId="33" xfId="0" applyNumberFormat="1" applyFont="1" applyFill="1" applyBorder="1" applyAlignment="1">
      <alignment horizontal="center" vertical="top"/>
    </xf>
    <xf numFmtId="49" fontId="11" fillId="8" borderId="135" xfId="0" applyNumberFormat="1" applyFont="1" applyFill="1" applyBorder="1" applyAlignment="1">
      <alignment horizontal="center" vertical="top"/>
    </xf>
    <xf numFmtId="164" fontId="11" fillId="8" borderId="135" xfId="0" applyNumberFormat="1" applyFont="1" applyFill="1" applyBorder="1" applyAlignment="1">
      <alignment horizontal="center" vertical="top"/>
    </xf>
    <xf numFmtId="164" fontId="11" fillId="8" borderId="169" xfId="0" applyNumberFormat="1" applyFont="1" applyFill="1" applyBorder="1" applyAlignment="1">
      <alignment horizontal="center" vertical="top"/>
    </xf>
    <xf numFmtId="164" fontId="11" fillId="8" borderId="137" xfId="0" applyNumberFormat="1" applyFont="1" applyFill="1" applyBorder="1" applyAlignment="1">
      <alignment horizontal="center" vertical="top"/>
    </xf>
    <xf numFmtId="0" fontId="23" fillId="8" borderId="170" xfId="0" applyFont="1" applyFill="1" applyBorder="1" applyAlignment="1">
      <alignment horizontal="center" vertical="top"/>
    </xf>
    <xf numFmtId="0" fontId="23" fillId="8" borderId="171" xfId="0" applyFont="1" applyFill="1" applyBorder="1" applyAlignment="1">
      <alignment horizontal="center" vertical="top"/>
    </xf>
    <xf numFmtId="0" fontId="3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9" fillId="0" borderId="0" xfId="0" applyFont="1" applyAlignment="1">
      <alignment horizontal="center" vertical="top"/>
    </xf>
    <xf numFmtId="49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right" vertical="top"/>
    </xf>
    <xf numFmtId="49" fontId="38" fillId="0" borderId="0" xfId="0" applyNumberFormat="1" applyFont="1" applyAlignment="1">
      <alignment horizontal="right" vertical="top"/>
    </xf>
    <xf numFmtId="164" fontId="38" fillId="0" borderId="0" xfId="0" applyNumberFormat="1" applyFont="1" applyAlignment="1">
      <alignment horizontal="center" vertical="top"/>
    </xf>
    <xf numFmtId="164" fontId="38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164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/>
    <xf numFmtId="0" fontId="29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left" vertical="top"/>
    </xf>
    <xf numFmtId="49" fontId="11" fillId="9" borderId="145" xfId="0" applyNumberFormat="1" applyFont="1" applyFill="1" applyBorder="1" applyAlignment="1">
      <alignment horizontal="center" vertical="top" wrapText="1"/>
    </xf>
    <xf numFmtId="167" fontId="23" fillId="0" borderId="91" xfId="0" applyNumberFormat="1" applyFont="1" applyBorder="1" applyAlignment="1">
      <alignment horizontal="center" vertical="top"/>
    </xf>
    <xf numFmtId="167" fontId="34" fillId="0" borderId="37" xfId="0" applyNumberFormat="1" applyFont="1" applyBorder="1" applyAlignment="1">
      <alignment horizontal="center" vertical="top"/>
    </xf>
    <xf numFmtId="167" fontId="34" fillId="0" borderId="48" xfId="0" applyNumberFormat="1" applyFont="1" applyBorder="1" applyAlignment="1">
      <alignment horizontal="center" vertical="top"/>
    </xf>
    <xf numFmtId="167" fontId="34" fillId="5" borderId="49" xfId="0" applyNumberFormat="1" applyFont="1" applyFill="1" applyBorder="1" applyAlignment="1">
      <alignment horizontal="center" vertical="top"/>
    </xf>
    <xf numFmtId="167" fontId="34" fillId="13" borderId="48" xfId="0" applyNumberFormat="1" applyFont="1" applyFill="1" applyBorder="1" applyAlignment="1">
      <alignment horizontal="center" vertical="top"/>
    </xf>
    <xf numFmtId="167" fontId="34" fillId="13" borderId="49" xfId="0" applyNumberFormat="1" applyFont="1" applyFill="1" applyBorder="1" applyAlignment="1">
      <alignment horizontal="center" vertical="top"/>
    </xf>
    <xf numFmtId="167" fontId="23" fillId="5" borderId="47" xfId="0" applyNumberFormat="1" applyFont="1" applyFill="1" applyBorder="1" applyAlignment="1">
      <alignment horizontal="center" vertical="top"/>
    </xf>
    <xf numFmtId="167" fontId="23" fillId="5" borderId="48" xfId="0" applyNumberFormat="1" applyFont="1" applyFill="1" applyBorder="1" applyAlignment="1">
      <alignment horizontal="center" vertical="top"/>
    </xf>
    <xf numFmtId="167" fontId="23" fillId="5" borderId="49" xfId="0" applyNumberFormat="1" applyFont="1" applyFill="1" applyBorder="1" applyAlignment="1">
      <alignment horizontal="center" vertical="top"/>
    </xf>
    <xf numFmtId="167" fontId="23" fillId="0" borderId="48" xfId="0" applyNumberFormat="1" applyFont="1" applyBorder="1" applyAlignment="1">
      <alignment horizontal="center" vertical="top"/>
    </xf>
    <xf numFmtId="167" fontId="23" fillId="0" borderId="49" xfId="0" applyNumberFormat="1" applyFont="1" applyBorder="1" applyAlignment="1">
      <alignment horizontal="center" vertical="top"/>
    </xf>
    <xf numFmtId="167" fontId="11" fillId="13" borderId="72" xfId="0" applyNumberFormat="1" applyFont="1" applyFill="1" applyBorder="1" applyAlignment="1">
      <alignment horizontal="center" vertical="top"/>
    </xf>
    <xf numFmtId="167" fontId="41" fillId="13" borderId="76" xfId="0" applyNumberFormat="1" applyFont="1" applyFill="1" applyBorder="1" applyAlignment="1">
      <alignment horizontal="center" vertical="top"/>
    </xf>
    <xf numFmtId="167" fontId="41" fillId="13" borderId="74" xfId="0" applyNumberFormat="1" applyFont="1" applyFill="1" applyBorder="1" applyAlignment="1">
      <alignment horizontal="center" vertical="top"/>
    </xf>
    <xf numFmtId="167" fontId="41" fillId="13" borderId="77" xfId="0" applyNumberFormat="1" applyFont="1" applyFill="1" applyBorder="1" applyAlignment="1">
      <alignment horizontal="center" vertical="top"/>
    </xf>
    <xf numFmtId="167" fontId="11" fillId="13" borderId="76" xfId="0" applyNumberFormat="1" applyFont="1" applyFill="1" applyBorder="1" applyAlignment="1">
      <alignment horizontal="center" vertical="top"/>
    </xf>
    <xf numFmtId="167" fontId="11" fillId="13" borderId="74" xfId="0" applyNumberFormat="1" applyFont="1" applyFill="1" applyBorder="1" applyAlignment="1">
      <alignment horizontal="center" vertical="top"/>
    </xf>
    <xf numFmtId="167" fontId="11" fillId="13" borderId="75" xfId="0" applyNumberFormat="1" applyFont="1" applyFill="1" applyBorder="1" applyAlignment="1">
      <alignment horizontal="center" vertical="top"/>
    </xf>
    <xf numFmtId="167" fontId="11" fillId="13" borderId="73" xfId="0" applyNumberFormat="1" applyFont="1" applyFill="1" applyBorder="1" applyAlignment="1">
      <alignment horizontal="center" vertical="top"/>
    </xf>
    <xf numFmtId="167" fontId="11" fillId="13" borderId="77" xfId="0" applyNumberFormat="1" applyFont="1" applyFill="1" applyBorder="1" applyAlignment="1">
      <alignment horizontal="center" vertical="top"/>
    </xf>
    <xf numFmtId="167" fontId="23" fillId="5" borderId="13" xfId="0" applyNumberFormat="1" applyFont="1" applyFill="1" applyBorder="1" applyAlignment="1">
      <alignment horizontal="center" vertical="top"/>
    </xf>
    <xf numFmtId="167" fontId="34" fillId="0" borderId="102" xfId="0" applyNumberFormat="1" applyFont="1" applyBorder="1" applyAlignment="1">
      <alignment horizontal="center" vertical="top"/>
    </xf>
    <xf numFmtId="167" fontId="34" fillId="6" borderId="102" xfId="0" applyNumberFormat="1" applyFont="1" applyFill="1" applyBorder="1" applyAlignment="1">
      <alignment horizontal="center" vertical="top"/>
    </xf>
    <xf numFmtId="167" fontId="34" fillId="5" borderId="103" xfId="0" applyNumberFormat="1" applyFont="1" applyFill="1" applyBorder="1" applyAlignment="1">
      <alignment horizontal="center" vertical="top"/>
    </xf>
    <xf numFmtId="167" fontId="34" fillId="13" borderId="103" xfId="0" applyNumberFormat="1" applyFont="1" applyFill="1" applyBorder="1" applyAlignment="1">
      <alignment horizontal="center" vertical="top"/>
    </xf>
    <xf numFmtId="167" fontId="23" fillId="5" borderId="129" xfId="0" applyNumberFormat="1" applyFont="1" applyFill="1" applyBorder="1" applyAlignment="1">
      <alignment horizontal="center" vertical="top"/>
    </xf>
    <xf numFmtId="167" fontId="23" fillId="5" borderId="68" xfId="0" applyNumberFormat="1" applyFont="1" applyFill="1" applyBorder="1" applyAlignment="1">
      <alignment horizontal="center" vertical="top"/>
    </xf>
    <xf numFmtId="167" fontId="23" fillId="6" borderId="68" xfId="0" applyNumberFormat="1" applyFont="1" applyFill="1" applyBorder="1" applyAlignment="1">
      <alignment horizontal="center" vertical="top"/>
    </xf>
    <xf numFmtId="167" fontId="23" fillId="5" borderId="69" xfId="0" applyNumberFormat="1" applyFont="1" applyFill="1" applyBorder="1" applyAlignment="1">
      <alignment horizontal="center" vertical="top"/>
    </xf>
    <xf numFmtId="167" fontId="23" fillId="0" borderId="68" xfId="0" applyNumberFormat="1" applyFont="1" applyBorder="1" applyAlignment="1">
      <alignment horizontal="center" vertical="top"/>
    </xf>
    <xf numFmtId="167" fontId="23" fillId="0" borderId="84" xfId="0" applyNumberFormat="1" applyFont="1" applyBorder="1" applyAlignment="1">
      <alignment horizontal="center" vertical="top"/>
    </xf>
    <xf numFmtId="167" fontId="23" fillId="0" borderId="69" xfId="0" applyNumberFormat="1" applyFont="1" applyBorder="1" applyAlignment="1">
      <alignment horizontal="center" vertical="top"/>
    </xf>
    <xf numFmtId="167" fontId="11" fillId="13" borderId="121" xfId="0" applyNumberFormat="1" applyFont="1" applyFill="1" applyBorder="1" applyAlignment="1">
      <alignment horizontal="center" vertical="top"/>
    </xf>
    <xf numFmtId="167" fontId="41" fillId="13" borderId="73" xfId="0" applyNumberFormat="1" applyFont="1" applyFill="1" applyBorder="1" applyAlignment="1">
      <alignment horizontal="center" vertical="top"/>
    </xf>
    <xf numFmtId="167" fontId="41" fillId="13" borderId="75" xfId="0" applyNumberFormat="1" applyFont="1" applyFill="1" applyBorder="1" applyAlignment="1">
      <alignment horizontal="center" vertical="top"/>
    </xf>
    <xf numFmtId="167" fontId="41" fillId="13" borderId="61" xfId="0" applyNumberFormat="1" applyFont="1" applyFill="1" applyBorder="1" applyAlignment="1">
      <alignment horizontal="center" vertical="top"/>
    </xf>
    <xf numFmtId="167" fontId="23" fillId="5" borderId="91" xfId="0" applyNumberFormat="1" applyFont="1" applyFill="1" applyBorder="1" applyAlignment="1">
      <alignment horizontal="center" vertical="top"/>
    </xf>
    <xf numFmtId="167" fontId="34" fillId="6" borderId="15" xfId="0" applyNumberFormat="1" applyFont="1" applyFill="1" applyBorder="1" applyAlignment="1">
      <alignment horizontal="center" vertical="top"/>
    </xf>
    <xf numFmtId="167" fontId="34" fillId="6" borderId="16" xfId="0" applyNumberFormat="1" applyFont="1" applyFill="1" applyBorder="1" applyAlignment="1">
      <alignment horizontal="center" vertical="top"/>
    </xf>
    <xf numFmtId="167" fontId="34" fillId="6" borderId="48" xfId="0" applyNumberFormat="1" applyFont="1" applyFill="1" applyBorder="1" applyAlignment="1">
      <alignment horizontal="center" vertical="top"/>
    </xf>
    <xf numFmtId="167" fontId="34" fillId="6" borderId="17" xfId="0" applyNumberFormat="1" applyFont="1" applyFill="1" applyBorder="1" applyAlignment="1">
      <alignment horizontal="center" vertical="top"/>
    </xf>
    <xf numFmtId="167" fontId="34" fillId="13" borderId="15" xfId="0" applyNumberFormat="1" applyFont="1" applyFill="1" applyBorder="1" applyAlignment="1">
      <alignment horizontal="center" vertical="top"/>
    </xf>
    <xf numFmtId="167" fontId="23" fillId="5" borderId="15" xfId="0" applyNumberFormat="1" applyFont="1" applyFill="1" applyBorder="1" applyAlignment="1">
      <alignment horizontal="center" vertical="top"/>
    </xf>
    <xf numFmtId="167" fontId="23" fillId="5" borderId="19" xfId="0" applyNumberFormat="1" applyFont="1" applyFill="1" applyBorder="1" applyAlignment="1">
      <alignment horizontal="center" vertical="top"/>
    </xf>
    <xf numFmtId="167" fontId="23" fillId="5" borderId="16" xfId="0" applyNumberFormat="1" applyFont="1" applyFill="1" applyBorder="1" applyAlignment="1">
      <alignment horizontal="center" vertical="top"/>
    </xf>
    <xf numFmtId="167" fontId="23" fillId="5" borderId="17" xfId="0" applyNumberFormat="1" applyFont="1" applyFill="1" applyBorder="1" applyAlignment="1">
      <alignment horizontal="center" vertical="top"/>
    </xf>
    <xf numFmtId="167" fontId="23" fillId="0" borderId="130" xfId="0" applyNumberFormat="1" applyFont="1" applyBorder="1" applyAlignment="1">
      <alignment horizontal="center" vertical="top"/>
    </xf>
    <xf numFmtId="167" fontId="34" fillId="0" borderId="129" xfId="0" applyNumberFormat="1" applyFont="1" applyBorder="1" applyAlignment="1">
      <alignment horizontal="center" vertical="top"/>
    </xf>
    <xf numFmtId="167" fontId="34" fillId="6" borderId="84" xfId="0" applyNumberFormat="1" applyFont="1" applyFill="1" applyBorder="1" applyAlignment="1">
      <alignment horizontal="center" vertical="top"/>
    </xf>
    <xf numFmtId="167" fontId="34" fillId="0" borderId="84" xfId="0" applyNumberFormat="1" applyFont="1" applyBorder="1" applyAlignment="1">
      <alignment horizontal="center" vertical="top"/>
    </xf>
    <xf numFmtId="167" fontId="34" fillId="5" borderId="69" xfId="0" applyNumberFormat="1" applyFont="1" applyFill="1" applyBorder="1" applyAlignment="1">
      <alignment horizontal="center" vertical="top"/>
    </xf>
    <xf numFmtId="167" fontId="34" fillId="13" borderId="185" xfId="0" applyNumberFormat="1" applyFont="1" applyFill="1" applyBorder="1" applyAlignment="1">
      <alignment horizontal="center" vertical="top"/>
    </xf>
    <xf numFmtId="167" fontId="34" fillId="13" borderId="52" xfId="0" applyNumberFormat="1" applyFont="1" applyFill="1" applyBorder="1" applyAlignment="1">
      <alignment horizontal="center" vertical="top"/>
    </xf>
    <xf numFmtId="167" fontId="41" fillId="13" borderId="55" xfId="0" applyNumberFormat="1" applyFont="1" applyFill="1" applyBorder="1" applyAlignment="1">
      <alignment horizontal="center" vertical="top"/>
    </xf>
    <xf numFmtId="167" fontId="23" fillId="5" borderId="84" xfId="0" applyNumberFormat="1" applyFont="1" applyFill="1" applyBorder="1" applyAlignment="1">
      <alignment horizontal="center" vertical="top"/>
    </xf>
    <xf numFmtId="167" fontId="23" fillId="5" borderId="117" xfId="0" applyNumberFormat="1" applyFont="1" applyFill="1" applyBorder="1" applyAlignment="1">
      <alignment horizontal="center" vertical="top"/>
    </xf>
    <xf numFmtId="167" fontId="23" fillId="0" borderId="185" xfId="0" applyNumberFormat="1" applyFont="1" applyBorder="1" applyAlignment="1">
      <alignment horizontal="center" vertical="top"/>
    </xf>
    <xf numFmtId="167" fontId="23" fillId="0" borderId="52" xfId="0" applyNumberFormat="1" applyFont="1" applyBorder="1" applyAlignment="1">
      <alignment horizontal="center" vertical="top"/>
    </xf>
    <xf numFmtId="167" fontId="23" fillId="0" borderId="122" xfId="0" applyNumberFormat="1" applyFont="1" applyBorder="1" applyAlignment="1">
      <alignment horizontal="center" vertical="top"/>
    </xf>
    <xf numFmtId="167" fontId="41" fillId="13" borderId="121" xfId="0" applyNumberFormat="1" applyFont="1" applyFill="1" applyBorder="1" applyAlignment="1">
      <alignment horizontal="center" vertical="top"/>
    </xf>
    <xf numFmtId="167" fontId="41" fillId="13" borderId="108" xfId="0" applyNumberFormat="1" applyFont="1" applyFill="1" applyBorder="1" applyAlignment="1">
      <alignment horizontal="center" vertical="top"/>
    </xf>
    <xf numFmtId="167" fontId="41" fillId="13" borderId="90" xfId="0" applyNumberFormat="1" applyFont="1" applyFill="1" applyBorder="1" applyAlignment="1">
      <alignment horizontal="center" vertical="top"/>
    </xf>
    <xf numFmtId="167" fontId="11" fillId="13" borderId="108" xfId="0" applyNumberFormat="1" applyFont="1" applyFill="1" applyBorder="1" applyAlignment="1">
      <alignment horizontal="center" vertical="top"/>
    </xf>
    <xf numFmtId="167" fontId="11" fillId="13" borderId="89" xfId="0" applyNumberFormat="1" applyFont="1" applyFill="1" applyBorder="1" applyAlignment="1">
      <alignment horizontal="center" vertical="top"/>
    </xf>
    <xf numFmtId="167" fontId="11" fillId="13" borderId="90" xfId="0" applyNumberFormat="1" applyFont="1" applyFill="1" applyBorder="1" applyAlignment="1">
      <alignment horizontal="center" vertical="top"/>
    </xf>
    <xf numFmtId="167" fontId="23" fillId="5" borderId="14" xfId="0" applyNumberFormat="1" applyFont="1" applyFill="1" applyBorder="1" applyAlignment="1">
      <alignment horizontal="center" vertical="top"/>
    </xf>
    <xf numFmtId="167" fontId="34" fillId="5" borderId="185" xfId="0" applyNumberFormat="1" applyFont="1" applyFill="1" applyBorder="1" applyAlignment="1">
      <alignment horizontal="center" vertical="top"/>
    </xf>
    <xf numFmtId="167" fontId="34" fillId="0" borderId="52" xfId="0" applyNumberFormat="1" applyFont="1" applyBorder="1" applyAlignment="1">
      <alignment horizontal="center" vertical="top"/>
    </xf>
    <xf numFmtId="167" fontId="34" fillId="6" borderId="55" xfId="0" applyNumberFormat="1" applyFont="1" applyFill="1" applyBorder="1" applyAlignment="1">
      <alignment horizontal="center" vertical="top"/>
    </xf>
    <xf numFmtId="167" fontId="34" fillId="13" borderId="55" xfId="0" applyNumberFormat="1" applyFont="1" applyFill="1" applyBorder="1" applyAlignment="1">
      <alignment horizontal="center" vertical="top"/>
    </xf>
    <xf numFmtId="167" fontId="23" fillId="5" borderId="185" xfId="0" applyNumberFormat="1" applyFont="1" applyFill="1" applyBorder="1" applyAlignment="1">
      <alignment horizontal="center" vertical="top"/>
    </xf>
    <xf numFmtId="167" fontId="23" fillId="5" borderId="52" xfId="0" applyNumberFormat="1" applyFont="1" applyFill="1" applyBorder="1" applyAlignment="1">
      <alignment horizontal="center" vertical="top"/>
    </xf>
    <xf numFmtId="167" fontId="23" fillId="5" borderId="55" xfId="0" applyNumberFormat="1" applyFont="1" applyFill="1" applyBorder="1" applyAlignment="1">
      <alignment horizontal="center" vertical="top"/>
    </xf>
    <xf numFmtId="167" fontId="41" fillId="13" borderId="100" xfId="0" applyNumberFormat="1" applyFont="1" applyFill="1" applyBorder="1" applyAlignment="1">
      <alignment horizontal="center" vertical="top"/>
    </xf>
    <xf numFmtId="167" fontId="23" fillId="5" borderId="128" xfId="0" applyNumberFormat="1" applyFont="1" applyFill="1" applyBorder="1" applyAlignment="1">
      <alignment horizontal="center" vertical="top"/>
    </xf>
    <xf numFmtId="167" fontId="34" fillId="6" borderId="68" xfId="0" applyNumberFormat="1" applyFont="1" applyFill="1" applyBorder="1" applyAlignment="1">
      <alignment horizontal="center" vertical="top"/>
    </xf>
    <xf numFmtId="167" fontId="34" fillId="0" borderId="68" xfId="0" applyNumberFormat="1" applyFont="1" applyBorder="1" applyAlignment="1">
      <alignment horizontal="center" vertical="top"/>
    </xf>
    <xf numFmtId="167" fontId="34" fillId="6" borderId="69" xfId="0" applyNumberFormat="1" applyFont="1" applyFill="1" applyBorder="1" applyAlignment="1">
      <alignment horizontal="center" vertical="top"/>
    </xf>
    <xf numFmtId="167" fontId="33" fillId="13" borderId="129" xfId="0" applyNumberFormat="1" applyFont="1" applyFill="1" applyBorder="1" applyAlignment="1">
      <alignment horizontal="center" vertical="top"/>
    </xf>
    <xf numFmtId="167" fontId="33" fillId="13" borderId="68" xfId="0" applyNumberFormat="1" applyFont="1" applyFill="1" applyBorder="1" applyAlignment="1">
      <alignment horizontal="center" vertical="top"/>
    </xf>
    <xf numFmtId="167" fontId="33" fillId="13" borderId="69" xfId="0" applyNumberFormat="1" applyFont="1" applyFill="1" applyBorder="1" applyAlignment="1">
      <alignment horizontal="center" vertical="top"/>
    </xf>
    <xf numFmtId="167" fontId="23" fillId="6" borderId="37" xfId="0" applyNumberFormat="1" applyFont="1" applyFill="1" applyBorder="1" applyAlignment="1">
      <alignment horizontal="center" vertical="top"/>
    </xf>
    <xf numFmtId="167" fontId="23" fillId="5" borderId="102" xfId="0" applyNumberFormat="1" applyFont="1" applyFill="1" applyBorder="1" applyAlignment="1">
      <alignment horizontal="center" vertical="top"/>
    </xf>
    <xf numFmtId="167" fontId="23" fillId="5" borderId="103" xfId="0" applyNumberFormat="1" applyFont="1" applyFill="1" applyBorder="1" applyAlignment="1">
      <alignment horizontal="center" vertical="top"/>
    </xf>
    <xf numFmtId="167" fontId="11" fillId="13" borderId="70" xfId="0" applyNumberFormat="1" applyFont="1" applyFill="1" applyBorder="1" applyAlignment="1">
      <alignment horizontal="center" vertical="top"/>
    </xf>
    <xf numFmtId="167" fontId="28" fillId="13" borderId="76" xfId="0" applyNumberFormat="1" applyFont="1" applyFill="1" applyBorder="1" applyAlignment="1">
      <alignment horizontal="center" vertical="top"/>
    </xf>
    <xf numFmtId="167" fontId="28" fillId="13" borderId="74" xfId="0" applyNumberFormat="1" applyFont="1" applyFill="1" applyBorder="1" applyAlignment="1">
      <alignment horizontal="center" vertical="top"/>
    </xf>
    <xf numFmtId="167" fontId="28" fillId="13" borderId="77" xfId="0" applyNumberFormat="1" applyFont="1" applyFill="1" applyBorder="1" applyAlignment="1">
      <alignment horizontal="center" vertical="top"/>
    </xf>
    <xf numFmtId="167" fontId="34" fillId="0" borderId="47" xfId="0" applyNumberFormat="1" applyFont="1" applyBorder="1" applyAlignment="1">
      <alignment horizontal="center" vertical="top"/>
    </xf>
    <xf numFmtId="167" fontId="34" fillId="0" borderId="49" xfId="0" applyNumberFormat="1" applyFont="1" applyBorder="1" applyAlignment="1">
      <alignment horizontal="center" vertical="top"/>
    </xf>
    <xf numFmtId="167" fontId="34" fillId="13" borderId="17" xfId="0" applyNumberFormat="1" applyFont="1" applyFill="1" applyBorder="1" applyAlignment="1">
      <alignment horizontal="center" vertical="top"/>
    </xf>
    <xf numFmtId="167" fontId="23" fillId="0" borderId="15" xfId="0" applyNumberFormat="1" applyFont="1" applyBorder="1" applyAlignment="1">
      <alignment horizontal="center" vertical="top"/>
    </xf>
    <xf numFmtId="167" fontId="23" fillId="0" borderId="16" xfId="0" applyNumberFormat="1" applyFont="1" applyBorder="1" applyAlignment="1">
      <alignment horizontal="center" vertical="top"/>
    </xf>
    <xf numFmtId="167" fontId="23" fillId="0" borderId="17" xfId="0" applyNumberFormat="1" applyFont="1" applyBorder="1" applyAlignment="1">
      <alignment horizontal="center" vertical="top"/>
    </xf>
    <xf numFmtId="167" fontId="11" fillId="0" borderId="16" xfId="0" applyNumberFormat="1" applyFont="1" applyBorder="1" applyAlignment="1">
      <alignment horizontal="center" vertical="top"/>
    </xf>
    <xf numFmtId="167" fontId="11" fillId="0" borderId="17" xfId="0" applyNumberFormat="1" applyFont="1" applyBorder="1" applyAlignment="1">
      <alignment horizontal="center" vertical="top"/>
    </xf>
    <xf numFmtId="167" fontId="11" fillId="13" borderId="97" xfId="0" applyNumberFormat="1" applyFont="1" applyFill="1" applyBorder="1" applyAlignment="1">
      <alignment horizontal="center" vertical="top"/>
    </xf>
    <xf numFmtId="167" fontId="41" fillId="13" borderId="80" xfId="0" applyNumberFormat="1" applyFont="1" applyFill="1" applyBorder="1" applyAlignment="1">
      <alignment horizontal="center" vertical="top"/>
    </xf>
    <xf numFmtId="167" fontId="41" fillId="13" borderId="81" xfId="0" applyNumberFormat="1" applyFont="1" applyFill="1" applyBorder="1" applyAlignment="1">
      <alignment horizontal="center" vertical="top"/>
    </xf>
    <xf numFmtId="167" fontId="23" fillId="13" borderId="91" xfId="0" applyNumberFormat="1" applyFont="1" applyFill="1" applyBorder="1" applyAlignment="1">
      <alignment horizontal="center" vertical="top"/>
    </xf>
    <xf numFmtId="167" fontId="28" fillId="13" borderId="15" xfId="0" applyNumberFormat="1" applyFont="1" applyFill="1" applyBorder="1" applyAlignment="1">
      <alignment horizontal="center" vertical="top"/>
    </xf>
    <xf numFmtId="167" fontId="28" fillId="13" borderId="16" xfId="0" applyNumberFormat="1" applyFont="1" applyFill="1" applyBorder="1" applyAlignment="1">
      <alignment horizontal="center" vertical="top"/>
    </xf>
    <xf numFmtId="167" fontId="41" fillId="13" borderId="16" xfId="0" applyNumberFormat="1" applyFont="1" applyFill="1" applyBorder="1" applyAlignment="1">
      <alignment horizontal="center" vertical="top"/>
    </xf>
    <xf numFmtId="167" fontId="41" fillId="13" borderId="17" xfId="0" applyNumberFormat="1" applyFont="1" applyFill="1" applyBorder="1" applyAlignment="1">
      <alignment horizontal="center" vertical="top"/>
    </xf>
    <xf numFmtId="167" fontId="41" fillId="13" borderId="185" xfId="0" applyNumberFormat="1" applyFont="1" applyFill="1" applyBorder="1" applyAlignment="1">
      <alignment horizontal="center" vertical="top"/>
    </xf>
    <xf numFmtId="167" fontId="11" fillId="13" borderId="47" xfId="0" applyNumberFormat="1" applyFont="1" applyFill="1" applyBorder="1" applyAlignment="1">
      <alignment horizontal="center" vertical="top"/>
    </xf>
    <xf numFmtId="167" fontId="11" fillId="13" borderId="48" xfId="0" applyNumberFormat="1" applyFont="1" applyFill="1" applyBorder="1" applyAlignment="1">
      <alignment horizontal="center" vertical="top"/>
    </xf>
    <xf numFmtId="167" fontId="11" fillId="13" borderId="49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167" fontId="23" fillId="5" borderId="45" xfId="0" applyNumberFormat="1" applyFont="1" applyFill="1" applyBorder="1" applyAlignment="1">
      <alignment horizontal="center" vertical="top"/>
    </xf>
    <xf numFmtId="167" fontId="34" fillId="0" borderId="16" xfId="0" applyNumberFormat="1" applyFont="1" applyBorder="1" applyAlignment="1">
      <alignment horizontal="center" vertical="top"/>
    </xf>
    <xf numFmtId="167" fontId="23" fillId="5" borderId="76" xfId="0" applyNumberFormat="1" applyFont="1" applyFill="1" applyBorder="1" applyAlignment="1">
      <alignment horizontal="center" vertical="top"/>
    </xf>
    <xf numFmtId="167" fontId="23" fillId="5" borderId="74" xfId="0" applyNumberFormat="1" applyFont="1" applyFill="1" applyBorder="1" applyAlignment="1">
      <alignment horizontal="center" vertical="top"/>
    </xf>
    <xf numFmtId="167" fontId="23" fillId="5" borderId="77" xfId="0" applyNumberFormat="1" applyFont="1" applyFill="1" applyBorder="1" applyAlignment="1">
      <alignment horizontal="center" vertical="top"/>
    </xf>
    <xf numFmtId="167" fontId="11" fillId="5" borderId="77" xfId="0" applyNumberFormat="1" applyFont="1" applyFill="1" applyBorder="1" applyAlignment="1">
      <alignment horizontal="center" vertical="top"/>
    </xf>
    <xf numFmtId="167" fontId="41" fillId="13" borderId="47" xfId="0" applyNumberFormat="1" applyFont="1" applyFill="1" applyBorder="1" applyAlignment="1">
      <alignment horizontal="center" vertical="top"/>
    </xf>
    <xf numFmtId="167" fontId="41" fillId="13" borderId="92" xfId="0" applyNumberFormat="1" applyFont="1" applyFill="1" applyBorder="1" applyAlignment="1">
      <alignment horizontal="center" vertical="top"/>
    </xf>
    <xf numFmtId="167" fontId="41" fillId="13" borderId="49" xfId="0" applyNumberFormat="1" applyFont="1" applyFill="1" applyBorder="1" applyAlignment="1">
      <alignment horizontal="center" vertical="top"/>
    </xf>
    <xf numFmtId="167" fontId="11" fillId="13" borderId="15" xfId="0" applyNumberFormat="1" applyFont="1" applyFill="1" applyBorder="1" applyAlignment="1">
      <alignment horizontal="center" vertical="top"/>
    </xf>
    <xf numFmtId="167" fontId="11" fillId="13" borderId="16" xfId="0" applyNumberFormat="1" applyFont="1" applyFill="1" applyBorder="1" applyAlignment="1">
      <alignment horizontal="center" vertical="top"/>
    </xf>
    <xf numFmtId="167" fontId="11" fillId="13" borderId="17" xfId="0" applyNumberFormat="1" applyFont="1" applyFill="1" applyBorder="1" applyAlignment="1">
      <alignment horizontal="center" vertical="top"/>
    </xf>
    <xf numFmtId="167" fontId="11" fillId="13" borderId="19" xfId="0" applyNumberFormat="1" applyFont="1" applyFill="1" applyBorder="1" applyAlignment="1">
      <alignment horizontal="center" vertical="top"/>
    </xf>
    <xf numFmtId="167" fontId="34" fillId="0" borderId="54" xfId="0" applyNumberFormat="1" applyFont="1" applyBorder="1" applyAlignment="1">
      <alignment horizontal="center" vertical="top"/>
    </xf>
    <xf numFmtId="167" fontId="34" fillId="5" borderId="117" xfId="0" applyNumberFormat="1" applyFont="1" applyFill="1" applyBorder="1" applyAlignment="1">
      <alignment horizontal="center" vertical="top"/>
    </xf>
    <xf numFmtId="167" fontId="34" fillId="13" borderId="129" xfId="0" applyNumberFormat="1" applyFont="1" applyFill="1" applyBorder="1" applyAlignment="1">
      <alignment horizontal="center" vertical="top"/>
    </xf>
    <xf numFmtId="167" fontId="34" fillId="13" borderId="84" xfId="0" applyNumberFormat="1" applyFont="1" applyFill="1" applyBorder="1" applyAlignment="1">
      <alignment horizontal="center" vertical="top"/>
    </xf>
    <xf numFmtId="167" fontId="34" fillId="13" borderId="69" xfId="0" applyNumberFormat="1" applyFont="1" applyFill="1" applyBorder="1" applyAlignment="1">
      <alignment horizontal="center" vertical="top"/>
    </xf>
    <xf numFmtId="167" fontId="11" fillId="5" borderId="69" xfId="0" applyNumberFormat="1" applyFont="1" applyFill="1" applyBorder="1" applyAlignment="1">
      <alignment horizontal="center" vertical="top"/>
    </xf>
    <xf numFmtId="167" fontId="34" fillId="13" borderId="47" xfId="0" applyNumberFormat="1" applyFont="1" applyFill="1" applyBorder="1" applyAlignment="1">
      <alignment horizontal="center" vertical="top"/>
    </xf>
    <xf numFmtId="167" fontId="23" fillId="5" borderId="123" xfId="0" applyNumberFormat="1" applyFont="1" applyFill="1" applyBorder="1" applyAlignment="1">
      <alignment horizontal="center" vertical="top"/>
    </xf>
    <xf numFmtId="167" fontId="11" fillId="5" borderId="84" xfId="0" applyNumberFormat="1" applyFont="1" applyFill="1" applyBorder="1" applyAlignment="1">
      <alignment horizontal="center" vertical="top"/>
    </xf>
    <xf numFmtId="167" fontId="41" fillId="13" borderId="60" xfId="0" applyNumberFormat="1" applyFont="1" applyFill="1" applyBorder="1" applyAlignment="1">
      <alignment horizontal="center" vertical="top"/>
    </xf>
    <xf numFmtId="167" fontId="23" fillId="0" borderId="47" xfId="0" applyNumberFormat="1" applyFont="1" applyBorder="1" applyAlignment="1">
      <alignment horizontal="center" vertical="top"/>
    </xf>
    <xf numFmtId="167" fontId="23" fillId="0" borderId="45" xfId="0" applyNumberFormat="1" applyFont="1" applyBorder="1" applyAlignment="1">
      <alignment horizontal="center" vertical="top"/>
    </xf>
    <xf numFmtId="167" fontId="41" fillId="0" borderId="16" xfId="0" applyNumberFormat="1" applyFont="1" applyBorder="1" applyAlignment="1">
      <alignment horizontal="center" vertical="top"/>
    </xf>
    <xf numFmtId="167" fontId="41" fillId="0" borderId="17" xfId="0" applyNumberFormat="1" applyFont="1" applyBorder="1" applyAlignment="1">
      <alignment horizontal="center" vertical="top"/>
    </xf>
    <xf numFmtId="167" fontId="11" fillId="10" borderId="33" xfId="0" applyNumberFormat="1" applyFont="1" applyFill="1" applyBorder="1" applyAlignment="1">
      <alignment horizontal="center" vertical="top"/>
    </xf>
    <xf numFmtId="167" fontId="11" fillId="10" borderId="88" xfId="0" applyNumberFormat="1" applyFont="1" applyFill="1" applyBorder="1" applyAlignment="1">
      <alignment horizontal="center" vertical="top"/>
    </xf>
    <xf numFmtId="167" fontId="11" fillId="10" borderId="114" xfId="0" applyNumberFormat="1" applyFont="1" applyFill="1" applyBorder="1" applyAlignment="1">
      <alignment horizontal="center" vertical="top"/>
    </xf>
    <xf numFmtId="167" fontId="23" fillId="5" borderId="167" xfId="0" applyNumberFormat="1" applyFont="1" applyFill="1" applyBorder="1" applyAlignment="1">
      <alignment horizontal="center" vertical="top"/>
    </xf>
    <xf numFmtId="167" fontId="23" fillId="5" borderId="37" xfId="0" applyNumberFormat="1" applyFont="1" applyFill="1" applyBorder="1" applyAlignment="1">
      <alignment horizontal="center" vertical="top"/>
    </xf>
    <xf numFmtId="167" fontId="34" fillId="0" borderId="102" xfId="0" applyNumberFormat="1" applyFont="1" applyBorder="1" applyAlignment="1">
      <alignment horizontal="center" vertical="top" wrapText="1"/>
    </xf>
    <xf numFmtId="167" fontId="34" fillId="6" borderId="102" xfId="0" applyNumberFormat="1" applyFont="1" applyFill="1" applyBorder="1" applyAlignment="1">
      <alignment horizontal="center" vertical="top" wrapText="1"/>
    </xf>
    <xf numFmtId="167" fontId="34" fillId="5" borderId="69" xfId="0" applyNumberFormat="1" applyFont="1" applyFill="1" applyBorder="1" applyAlignment="1">
      <alignment horizontal="center" vertical="top" wrapText="1"/>
    </xf>
    <xf numFmtId="167" fontId="23" fillId="5" borderId="129" xfId="0" applyNumberFormat="1" applyFont="1" applyFill="1" applyBorder="1" applyAlignment="1">
      <alignment horizontal="center" vertical="top" wrapText="1"/>
    </xf>
    <xf numFmtId="167" fontId="23" fillId="5" borderId="68" xfId="0" applyNumberFormat="1" applyFont="1" applyFill="1" applyBorder="1" applyAlignment="1">
      <alignment horizontal="center" vertical="top" wrapText="1"/>
    </xf>
    <xf numFmtId="167" fontId="23" fillId="5" borderId="69" xfId="0" applyNumberFormat="1" applyFont="1" applyFill="1" applyBorder="1" applyAlignment="1">
      <alignment horizontal="center" vertical="top" wrapText="1"/>
    </xf>
    <xf numFmtId="167" fontId="23" fillId="0" borderId="129" xfId="0" applyNumberFormat="1" applyFont="1" applyBorder="1" applyAlignment="1">
      <alignment horizontal="center" vertical="top" wrapText="1"/>
    </xf>
    <xf numFmtId="167" fontId="23" fillId="0" borderId="68" xfId="0" applyNumberFormat="1" applyFont="1" applyBorder="1" applyAlignment="1">
      <alignment horizontal="center" vertical="top" wrapText="1"/>
    </xf>
    <xf numFmtId="167" fontId="23" fillId="0" borderId="69" xfId="0" applyNumberFormat="1" applyFont="1" applyBorder="1" applyAlignment="1">
      <alignment horizontal="center" vertical="top" wrapText="1"/>
    </xf>
    <xf numFmtId="167" fontId="23" fillId="0" borderId="167" xfId="0" applyNumberFormat="1" applyFont="1" applyBorder="1" applyAlignment="1">
      <alignment horizontal="center" vertical="top" wrapText="1"/>
    </xf>
    <xf numFmtId="167" fontId="23" fillId="0" borderId="37" xfId="0" applyNumberFormat="1" applyFont="1" applyBorder="1" applyAlignment="1">
      <alignment horizontal="center" vertical="top"/>
    </xf>
    <xf numFmtId="167" fontId="23" fillId="0" borderId="102" xfId="0" applyNumberFormat="1" applyFont="1" applyBorder="1" applyAlignment="1">
      <alignment horizontal="center" vertical="top"/>
    </xf>
    <xf numFmtId="167" fontId="23" fillId="0" borderId="103" xfId="0" applyNumberFormat="1" applyFont="1" applyBorder="1" applyAlignment="1">
      <alignment horizontal="center" vertical="top"/>
    </xf>
    <xf numFmtId="167" fontId="41" fillId="13" borderId="98" xfId="0" applyNumberFormat="1" applyFont="1" applyFill="1" applyBorder="1" applyAlignment="1">
      <alignment horizontal="center" vertical="top"/>
    </xf>
    <xf numFmtId="167" fontId="11" fillId="13" borderId="100" xfId="0" applyNumberFormat="1" applyFont="1" applyFill="1" applyBorder="1" applyAlignment="1">
      <alignment horizontal="center" vertical="top"/>
    </xf>
    <xf numFmtId="167" fontId="11" fillId="13" borderId="98" xfId="0" applyNumberFormat="1" applyFont="1" applyFill="1" applyBorder="1" applyAlignment="1">
      <alignment horizontal="center" vertical="top"/>
    </xf>
    <xf numFmtId="167" fontId="34" fillId="6" borderId="92" xfId="0" applyNumberFormat="1" applyFont="1" applyFill="1" applyBorder="1" applyAlignment="1">
      <alignment horizontal="center" vertical="top"/>
    </xf>
    <xf numFmtId="167" fontId="23" fillId="0" borderId="92" xfId="0" applyNumberFormat="1" applyFont="1" applyBorder="1" applyAlignment="1">
      <alignment horizontal="center" vertical="top"/>
    </xf>
    <xf numFmtId="167" fontId="34" fillId="6" borderId="47" xfId="0" applyNumberFormat="1" applyFont="1" applyFill="1" applyBorder="1" applyAlignment="1">
      <alignment horizontal="center" vertical="top"/>
    </xf>
    <xf numFmtId="167" fontId="11" fillId="13" borderId="131" xfId="0" applyNumberFormat="1" applyFont="1" applyFill="1" applyBorder="1" applyAlignment="1">
      <alignment horizontal="center" vertical="top"/>
    </xf>
    <xf numFmtId="0" fontId="23" fillId="0" borderId="68" xfId="0" applyFont="1" applyBorder="1" applyAlignment="1">
      <alignment horizontal="center" vertical="top" wrapText="1"/>
    </xf>
    <xf numFmtId="167" fontId="23" fillId="6" borderId="48" xfId="0" applyNumberFormat="1" applyFont="1" applyFill="1" applyBorder="1" applyAlignment="1">
      <alignment horizontal="center" vertical="top"/>
    </xf>
    <xf numFmtId="167" fontId="34" fillId="5" borderId="15" xfId="0" applyNumberFormat="1" applyFont="1" applyFill="1" applyBorder="1" applyAlignment="1">
      <alignment horizontal="center" vertical="top"/>
    </xf>
    <xf numFmtId="167" fontId="11" fillId="5" borderId="17" xfId="0" applyNumberFormat="1" applyFont="1" applyFill="1" applyBorder="1" applyAlignment="1">
      <alignment horizontal="center" vertical="top"/>
    </xf>
    <xf numFmtId="167" fontId="41" fillId="13" borderId="124" xfId="0" applyNumberFormat="1" applyFont="1" applyFill="1" applyBorder="1" applyAlignment="1">
      <alignment horizontal="center" vertical="top"/>
    </xf>
    <xf numFmtId="167" fontId="41" fillId="13" borderId="106" xfId="0" applyNumberFormat="1" applyFont="1" applyFill="1" applyBorder="1" applyAlignment="1">
      <alignment horizontal="center" vertical="top"/>
    </xf>
    <xf numFmtId="167" fontId="41" fillId="13" borderId="125" xfId="0" applyNumberFormat="1" applyFont="1" applyFill="1" applyBorder="1" applyAlignment="1">
      <alignment horizontal="center" vertical="top"/>
    </xf>
    <xf numFmtId="167" fontId="11" fillId="13" borderId="124" xfId="0" applyNumberFormat="1" applyFont="1" applyFill="1" applyBorder="1" applyAlignment="1">
      <alignment horizontal="center" vertical="top"/>
    </xf>
    <xf numFmtId="167" fontId="11" fillId="13" borderId="106" xfId="0" applyNumberFormat="1" applyFont="1" applyFill="1" applyBorder="1" applyAlignment="1">
      <alignment horizontal="center" vertical="top"/>
    </xf>
    <xf numFmtId="167" fontId="11" fillId="13" borderId="125" xfId="0" applyNumberFormat="1" applyFont="1" applyFill="1" applyBorder="1" applyAlignment="1">
      <alignment horizontal="center" vertical="top"/>
    </xf>
    <xf numFmtId="167" fontId="34" fillId="6" borderId="162" xfId="0" applyNumberFormat="1" applyFont="1" applyFill="1" applyBorder="1" applyAlignment="1">
      <alignment horizontal="center" vertical="top"/>
    </xf>
    <xf numFmtId="167" fontId="23" fillId="0" borderId="110" xfId="0" applyNumberFormat="1" applyFont="1" applyBorder="1" applyAlignment="1">
      <alignment horizontal="center" vertical="top"/>
    </xf>
    <xf numFmtId="167" fontId="23" fillId="5" borderId="166" xfId="0" applyNumberFormat="1" applyFont="1" applyFill="1" applyBorder="1" applyAlignment="1">
      <alignment horizontal="center" vertical="top"/>
    </xf>
    <xf numFmtId="167" fontId="34" fillId="5" borderId="55" xfId="0" applyNumberFormat="1" applyFont="1" applyFill="1" applyBorder="1" applyAlignment="1">
      <alignment horizontal="center" vertical="top"/>
    </xf>
    <xf numFmtId="167" fontId="23" fillId="5" borderId="54" xfId="0" applyNumberFormat="1" applyFont="1" applyFill="1" applyBorder="1" applyAlignment="1">
      <alignment horizontal="center" vertical="top"/>
    </xf>
    <xf numFmtId="167" fontId="23" fillId="0" borderId="54" xfId="0" applyNumberFormat="1" applyFont="1" applyBorder="1" applyAlignment="1">
      <alignment horizontal="center" vertical="top"/>
    </xf>
    <xf numFmtId="167" fontId="23" fillId="0" borderId="55" xfId="0" applyNumberFormat="1" applyFont="1" applyBorder="1" applyAlignment="1">
      <alignment horizontal="center" vertical="top"/>
    </xf>
    <xf numFmtId="167" fontId="34" fillId="6" borderId="37" xfId="0" applyNumberFormat="1" applyFont="1" applyFill="1" applyBorder="1" applyAlignment="1">
      <alignment horizontal="center" vertical="top"/>
    </xf>
    <xf numFmtId="49" fontId="11" fillId="0" borderId="86" xfId="0" applyNumberFormat="1" applyFont="1" applyBorder="1" applyAlignment="1">
      <alignment horizontal="center" vertical="center"/>
    </xf>
    <xf numFmtId="167" fontId="23" fillId="5" borderId="130" xfId="0" applyNumberFormat="1" applyFont="1" applyFill="1" applyBorder="1" applyAlignment="1">
      <alignment horizontal="center" vertical="top"/>
    </xf>
    <xf numFmtId="167" fontId="34" fillId="0" borderId="15" xfId="0" applyNumberFormat="1" applyFont="1" applyBorder="1" applyAlignment="1">
      <alignment horizontal="center" vertical="top"/>
    </xf>
    <xf numFmtId="167" fontId="34" fillId="0" borderId="19" xfId="0" applyNumberFormat="1" applyFont="1" applyBorder="1" applyAlignment="1">
      <alignment horizontal="center" vertical="top"/>
    </xf>
    <xf numFmtId="167" fontId="41" fillId="0" borderId="187" xfId="0" applyNumberFormat="1" applyFont="1" applyBorder="1" applyAlignment="1">
      <alignment horizontal="center" vertical="top"/>
    </xf>
    <xf numFmtId="167" fontId="41" fillId="13" borderId="15" xfId="0" applyNumberFormat="1" applyFont="1" applyFill="1" applyBorder="1" applyAlignment="1">
      <alignment horizontal="center" vertical="top"/>
    </xf>
    <xf numFmtId="167" fontId="41" fillId="13" borderId="19" xfId="0" applyNumberFormat="1" applyFont="1" applyFill="1" applyBorder="1" applyAlignment="1">
      <alignment horizontal="center" vertical="top"/>
    </xf>
    <xf numFmtId="167" fontId="41" fillId="13" borderId="187" xfId="0" applyNumberFormat="1" applyFont="1" applyFill="1" applyBorder="1" applyAlignment="1">
      <alignment horizontal="center" vertical="top"/>
    </xf>
    <xf numFmtId="0" fontId="23" fillId="5" borderId="68" xfId="0" applyFont="1" applyFill="1" applyBorder="1" applyAlignment="1">
      <alignment horizontal="center" vertical="top"/>
    </xf>
    <xf numFmtId="167" fontId="41" fillId="13" borderId="129" xfId="0" applyNumberFormat="1" applyFont="1" applyFill="1" applyBorder="1" applyAlignment="1">
      <alignment horizontal="center" vertical="top"/>
    </xf>
    <xf numFmtId="167" fontId="41" fillId="13" borderId="84" xfId="0" applyNumberFormat="1" applyFont="1" applyFill="1" applyBorder="1" applyAlignment="1">
      <alignment horizontal="center" vertical="top"/>
    </xf>
    <xf numFmtId="167" fontId="41" fillId="13" borderId="117" xfId="0" applyNumberFormat="1" applyFont="1" applyFill="1" applyBorder="1" applyAlignment="1">
      <alignment horizontal="center" vertical="top"/>
    </xf>
    <xf numFmtId="167" fontId="11" fillId="13" borderId="84" xfId="0" applyNumberFormat="1" applyFont="1" applyFill="1" applyBorder="1" applyAlignment="1">
      <alignment horizontal="center" vertical="top"/>
    </xf>
    <xf numFmtId="167" fontId="11" fillId="13" borderId="117" xfId="0" applyNumberFormat="1" applyFont="1" applyFill="1" applyBorder="1" applyAlignment="1">
      <alignment horizontal="center" vertical="top"/>
    </xf>
    <xf numFmtId="167" fontId="11" fillId="13" borderId="129" xfId="0" applyNumberFormat="1" applyFont="1" applyFill="1" applyBorder="1" applyAlignment="1">
      <alignment horizontal="center" vertical="top"/>
    </xf>
    <xf numFmtId="0" fontId="23" fillId="5" borderId="69" xfId="0" applyFont="1" applyFill="1" applyBorder="1" applyAlignment="1">
      <alignment horizontal="center" vertical="top"/>
    </xf>
    <xf numFmtId="167" fontId="34" fillId="6" borderId="49" xfId="0" applyNumberFormat="1" applyFont="1" applyFill="1" applyBorder="1" applyAlignment="1">
      <alignment horizontal="center" vertical="top"/>
    </xf>
    <xf numFmtId="167" fontId="23" fillId="6" borderId="92" xfId="0" applyNumberFormat="1" applyFont="1" applyFill="1" applyBorder="1" applyAlignment="1">
      <alignment horizontal="center" vertical="top"/>
    </xf>
    <xf numFmtId="167" fontId="23" fillId="5" borderId="56" xfId="0" applyNumberFormat="1" applyFont="1" applyFill="1" applyBorder="1" applyAlignment="1">
      <alignment horizontal="center" vertical="top"/>
    </xf>
    <xf numFmtId="167" fontId="23" fillId="5" borderId="122" xfId="0" applyNumberFormat="1" applyFont="1" applyFill="1" applyBorder="1" applyAlignment="1">
      <alignment horizontal="center" vertical="top"/>
    </xf>
    <xf numFmtId="167" fontId="23" fillId="0" borderId="56" xfId="0" applyNumberFormat="1" applyFont="1" applyBorder="1" applyAlignment="1">
      <alignment horizontal="center" vertical="top"/>
    </xf>
    <xf numFmtId="167" fontId="23" fillId="0" borderId="123" xfId="0" applyNumberFormat="1" applyFont="1" applyBorder="1" applyAlignment="1">
      <alignment horizontal="center" vertical="top"/>
    </xf>
    <xf numFmtId="167" fontId="34" fillId="0" borderId="124" xfId="0" applyNumberFormat="1" applyFont="1" applyBorder="1" applyAlignment="1">
      <alignment horizontal="center" vertical="top"/>
    </xf>
    <xf numFmtId="167" fontId="41" fillId="0" borderId="69" xfId="0" applyNumberFormat="1" applyFont="1" applyBorder="1" applyAlignment="1">
      <alignment horizontal="center" vertical="top"/>
    </xf>
    <xf numFmtId="167" fontId="23" fillId="0" borderId="117" xfId="0" applyNumberFormat="1" applyFont="1" applyBorder="1" applyAlignment="1">
      <alignment horizontal="center" vertical="top"/>
    </xf>
    <xf numFmtId="167" fontId="23" fillId="0" borderId="129" xfId="0" applyNumberFormat="1" applyFont="1" applyBorder="1" applyAlignment="1">
      <alignment horizontal="center" vertical="top"/>
    </xf>
    <xf numFmtId="167" fontId="11" fillId="0" borderId="117" xfId="0" applyNumberFormat="1" applyFont="1" applyBorder="1" applyAlignment="1">
      <alignment horizontal="center" vertical="top"/>
    </xf>
    <xf numFmtId="0" fontId="6" fillId="0" borderId="51" xfId="0" applyFont="1" applyBorder="1" applyAlignment="1">
      <alignment vertical="top"/>
    </xf>
    <xf numFmtId="167" fontId="11" fillId="6" borderId="47" xfId="0" applyNumberFormat="1" applyFont="1" applyFill="1" applyBorder="1" applyAlignment="1">
      <alignment horizontal="center" vertical="top"/>
    </xf>
    <xf numFmtId="167" fontId="11" fillId="6" borderId="186" xfId="0" applyNumberFormat="1" applyFont="1" applyFill="1" applyBorder="1" applyAlignment="1">
      <alignment horizontal="center" vertical="top"/>
    </xf>
    <xf numFmtId="167" fontId="11" fillId="6" borderId="48" xfId="0" applyNumberFormat="1" applyFont="1" applyFill="1" applyBorder="1" applyAlignment="1">
      <alignment horizontal="center" vertical="top"/>
    </xf>
    <xf numFmtId="167" fontId="11" fillId="13" borderId="80" xfId="0" applyNumberFormat="1" applyFont="1" applyFill="1" applyBorder="1" applyAlignment="1">
      <alignment horizontal="center" vertical="top"/>
    </xf>
    <xf numFmtId="167" fontId="11" fillId="10" borderId="113" xfId="0" applyNumberFormat="1" applyFont="1" applyFill="1" applyBorder="1" applyAlignment="1">
      <alignment horizontal="center" vertical="top"/>
    </xf>
    <xf numFmtId="167" fontId="11" fillId="10" borderId="38" xfId="0" applyNumberFormat="1" applyFont="1" applyFill="1" applyBorder="1" applyAlignment="1">
      <alignment horizontal="center" vertical="top"/>
    </xf>
    <xf numFmtId="0" fontId="23" fillId="10" borderId="99" xfId="0" applyFont="1" applyFill="1" applyBorder="1" applyAlignment="1">
      <alignment horizontal="left" vertical="center" wrapText="1"/>
    </xf>
    <xf numFmtId="9" fontId="23" fillId="10" borderId="99" xfId="0" applyNumberFormat="1" applyFont="1" applyFill="1" applyBorder="1" applyAlignment="1">
      <alignment horizontal="center" vertical="center"/>
    </xf>
    <xf numFmtId="9" fontId="23" fillId="10" borderId="90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2" fontId="11" fillId="6" borderId="47" xfId="0" applyNumberFormat="1" applyFont="1" applyFill="1" applyBorder="1" applyAlignment="1">
      <alignment horizontal="center" vertical="top"/>
    </xf>
    <xf numFmtId="2" fontId="11" fillId="6" borderId="48" xfId="0" applyNumberFormat="1" applyFont="1" applyFill="1" applyBorder="1" applyAlignment="1">
      <alignment horizontal="center" vertical="top"/>
    </xf>
    <xf numFmtId="2" fontId="11" fillId="6" borderId="49" xfId="0" applyNumberFormat="1" applyFont="1" applyFill="1" applyBorder="1" applyAlignment="1">
      <alignment horizontal="center" vertical="top"/>
    </xf>
    <xf numFmtId="167" fontId="27" fillId="11" borderId="47" xfId="0" applyNumberFormat="1" applyFont="1" applyFill="1" applyBorder="1" applyAlignment="1">
      <alignment horizontal="center" vertical="top"/>
    </xf>
    <xf numFmtId="167" fontId="23" fillId="11" borderId="48" xfId="0" applyNumberFormat="1" applyFont="1" applyFill="1" applyBorder="1" applyAlignment="1">
      <alignment horizontal="center" vertical="top"/>
    </xf>
    <xf numFmtId="167" fontId="27" fillId="11" borderId="49" xfId="0" applyNumberFormat="1" applyFont="1" applyFill="1" applyBorder="1" applyAlignment="1">
      <alignment horizontal="center" vertical="top"/>
    </xf>
    <xf numFmtId="167" fontId="23" fillId="6" borderId="47" xfId="0" applyNumberFormat="1" applyFont="1" applyFill="1" applyBorder="1" applyAlignment="1">
      <alignment horizontal="center" vertical="top"/>
    </xf>
    <xf numFmtId="167" fontId="11" fillId="6" borderId="49" xfId="0" applyNumberFormat="1" applyFont="1" applyFill="1" applyBorder="1" applyAlignment="1">
      <alignment horizontal="center" vertical="top"/>
    </xf>
    <xf numFmtId="2" fontId="11" fillId="11" borderId="100" xfId="0" applyNumberFormat="1" applyFont="1" applyFill="1" applyBorder="1" applyAlignment="1">
      <alignment horizontal="center" vertical="top"/>
    </xf>
    <xf numFmtId="2" fontId="11" fillId="11" borderId="80" xfId="0" applyNumberFormat="1" applyFont="1" applyFill="1" applyBorder="1" applyAlignment="1">
      <alignment horizontal="center" vertical="top"/>
    </xf>
    <xf numFmtId="2" fontId="11" fillId="11" borderId="81" xfId="0" applyNumberFormat="1" applyFont="1" applyFill="1" applyBorder="1" applyAlignment="1">
      <alignment horizontal="center" vertical="top"/>
    </xf>
    <xf numFmtId="167" fontId="36" fillId="11" borderId="100" xfId="0" applyNumberFormat="1" applyFont="1" applyFill="1" applyBorder="1" applyAlignment="1">
      <alignment horizontal="center" vertical="top"/>
    </xf>
    <xf numFmtId="167" fontId="36" fillId="11" borderId="80" xfId="0" applyNumberFormat="1" applyFont="1" applyFill="1" applyBorder="1" applyAlignment="1">
      <alignment horizontal="center" vertical="top"/>
    </xf>
    <xf numFmtId="167" fontId="36" fillId="11" borderId="81" xfId="0" applyNumberFormat="1" applyFont="1" applyFill="1" applyBorder="1" applyAlignment="1">
      <alignment horizontal="center" vertical="top"/>
    </xf>
    <xf numFmtId="167" fontId="11" fillId="11" borderId="100" xfId="0" applyNumberFormat="1" applyFont="1" applyFill="1" applyBorder="1" applyAlignment="1">
      <alignment horizontal="center" vertical="top"/>
    </xf>
    <xf numFmtId="167" fontId="11" fillId="11" borderId="80" xfId="0" applyNumberFormat="1" applyFont="1" applyFill="1" applyBorder="1" applyAlignment="1">
      <alignment horizontal="center" vertical="top"/>
    </xf>
    <xf numFmtId="167" fontId="11" fillId="11" borderId="81" xfId="0" applyNumberFormat="1" applyFont="1" applyFill="1" applyBorder="1" applyAlignment="1">
      <alignment horizontal="center" vertical="top"/>
    </xf>
    <xf numFmtId="167" fontId="11" fillId="13" borderId="99" xfId="0" applyNumberFormat="1" applyFont="1" applyFill="1" applyBorder="1" applyAlignment="1">
      <alignment horizontal="center" vertical="top"/>
    </xf>
    <xf numFmtId="167" fontId="11" fillId="3" borderId="33" xfId="0" applyNumberFormat="1" applyFont="1" applyFill="1" applyBorder="1" applyAlignment="1">
      <alignment horizontal="center" vertical="top"/>
    </xf>
    <xf numFmtId="167" fontId="11" fillId="3" borderId="88" xfId="0" applyNumberFormat="1" applyFont="1" applyFill="1" applyBorder="1" applyAlignment="1">
      <alignment horizontal="center" vertical="top"/>
    </xf>
    <xf numFmtId="167" fontId="11" fillId="3" borderId="114" xfId="0" applyNumberFormat="1" applyFont="1" applyFill="1" applyBorder="1" applyAlignment="1">
      <alignment horizontal="center" vertical="top"/>
    </xf>
    <xf numFmtId="167" fontId="11" fillId="3" borderId="98" xfId="0" applyNumberFormat="1" applyFont="1" applyFill="1" applyBorder="1" applyAlignment="1">
      <alignment horizontal="center" vertical="top"/>
    </xf>
    <xf numFmtId="167" fontId="11" fillId="3" borderId="80" xfId="0" applyNumberFormat="1" applyFont="1" applyFill="1" applyBorder="1" applyAlignment="1">
      <alignment horizontal="center" vertical="top"/>
    </xf>
    <xf numFmtId="167" fontId="11" fillId="3" borderId="81" xfId="0" applyNumberFormat="1" applyFont="1" applyFill="1" applyBorder="1" applyAlignment="1">
      <alignment horizontal="center" vertical="top"/>
    </xf>
    <xf numFmtId="167" fontId="11" fillId="3" borderId="100" xfId="0" applyNumberFormat="1" applyFont="1" applyFill="1" applyBorder="1" applyAlignment="1">
      <alignment horizontal="center" vertical="top"/>
    </xf>
    <xf numFmtId="0" fontId="23" fillId="3" borderId="99" xfId="0" applyFont="1" applyFill="1" applyBorder="1" applyAlignment="1">
      <alignment horizontal="left" vertical="center" wrapText="1"/>
    </xf>
    <xf numFmtId="9" fontId="23" fillId="3" borderId="99" xfId="0" applyNumberFormat="1" applyFont="1" applyFill="1" applyBorder="1" applyAlignment="1">
      <alignment horizontal="center" vertical="center"/>
    </xf>
    <xf numFmtId="9" fontId="23" fillId="3" borderId="90" xfId="0" applyNumberFormat="1" applyFont="1" applyFill="1" applyBorder="1" applyAlignment="1">
      <alignment horizontal="center" vertical="center"/>
    </xf>
    <xf numFmtId="167" fontId="11" fillId="8" borderId="135" xfId="0" applyNumberFormat="1" applyFont="1" applyFill="1" applyBorder="1" applyAlignment="1">
      <alignment horizontal="center" vertical="top"/>
    </xf>
    <xf numFmtId="167" fontId="11" fillId="8" borderId="169" xfId="0" applyNumberFormat="1" applyFont="1" applyFill="1" applyBorder="1" applyAlignment="1">
      <alignment horizontal="center" vertical="top"/>
    </xf>
    <xf numFmtId="167" fontId="11" fillId="8" borderId="137" xfId="0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164" fontId="9" fillId="0" borderId="0" xfId="0" applyNumberFormat="1" applyFont="1" applyAlignment="1">
      <alignment horizontal="center" vertical="top" wrapText="1"/>
    </xf>
    <xf numFmtId="0" fontId="42" fillId="0" borderId="0" xfId="0" applyFont="1" applyAlignment="1">
      <alignment horizontal="left"/>
    </xf>
    <xf numFmtId="0" fontId="42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0" fontId="42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49" fontId="11" fillId="0" borderId="0" xfId="0" applyNumberFormat="1" applyFont="1" applyAlignment="1">
      <alignment vertical="top"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 wrapText="1"/>
    </xf>
    <xf numFmtId="0" fontId="26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164" fontId="46" fillId="0" borderId="0" xfId="0" applyNumberFormat="1" applyFont="1" applyAlignment="1">
      <alignment vertical="top" wrapText="1"/>
    </xf>
    <xf numFmtId="164" fontId="24" fillId="0" borderId="0" xfId="0" applyNumberFormat="1" applyFont="1" applyAlignment="1">
      <alignment vertical="top" wrapText="1"/>
    </xf>
    <xf numFmtId="0" fontId="26" fillId="0" borderId="0" xfId="0" applyFont="1"/>
    <xf numFmtId="164" fontId="46" fillId="0" borderId="0" xfId="0" applyNumberFormat="1" applyFont="1" applyAlignment="1">
      <alignment horizontal="center" vertical="top" wrapText="1"/>
    </xf>
    <xf numFmtId="164" fontId="24" fillId="0" borderId="0" xfId="0" applyNumberFormat="1" applyFont="1" applyAlignment="1">
      <alignment vertical="top"/>
    </xf>
    <xf numFmtId="0" fontId="26" fillId="0" borderId="0" xfId="0" applyFont="1" applyAlignment="1">
      <alignment vertical="top"/>
    </xf>
    <xf numFmtId="164" fontId="24" fillId="0" borderId="0" xfId="0" applyNumberFormat="1" applyFont="1" applyAlignment="1">
      <alignment horizontal="center" vertical="top" wrapText="1"/>
    </xf>
    <xf numFmtId="0" fontId="47" fillId="0" borderId="0" xfId="0" applyFont="1" applyAlignment="1">
      <alignment vertical="top"/>
    </xf>
    <xf numFmtId="169" fontId="23" fillId="6" borderId="52" xfId="3" applyNumberFormat="1" applyFont="1" applyFill="1" applyBorder="1" applyAlignment="1" applyProtection="1">
      <alignment horizontal="center" vertical="top"/>
      <protection locked="0"/>
    </xf>
    <xf numFmtId="169" fontId="23" fillId="6" borderId="52" xfId="3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Border="1" applyAlignment="1">
      <alignment horizontal="center" vertical="top"/>
    </xf>
    <xf numFmtId="49" fontId="23" fillId="0" borderId="0" xfId="1" applyNumberFormat="1" applyFont="1" applyAlignment="1" applyProtection="1">
      <alignment horizontal="right" vertical="top"/>
      <protection locked="0"/>
    </xf>
    <xf numFmtId="49" fontId="23" fillId="0" borderId="0" xfId="1" applyNumberFormat="1" applyFont="1" applyAlignment="1" applyProtection="1">
      <alignment horizontal="left" vertical="top"/>
      <protection locked="0"/>
    </xf>
    <xf numFmtId="49" fontId="23" fillId="0" borderId="0" xfId="1" applyNumberFormat="1" applyFont="1" applyAlignment="1" applyProtection="1">
      <alignment horizontal="center" vertical="center"/>
      <protection locked="0"/>
    </xf>
    <xf numFmtId="49" fontId="11" fillId="0" borderId="0" xfId="1" applyNumberFormat="1" applyFont="1" applyAlignment="1" applyProtection="1">
      <alignment horizontal="right" vertical="top"/>
      <protection locked="0"/>
    </xf>
    <xf numFmtId="164" fontId="11" fillId="0" borderId="0" xfId="1" applyNumberFormat="1" applyFont="1" applyAlignment="1" applyProtection="1">
      <alignment horizontal="center" vertical="top"/>
      <protection locked="0"/>
    </xf>
    <xf numFmtId="164" fontId="11" fillId="0" borderId="0" xfId="1" applyNumberFormat="1" applyFont="1" applyAlignment="1" applyProtection="1">
      <alignment horizontal="right" vertical="top"/>
      <protection locked="0"/>
    </xf>
    <xf numFmtId="0" fontId="23" fillId="0" borderId="0" xfId="1" applyFont="1" applyAlignment="1" applyProtection="1">
      <alignment horizontal="left" vertical="top"/>
      <protection locked="0"/>
    </xf>
    <xf numFmtId="0" fontId="23" fillId="0" borderId="0" xfId="1" applyFont="1" applyAlignment="1" applyProtection="1">
      <alignment vertical="top"/>
      <protection locked="0"/>
    </xf>
    <xf numFmtId="0" fontId="6" fillId="0" borderId="0" xfId="4" applyFont="1" applyAlignment="1" applyProtection="1">
      <alignment vertical="top"/>
      <protection locked="0"/>
    </xf>
    <xf numFmtId="0" fontId="4" fillId="0" borderId="0" xfId="4" applyProtection="1">
      <protection locked="0"/>
    </xf>
    <xf numFmtId="0" fontId="11" fillId="0" borderId="0" xfId="4" applyFont="1" applyAlignment="1" applyProtection="1">
      <alignment horizontal="center" vertical="top" wrapText="1"/>
      <protection locked="0"/>
    </xf>
    <xf numFmtId="0" fontId="29" fillId="0" borderId="0" xfId="4" applyFont="1" applyAlignment="1" applyProtection="1">
      <alignment vertical="top"/>
      <protection locked="0"/>
    </xf>
    <xf numFmtId="0" fontId="29" fillId="0" borderId="0" xfId="4" applyFont="1" applyAlignment="1" applyProtection="1">
      <alignment horizontal="center" vertical="top"/>
      <protection locked="0"/>
    </xf>
    <xf numFmtId="0" fontId="38" fillId="0" borderId="0" xfId="4" applyFont="1" applyAlignment="1" applyProtection="1">
      <alignment vertical="top"/>
      <protection locked="0"/>
    </xf>
    <xf numFmtId="0" fontId="10" fillId="0" borderId="26" xfId="4" applyFont="1" applyBorder="1" applyAlignment="1" applyProtection="1">
      <alignment vertical="center" textRotation="90" wrapText="1"/>
      <protection locked="0"/>
    </xf>
    <xf numFmtId="0" fontId="10" fillId="0" borderId="26" xfId="4" applyFont="1" applyBorder="1" applyAlignment="1" applyProtection="1">
      <alignment horizontal="center" vertical="center" textRotation="90" wrapText="1"/>
      <protection locked="0"/>
    </xf>
    <xf numFmtId="0" fontId="10" fillId="0" borderId="130" xfId="4" applyFont="1" applyBorder="1" applyAlignment="1" applyProtection="1">
      <alignment horizontal="center" vertical="top"/>
      <protection locked="0"/>
    </xf>
    <xf numFmtId="170" fontId="19" fillId="13" borderId="48" xfId="4" applyNumberFormat="1" applyFont="1" applyFill="1" applyBorder="1" applyAlignment="1" applyProtection="1">
      <alignment horizontal="center" vertical="top"/>
      <protection locked="0"/>
    </xf>
    <xf numFmtId="164" fontId="23" fillId="13" borderId="48" xfId="4" applyNumberFormat="1" applyFont="1" applyFill="1" applyBorder="1" applyAlignment="1" applyProtection="1">
      <alignment horizontal="center" vertical="top"/>
      <protection locked="0"/>
    </xf>
    <xf numFmtId="170" fontId="23" fillId="13" borderId="49" xfId="4" applyNumberFormat="1" applyFont="1" applyFill="1" applyBorder="1" applyAlignment="1" applyProtection="1">
      <alignment horizontal="center" vertical="top"/>
      <protection locked="0"/>
    </xf>
    <xf numFmtId="170" fontId="10" fillId="0" borderId="47" xfId="4" applyNumberFormat="1" applyFont="1" applyBorder="1" applyAlignment="1">
      <alignment horizontal="center" vertical="top"/>
    </xf>
    <xf numFmtId="170" fontId="10" fillId="0" borderId="48" xfId="4" applyNumberFormat="1" applyFont="1" applyBorder="1" applyAlignment="1" applyProtection="1">
      <alignment horizontal="center" vertical="top"/>
      <protection locked="0"/>
    </xf>
    <xf numFmtId="170" fontId="9" fillId="0" borderId="48" xfId="4" applyNumberFormat="1" applyFont="1" applyBorder="1" applyAlignment="1" applyProtection="1">
      <alignment horizontal="center" vertical="top"/>
      <protection locked="0"/>
    </xf>
    <xf numFmtId="170" fontId="10" fillId="0" borderId="49" xfId="4" applyNumberFormat="1" applyFont="1" applyBorder="1" applyAlignment="1" applyProtection="1">
      <alignment horizontal="center" vertical="top"/>
      <protection locked="0"/>
    </xf>
    <xf numFmtId="0" fontId="10" fillId="0" borderId="123" xfId="4" applyFont="1" applyBorder="1" applyAlignment="1" applyProtection="1">
      <alignment horizontal="center" vertical="top"/>
      <protection locked="0"/>
    </xf>
    <xf numFmtId="170" fontId="23" fillId="13" borderId="68" xfId="4" applyNumberFormat="1" applyFont="1" applyFill="1" applyBorder="1" applyAlignment="1" applyProtection="1">
      <alignment horizontal="center" vertical="top"/>
      <protection locked="0"/>
    </xf>
    <xf numFmtId="170" fontId="23" fillId="13" borderId="117" xfId="4" applyNumberFormat="1" applyFont="1" applyFill="1" applyBorder="1" applyAlignment="1" applyProtection="1">
      <alignment horizontal="center" vertical="top"/>
      <protection locked="0"/>
    </xf>
    <xf numFmtId="170" fontId="10" fillId="0" borderId="123" xfId="4" applyNumberFormat="1" applyFont="1" applyBorder="1" applyAlignment="1">
      <alignment horizontal="center" vertical="top"/>
    </xf>
    <xf numFmtId="170" fontId="10" fillId="0" borderId="68" xfId="4" applyNumberFormat="1" applyFont="1" applyBorder="1" applyAlignment="1" applyProtection="1">
      <alignment horizontal="center" vertical="top"/>
      <protection locked="0"/>
    </xf>
    <xf numFmtId="170" fontId="9" fillId="0" borderId="68" xfId="4" applyNumberFormat="1" applyFont="1" applyBorder="1" applyAlignment="1" applyProtection="1">
      <alignment horizontal="center" vertical="top"/>
      <protection locked="0"/>
    </xf>
    <xf numFmtId="170" fontId="10" fillId="0" borderId="117" xfId="4" applyNumberFormat="1" applyFont="1" applyBorder="1" applyAlignment="1" applyProtection="1">
      <alignment horizontal="center" vertical="top"/>
      <protection locked="0"/>
    </xf>
    <xf numFmtId="0" fontId="11" fillId="13" borderId="121" xfId="4" applyFont="1" applyFill="1" applyBorder="1" applyAlignment="1" applyProtection="1">
      <alignment horizontal="center" vertical="top" wrapText="1"/>
      <protection locked="0"/>
    </xf>
    <xf numFmtId="170" fontId="11" fillId="13" borderId="76" xfId="4" applyNumberFormat="1" applyFont="1" applyFill="1" applyBorder="1" applyAlignment="1">
      <alignment horizontal="center" vertical="top"/>
    </xf>
    <xf numFmtId="170" fontId="11" fillId="13" borderId="74" xfId="4" applyNumberFormat="1" applyFont="1" applyFill="1" applyBorder="1" applyAlignment="1">
      <alignment horizontal="center" vertical="top"/>
    </xf>
    <xf numFmtId="170" fontId="11" fillId="13" borderId="108" xfId="4" applyNumberFormat="1" applyFont="1" applyFill="1" applyBorder="1" applyAlignment="1">
      <alignment horizontal="center" vertical="top"/>
    </xf>
    <xf numFmtId="170" fontId="11" fillId="13" borderId="121" xfId="4" applyNumberFormat="1" applyFont="1" applyFill="1" applyBorder="1" applyAlignment="1">
      <alignment horizontal="center" vertical="top"/>
    </xf>
    <xf numFmtId="0" fontId="55" fillId="0" borderId="0" xfId="4" applyFont="1" applyProtection="1">
      <protection locked="0"/>
    </xf>
    <xf numFmtId="170" fontId="9" fillId="10" borderId="33" xfId="4" applyNumberFormat="1" applyFont="1" applyFill="1" applyBorder="1" applyAlignment="1">
      <alignment horizontal="center" vertical="top"/>
    </xf>
    <xf numFmtId="170" fontId="9" fillId="10" borderId="88" xfId="4" applyNumberFormat="1" applyFont="1" applyFill="1" applyBorder="1" applyAlignment="1">
      <alignment horizontal="center" vertical="top"/>
    </xf>
    <xf numFmtId="170" fontId="9" fillId="10" borderId="41" xfId="4" applyNumberFormat="1" applyFont="1" applyFill="1" applyBorder="1" applyAlignment="1">
      <alignment horizontal="center" vertical="top"/>
    </xf>
    <xf numFmtId="170" fontId="9" fillId="10" borderId="87" xfId="4" applyNumberFormat="1" applyFont="1" applyFill="1" applyBorder="1" applyAlignment="1">
      <alignment horizontal="center" vertical="top"/>
    </xf>
    <xf numFmtId="0" fontId="10" fillId="0" borderId="91" xfId="4" applyFont="1" applyBorder="1" applyAlignment="1" applyProtection="1">
      <alignment horizontal="center" vertical="top"/>
      <protection locked="0"/>
    </xf>
    <xf numFmtId="170" fontId="10" fillId="0" borderId="140" xfId="4" applyNumberFormat="1" applyFont="1" applyBorder="1" applyAlignment="1">
      <alignment horizontal="center" vertical="top"/>
    </xf>
    <xf numFmtId="170" fontId="10" fillId="0" borderId="186" xfId="4" applyNumberFormat="1" applyFont="1" applyBorder="1" applyAlignment="1" applyProtection="1">
      <alignment horizontal="center" vertical="top"/>
      <protection locked="0"/>
    </xf>
    <xf numFmtId="170" fontId="10" fillId="13" borderId="48" xfId="4" applyNumberFormat="1" applyFont="1" applyFill="1" applyBorder="1" applyAlignment="1" applyProtection="1">
      <alignment horizontal="center" vertical="top"/>
      <protection locked="0"/>
    </xf>
    <xf numFmtId="170" fontId="9" fillId="13" borderId="48" xfId="4" applyNumberFormat="1" applyFont="1" applyFill="1" applyBorder="1" applyAlignment="1" applyProtection="1">
      <alignment horizontal="center" vertical="top"/>
      <protection locked="0"/>
    </xf>
    <xf numFmtId="170" fontId="10" fillId="13" borderId="186" xfId="4" applyNumberFormat="1" applyFont="1" applyFill="1" applyBorder="1" applyAlignment="1" applyProtection="1">
      <alignment horizontal="center" vertical="top"/>
      <protection locked="0"/>
    </xf>
    <xf numFmtId="0" fontId="51" fillId="0" borderId="0" xfId="4" applyFont="1" applyAlignment="1" applyProtection="1">
      <alignment vertical="top"/>
      <protection locked="0"/>
    </xf>
    <xf numFmtId="0" fontId="11" fillId="13" borderId="72" xfId="4" applyFont="1" applyFill="1" applyBorder="1" applyAlignment="1" applyProtection="1">
      <alignment horizontal="center" vertical="top" wrapText="1"/>
      <protection locked="0"/>
    </xf>
    <xf numFmtId="170" fontId="11" fillId="13" borderId="101" xfId="4" applyNumberFormat="1" applyFont="1" applyFill="1" applyBorder="1" applyAlignment="1">
      <alignment horizontal="center" vertical="top"/>
    </xf>
    <xf numFmtId="170" fontId="10" fillId="13" borderId="130" xfId="4" applyNumberFormat="1" applyFont="1" applyFill="1" applyBorder="1" applyAlignment="1">
      <alignment horizontal="center" vertical="top"/>
    </xf>
    <xf numFmtId="170" fontId="10" fillId="0" borderId="130" xfId="4" applyNumberFormat="1" applyFont="1" applyBorder="1" applyAlignment="1">
      <alignment horizontal="center" vertical="top"/>
    </xf>
    <xf numFmtId="164" fontId="23" fillId="0" borderId="47" xfId="4" applyNumberFormat="1" applyFont="1" applyBorder="1" applyAlignment="1">
      <alignment horizontal="center" vertical="top"/>
    </xf>
    <xf numFmtId="164" fontId="23" fillId="0" borderId="48" xfId="4" applyNumberFormat="1" applyFont="1" applyBorder="1" applyAlignment="1" applyProtection="1">
      <alignment horizontal="center" vertical="top"/>
      <protection locked="0"/>
    </xf>
    <xf numFmtId="164" fontId="23" fillId="0" borderId="186" xfId="4" applyNumberFormat="1" applyFont="1" applyBorder="1" applyAlignment="1" applyProtection="1">
      <alignment horizontal="center" vertical="top"/>
      <protection locked="0"/>
    </xf>
    <xf numFmtId="164" fontId="23" fillId="13" borderId="186" xfId="4" applyNumberFormat="1" applyFont="1" applyFill="1" applyBorder="1" applyAlignment="1" applyProtection="1">
      <alignment horizontal="center" vertical="top"/>
      <protection locked="0"/>
    </xf>
    <xf numFmtId="164" fontId="23" fillId="0" borderId="49" xfId="4" applyNumberFormat="1" applyFont="1" applyBorder="1" applyAlignment="1" applyProtection="1">
      <alignment horizontal="center" vertical="top"/>
      <protection locked="0"/>
    </xf>
    <xf numFmtId="0" fontId="51" fillId="0" borderId="123" xfId="4" applyFont="1" applyBorder="1" applyAlignment="1" applyProtection="1">
      <alignment vertical="top"/>
      <protection locked="0"/>
    </xf>
    <xf numFmtId="2" fontId="23" fillId="0" borderId="13" xfId="4" applyNumberFormat="1" applyFont="1" applyBorder="1" applyAlignment="1" applyProtection="1">
      <alignment horizontal="center" vertical="center"/>
      <protection locked="0"/>
    </xf>
    <xf numFmtId="164" fontId="23" fillId="0" borderId="43" xfId="4" applyNumberFormat="1" applyFont="1" applyBorder="1" applyAlignment="1">
      <alignment horizontal="center" vertical="top"/>
    </xf>
    <xf numFmtId="164" fontId="23" fillId="0" borderId="68" xfId="4" applyNumberFormat="1" applyFont="1" applyBorder="1" applyAlignment="1" applyProtection="1">
      <alignment horizontal="center" vertical="top"/>
      <protection locked="0"/>
    </xf>
    <xf numFmtId="164" fontId="23" fillId="0" borderId="117" xfId="4" applyNumberFormat="1" applyFont="1" applyBorder="1" applyAlignment="1" applyProtection="1">
      <alignment horizontal="center" vertical="top"/>
      <protection locked="0"/>
    </xf>
    <xf numFmtId="164" fontId="23" fillId="13" borderId="123" xfId="4" applyNumberFormat="1" applyFont="1" applyFill="1" applyBorder="1" applyAlignment="1">
      <alignment horizontal="center" vertical="top"/>
    </xf>
    <xf numFmtId="164" fontId="33" fillId="13" borderId="68" xfId="4" applyNumberFormat="1" applyFont="1" applyFill="1" applyBorder="1" applyAlignment="1" applyProtection="1">
      <alignment horizontal="center" vertical="top"/>
      <protection locked="0"/>
    </xf>
    <xf numFmtId="164" fontId="23" fillId="13" borderId="68" xfId="4" applyNumberFormat="1" applyFont="1" applyFill="1" applyBorder="1" applyAlignment="1" applyProtection="1">
      <alignment horizontal="center" vertical="top"/>
      <protection locked="0"/>
    </xf>
    <xf numFmtId="164" fontId="23" fillId="13" borderId="117" xfId="4" applyNumberFormat="1" applyFont="1" applyFill="1" applyBorder="1" applyAlignment="1" applyProtection="1">
      <alignment horizontal="center" vertical="top"/>
      <protection locked="0"/>
    </xf>
    <xf numFmtId="164" fontId="23" fillId="0" borderId="129" xfId="4" applyNumberFormat="1" applyFont="1" applyBorder="1" applyAlignment="1">
      <alignment horizontal="center" vertical="top"/>
    </xf>
    <xf numFmtId="164" fontId="33" fillId="0" borderId="68" xfId="4" applyNumberFormat="1" applyFont="1" applyBorder="1" applyAlignment="1" applyProtection="1">
      <alignment horizontal="center" vertical="top"/>
      <protection locked="0"/>
    </xf>
    <xf numFmtId="164" fontId="23" fillId="0" borderId="69" xfId="4" applyNumberFormat="1" applyFont="1" applyBorder="1" applyAlignment="1" applyProtection="1">
      <alignment horizontal="center" vertical="top"/>
      <protection locked="0"/>
    </xf>
    <xf numFmtId="2" fontId="9" fillId="13" borderId="72" xfId="4" applyNumberFormat="1" applyFont="1" applyFill="1" applyBorder="1" applyAlignment="1" applyProtection="1">
      <alignment horizontal="center" vertical="top"/>
      <protection locked="0"/>
    </xf>
    <xf numFmtId="164" fontId="11" fillId="13" borderId="101" xfId="4" applyNumberFormat="1" applyFont="1" applyFill="1" applyBorder="1" applyAlignment="1">
      <alignment horizontal="center" vertical="top"/>
    </xf>
    <xf numFmtId="164" fontId="11" fillId="13" borderId="74" xfId="4" applyNumberFormat="1" applyFont="1" applyFill="1" applyBorder="1" applyAlignment="1">
      <alignment horizontal="center" vertical="top"/>
    </xf>
    <xf numFmtId="164" fontId="11" fillId="13" borderId="108" xfId="4" applyNumberFormat="1" applyFont="1" applyFill="1" applyBorder="1" applyAlignment="1">
      <alignment horizontal="center" vertical="top"/>
    </xf>
    <xf numFmtId="164" fontId="9" fillId="13" borderId="76" xfId="4" applyNumberFormat="1" applyFont="1" applyFill="1" applyBorder="1" applyAlignment="1">
      <alignment horizontal="center" vertical="top"/>
    </xf>
    <xf numFmtId="164" fontId="9" fillId="13" borderId="74" xfId="4" applyNumberFormat="1" applyFont="1" applyFill="1" applyBorder="1" applyAlignment="1">
      <alignment horizontal="center" vertical="top"/>
    </xf>
    <xf numFmtId="164" fontId="9" fillId="13" borderId="108" xfId="4" applyNumberFormat="1" applyFont="1" applyFill="1" applyBorder="1" applyAlignment="1">
      <alignment horizontal="center" vertical="top"/>
    </xf>
    <xf numFmtId="164" fontId="9" fillId="13" borderId="77" xfId="4" applyNumberFormat="1" applyFont="1" applyFill="1" applyBorder="1" applyAlignment="1">
      <alignment horizontal="center" vertical="top"/>
    </xf>
    <xf numFmtId="164" fontId="9" fillId="10" borderId="33" xfId="4" applyNumberFormat="1" applyFont="1" applyFill="1" applyBorder="1" applyAlignment="1">
      <alignment horizontal="center" vertical="top"/>
    </xf>
    <xf numFmtId="164" fontId="9" fillId="10" borderId="88" xfId="4" applyNumberFormat="1" applyFont="1" applyFill="1" applyBorder="1" applyAlignment="1">
      <alignment horizontal="center" vertical="top"/>
    </xf>
    <xf numFmtId="164" fontId="9" fillId="10" borderId="41" xfId="4" applyNumberFormat="1" applyFont="1" applyFill="1" applyBorder="1" applyAlignment="1">
      <alignment horizontal="center" vertical="top"/>
    </xf>
    <xf numFmtId="164" fontId="9" fillId="10" borderId="87" xfId="4" applyNumberFormat="1" applyFont="1" applyFill="1" applyBorder="1" applyAlignment="1">
      <alignment horizontal="center" vertical="top"/>
    </xf>
    <xf numFmtId="0" fontId="10" fillId="0" borderId="91" xfId="4" applyFont="1" applyBorder="1" applyAlignment="1" applyProtection="1">
      <alignment horizontal="center" vertical="top" wrapText="1"/>
      <protection locked="0"/>
    </xf>
    <xf numFmtId="164" fontId="10" fillId="0" borderId="47" xfId="4" applyNumberFormat="1" applyFont="1" applyBorder="1" applyAlignment="1">
      <alignment horizontal="center" vertical="top" wrapText="1"/>
    </xf>
    <xf numFmtId="164" fontId="10" fillId="0" borderId="48" xfId="4" applyNumberFormat="1" applyFont="1" applyBorder="1" applyAlignment="1" applyProtection="1">
      <alignment horizontal="center" vertical="top" wrapText="1"/>
      <protection locked="0"/>
    </xf>
    <xf numFmtId="164" fontId="10" fillId="0" borderId="49" xfId="4" applyNumberFormat="1" applyFont="1" applyBorder="1" applyAlignment="1" applyProtection="1">
      <alignment horizontal="center" vertical="top" wrapText="1"/>
      <protection locked="0"/>
    </xf>
    <xf numFmtId="164" fontId="10" fillId="13" borderId="140" xfId="4" applyNumberFormat="1" applyFont="1" applyFill="1" applyBorder="1" applyAlignment="1">
      <alignment horizontal="center" vertical="top" wrapText="1"/>
    </xf>
    <xf numFmtId="164" fontId="19" fillId="13" borderId="48" xfId="4" applyNumberFormat="1" applyFont="1" applyFill="1" applyBorder="1" applyAlignment="1" applyProtection="1">
      <alignment horizontal="center" vertical="top" wrapText="1"/>
      <protection locked="0"/>
    </xf>
    <xf numFmtId="164" fontId="10" fillId="13" borderId="48" xfId="4" applyNumberFormat="1" applyFont="1" applyFill="1" applyBorder="1" applyAlignment="1" applyProtection="1">
      <alignment horizontal="center" vertical="top" wrapText="1"/>
      <protection locked="0"/>
    </xf>
    <xf numFmtId="164" fontId="10" fillId="13" borderId="122" xfId="4" applyNumberFormat="1" applyFont="1" applyFill="1" applyBorder="1" applyAlignment="1" applyProtection="1">
      <alignment horizontal="center" vertical="top"/>
      <protection locked="0"/>
    </xf>
    <xf numFmtId="164" fontId="19" fillId="6" borderId="130" xfId="4" applyNumberFormat="1" applyFont="1" applyFill="1" applyBorder="1" applyAlignment="1">
      <alignment horizontal="center" vertical="top" wrapText="1"/>
    </xf>
    <xf numFmtId="164" fontId="10" fillId="6" borderId="48" xfId="4" applyNumberFormat="1" applyFont="1" applyFill="1" applyBorder="1" applyAlignment="1" applyProtection="1">
      <alignment horizontal="center" vertical="top" wrapText="1"/>
      <protection locked="0"/>
    </xf>
    <xf numFmtId="164" fontId="10" fillId="6" borderId="93" xfId="4" applyNumberFormat="1" applyFont="1" applyFill="1" applyBorder="1" applyAlignment="1" applyProtection="1">
      <alignment horizontal="center" vertical="top" wrapText="1"/>
      <protection locked="0"/>
    </xf>
    <xf numFmtId="164" fontId="19" fillId="6" borderId="49" xfId="4" applyNumberFormat="1" applyFont="1" applyFill="1" applyBorder="1" applyAlignment="1" applyProtection="1">
      <alignment horizontal="center" vertical="top"/>
      <protection locked="0"/>
    </xf>
    <xf numFmtId="164" fontId="10" fillId="0" borderId="130" xfId="4" applyNumberFormat="1" applyFont="1" applyBorder="1" applyAlignment="1">
      <alignment horizontal="center" vertical="top" wrapText="1"/>
    </xf>
    <xf numFmtId="164" fontId="10" fillId="0" borderId="186" xfId="4" applyNumberFormat="1" applyFont="1" applyBorder="1" applyAlignment="1" applyProtection="1">
      <alignment horizontal="center" vertical="top" wrapText="1"/>
      <protection locked="0"/>
    </xf>
    <xf numFmtId="0" fontId="11" fillId="13" borderId="70" xfId="4" applyFont="1" applyFill="1" applyBorder="1" applyAlignment="1" applyProtection="1">
      <alignment horizontal="center" vertical="top" wrapText="1"/>
      <protection locked="0"/>
    </xf>
    <xf numFmtId="164" fontId="9" fillId="13" borderId="73" xfId="4" applyNumberFormat="1" applyFont="1" applyFill="1" applyBorder="1" applyAlignment="1">
      <alignment horizontal="center" vertical="top"/>
    </xf>
    <xf numFmtId="164" fontId="9" fillId="13" borderId="101" xfId="4" applyNumberFormat="1" applyFont="1" applyFill="1" applyBorder="1" applyAlignment="1">
      <alignment horizontal="center" vertical="top"/>
    </xf>
    <xf numFmtId="164" fontId="9" fillId="13" borderId="121" xfId="4" applyNumberFormat="1" applyFont="1" applyFill="1" applyBorder="1" applyAlignment="1">
      <alignment horizontal="center" vertical="top"/>
    </xf>
    <xf numFmtId="164" fontId="9" fillId="13" borderId="90" xfId="4" applyNumberFormat="1" applyFont="1" applyFill="1" applyBorder="1" applyAlignment="1">
      <alignment horizontal="center" vertical="top"/>
    </xf>
    <xf numFmtId="164" fontId="19" fillId="0" borderId="47" xfId="4" applyNumberFormat="1" applyFont="1" applyBorder="1" applyAlignment="1">
      <alignment horizontal="center" vertical="top" wrapText="1"/>
    </xf>
    <xf numFmtId="164" fontId="19" fillId="0" borderId="48" xfId="4" applyNumberFormat="1" applyFont="1" applyBorder="1" applyAlignment="1" applyProtection="1">
      <alignment horizontal="center" vertical="top" wrapText="1"/>
      <protection locked="0"/>
    </xf>
    <xf numFmtId="164" fontId="19" fillId="0" borderId="49" xfId="4" applyNumberFormat="1" applyFont="1" applyBorder="1" applyAlignment="1" applyProtection="1">
      <alignment horizontal="center" vertical="top" wrapText="1"/>
      <protection locked="0"/>
    </xf>
    <xf numFmtId="164" fontId="10" fillId="6" borderId="130" xfId="4" applyNumberFormat="1" applyFont="1" applyFill="1" applyBorder="1" applyAlignment="1">
      <alignment horizontal="center" vertical="top" wrapText="1"/>
    </xf>
    <xf numFmtId="164" fontId="19" fillId="6" borderId="186" xfId="4" applyNumberFormat="1" applyFont="1" applyFill="1" applyBorder="1" applyAlignment="1" applyProtection="1">
      <alignment horizontal="center" vertical="top" wrapText="1"/>
      <protection locked="0"/>
    </xf>
    <xf numFmtId="0" fontId="10" fillId="6" borderId="37" xfId="4" applyFont="1" applyFill="1" applyBorder="1" applyAlignment="1" applyProtection="1">
      <alignment vertical="top" wrapText="1"/>
      <protection locked="0"/>
    </xf>
    <xf numFmtId="0" fontId="10" fillId="6" borderId="102" xfId="4" applyFont="1" applyFill="1" applyBorder="1" applyAlignment="1" applyProtection="1">
      <alignment horizontal="center" vertical="top"/>
      <protection locked="0"/>
    </xf>
    <xf numFmtId="0" fontId="10" fillId="6" borderId="103" xfId="4" applyFont="1" applyFill="1" applyBorder="1" applyAlignment="1" applyProtection="1">
      <alignment horizontal="center" vertical="top"/>
      <protection locked="0"/>
    </xf>
    <xf numFmtId="164" fontId="15" fillId="13" borderId="76" xfId="4" applyNumberFormat="1" applyFont="1" applyFill="1" applyBorder="1" applyAlignment="1">
      <alignment horizontal="center" vertical="top"/>
    </xf>
    <xf numFmtId="164" fontId="15" fillId="13" borderId="73" xfId="4" applyNumberFormat="1" applyFont="1" applyFill="1" applyBorder="1" applyAlignment="1">
      <alignment horizontal="center" vertical="top"/>
    </xf>
    <xf numFmtId="164" fontId="15" fillId="13" borderId="108" xfId="4" applyNumberFormat="1" applyFont="1" applyFill="1" applyBorder="1" applyAlignment="1">
      <alignment horizontal="center" vertical="top"/>
    </xf>
    <xf numFmtId="0" fontId="10" fillId="6" borderId="100" xfId="4" applyFont="1" applyFill="1" applyBorder="1" applyAlignment="1" applyProtection="1">
      <alignment horizontal="left" vertical="top" wrapText="1"/>
      <protection locked="0"/>
    </xf>
    <xf numFmtId="0" fontId="10" fillId="6" borderId="80" xfId="4" applyFont="1" applyFill="1" applyBorder="1" applyAlignment="1" applyProtection="1">
      <alignment horizontal="center" vertical="top"/>
      <protection locked="0"/>
    </xf>
    <xf numFmtId="0" fontId="10" fillId="6" borderId="81" xfId="4" applyFont="1" applyFill="1" applyBorder="1" applyAlignment="1" applyProtection="1">
      <alignment horizontal="center" vertical="top"/>
      <protection locked="0"/>
    </xf>
    <xf numFmtId="164" fontId="23" fillId="0" borderId="92" xfId="4" applyNumberFormat="1" applyFont="1" applyBorder="1" applyAlignment="1" applyProtection="1">
      <alignment horizontal="center" vertical="top"/>
      <protection locked="0"/>
    </xf>
    <xf numFmtId="164" fontId="23" fillId="13" borderId="140" xfId="4" applyNumberFormat="1" applyFont="1" applyFill="1" applyBorder="1" applyAlignment="1">
      <alignment horizontal="center" vertical="top"/>
    </xf>
    <xf numFmtId="164" fontId="23" fillId="0" borderId="130" xfId="4" applyNumberFormat="1" applyFont="1" applyBorder="1" applyAlignment="1">
      <alignment horizontal="center" vertical="top"/>
    </xf>
    <xf numFmtId="164" fontId="9" fillId="0" borderId="48" xfId="4" applyNumberFormat="1" applyFont="1" applyBorder="1" applyAlignment="1" applyProtection="1">
      <alignment horizontal="center" vertical="top"/>
      <protection locked="0"/>
    </xf>
    <xf numFmtId="164" fontId="9" fillId="0" borderId="186" xfId="4" applyNumberFormat="1" applyFont="1" applyBorder="1" applyAlignment="1" applyProtection="1">
      <alignment horizontal="center" vertical="top"/>
      <protection locked="0"/>
    </xf>
    <xf numFmtId="0" fontId="51" fillId="0" borderId="123" xfId="4" applyFont="1" applyBorder="1" applyAlignment="1" applyProtection="1">
      <alignment vertical="top" wrapText="1"/>
      <protection locked="0"/>
    </xf>
    <xf numFmtId="0" fontId="51" fillId="0" borderId="0" xfId="4" applyFont="1" applyAlignment="1" applyProtection="1">
      <alignment vertical="top" wrapText="1"/>
      <protection locked="0"/>
    </xf>
    <xf numFmtId="164" fontId="9" fillId="13" borderId="100" xfId="4" applyNumberFormat="1" applyFont="1" applyFill="1" applyBorder="1" applyAlignment="1">
      <alignment horizontal="center" vertical="top"/>
    </xf>
    <xf numFmtId="164" fontId="9" fillId="13" borderId="98" xfId="4" applyNumberFormat="1" applyFont="1" applyFill="1" applyBorder="1" applyAlignment="1">
      <alignment horizontal="center" vertical="top"/>
    </xf>
    <xf numFmtId="164" fontId="9" fillId="13" borderId="81" xfId="4" applyNumberFormat="1" applyFont="1" applyFill="1" applyBorder="1" applyAlignment="1">
      <alignment horizontal="center" vertical="top"/>
    </xf>
    <xf numFmtId="164" fontId="9" fillId="13" borderId="99" xfId="4" applyNumberFormat="1" applyFont="1" applyFill="1" applyBorder="1" applyAlignment="1">
      <alignment horizontal="center" vertical="top"/>
    </xf>
    <xf numFmtId="164" fontId="9" fillId="13" borderId="80" xfId="4" applyNumberFormat="1" applyFont="1" applyFill="1" applyBorder="1" applyAlignment="1">
      <alignment horizontal="center" vertical="top"/>
    </xf>
    <xf numFmtId="164" fontId="9" fillId="13" borderId="89" xfId="4" applyNumberFormat="1" applyFont="1" applyFill="1" applyBorder="1" applyAlignment="1">
      <alignment horizontal="center" vertical="top"/>
    </xf>
    <xf numFmtId="164" fontId="9" fillId="10" borderId="40" xfId="4" applyNumberFormat="1" applyFont="1" applyFill="1" applyBorder="1" applyAlignment="1">
      <alignment horizontal="center" vertical="top"/>
    </xf>
    <xf numFmtId="0" fontId="10" fillId="0" borderId="130" xfId="4" applyFont="1" applyBorder="1" applyAlignment="1" applyProtection="1">
      <alignment horizontal="center" vertical="top" wrapText="1"/>
      <protection locked="0"/>
    </xf>
    <xf numFmtId="164" fontId="10" fillId="13" borderId="49" xfId="4" applyNumberFormat="1" applyFont="1" applyFill="1" applyBorder="1" applyAlignment="1" applyProtection="1">
      <alignment horizontal="center" vertical="top" wrapText="1"/>
      <protection locked="0"/>
    </xf>
    <xf numFmtId="164" fontId="10" fillId="0" borderId="37" xfId="4" applyNumberFormat="1" applyFont="1" applyBorder="1" applyAlignment="1">
      <alignment horizontal="center" vertical="top" wrapText="1"/>
    </xf>
    <xf numFmtId="164" fontId="10" fillId="0" borderId="102" xfId="4" applyNumberFormat="1" applyFont="1" applyBorder="1" applyAlignment="1" applyProtection="1">
      <alignment horizontal="center" vertical="top" wrapText="1"/>
      <protection locked="0"/>
    </xf>
    <xf numFmtId="164" fontId="10" fillId="0" borderId="103" xfId="4" applyNumberFormat="1" applyFont="1" applyBorder="1" applyAlignment="1" applyProtection="1">
      <alignment horizontal="center" vertical="top" wrapText="1"/>
      <protection locked="0"/>
    </xf>
    <xf numFmtId="0" fontId="5" fillId="0" borderId="0" xfId="4" applyFont="1" applyProtection="1">
      <protection locked="0"/>
    </xf>
    <xf numFmtId="0" fontId="10" fillId="0" borderId="123" xfId="4" applyFont="1" applyBorder="1" applyAlignment="1" applyProtection="1">
      <alignment horizontal="center" vertical="top" wrapText="1"/>
      <protection locked="0"/>
    </xf>
    <xf numFmtId="164" fontId="19" fillId="0" borderId="124" xfId="4" applyNumberFormat="1" applyFont="1" applyBorder="1" applyAlignment="1">
      <alignment horizontal="center" vertical="top" wrapText="1"/>
    </xf>
    <xf numFmtId="164" fontId="10" fillId="0" borderId="54" xfId="4" applyNumberFormat="1" applyFont="1" applyBorder="1" applyAlignment="1">
      <alignment horizontal="center" vertical="top" wrapText="1"/>
    </xf>
    <xf numFmtId="164" fontId="10" fillId="0" borderId="56" xfId="4" applyNumberFormat="1" applyFont="1" applyBorder="1" applyAlignment="1" applyProtection="1">
      <alignment horizontal="center" vertical="top" wrapText="1"/>
      <protection locked="0"/>
    </xf>
    <xf numFmtId="164" fontId="10" fillId="0" borderId="55" xfId="4" applyNumberFormat="1" applyFont="1" applyBorder="1" applyAlignment="1" applyProtection="1">
      <alignment horizontal="center" vertical="top" wrapText="1"/>
      <protection locked="0"/>
    </xf>
    <xf numFmtId="164" fontId="10" fillId="0" borderId="124" xfId="4" applyNumberFormat="1" applyFont="1" applyBorder="1" applyAlignment="1">
      <alignment horizontal="center" vertical="top" wrapText="1"/>
    </xf>
    <xf numFmtId="164" fontId="10" fillId="0" borderId="106" xfId="4" applyNumberFormat="1" applyFont="1" applyBorder="1" applyAlignment="1" applyProtection="1">
      <alignment horizontal="center" vertical="top" wrapText="1"/>
      <protection locked="0"/>
    </xf>
    <xf numFmtId="0" fontId="10" fillId="0" borderId="166" xfId="4" applyFont="1" applyBorder="1" applyAlignment="1" applyProtection="1">
      <alignment horizontal="center" vertical="top" wrapText="1"/>
      <protection locked="0"/>
    </xf>
    <xf numFmtId="164" fontId="19" fillId="0" borderId="54" xfId="4" applyNumberFormat="1" applyFont="1" applyBorder="1" applyAlignment="1">
      <alignment horizontal="center" vertical="top" wrapText="1"/>
    </xf>
    <xf numFmtId="164" fontId="19" fillId="0" borderId="56" xfId="4" applyNumberFormat="1" applyFont="1" applyBorder="1" applyAlignment="1" applyProtection="1">
      <alignment horizontal="center" vertical="top" wrapText="1"/>
      <protection locked="0"/>
    </xf>
    <xf numFmtId="164" fontId="19" fillId="0" borderId="122" xfId="4" applyNumberFormat="1" applyFont="1" applyBorder="1" applyAlignment="1" applyProtection="1">
      <alignment horizontal="center" vertical="top" wrapText="1"/>
      <protection locked="0"/>
    </xf>
    <xf numFmtId="164" fontId="10" fillId="0" borderId="52" xfId="4" applyNumberFormat="1" applyFont="1" applyBorder="1" applyAlignment="1" applyProtection="1">
      <alignment horizontal="center" vertical="top" wrapText="1"/>
      <protection locked="0"/>
    </xf>
    <xf numFmtId="0" fontId="10" fillId="0" borderId="131" xfId="4" applyFont="1" applyBorder="1" applyAlignment="1" applyProtection="1">
      <alignment horizontal="center" vertical="top" wrapText="1"/>
      <protection locked="0"/>
    </xf>
    <xf numFmtId="164" fontId="19" fillId="0" borderId="106" xfId="4" applyNumberFormat="1" applyFont="1" applyBorder="1" applyAlignment="1" applyProtection="1">
      <alignment horizontal="center" vertical="top" wrapText="1"/>
      <protection locked="0"/>
    </xf>
    <xf numFmtId="164" fontId="19" fillId="0" borderId="125" xfId="4" applyNumberFormat="1" applyFont="1" applyBorder="1" applyAlignment="1" applyProtection="1">
      <alignment horizontal="center" vertical="top" wrapText="1"/>
      <protection locked="0"/>
    </xf>
    <xf numFmtId="164" fontId="10" fillId="0" borderId="61" xfId="4" applyNumberFormat="1" applyFont="1" applyBorder="1" applyAlignment="1" applyProtection="1">
      <alignment horizontal="center" vertical="top" wrapText="1"/>
      <protection locked="0"/>
    </xf>
    <xf numFmtId="0" fontId="23" fillId="6" borderId="130" xfId="4" applyFont="1" applyFill="1" applyBorder="1" applyAlignment="1" applyProtection="1">
      <alignment horizontal="center" vertical="top" wrapText="1"/>
      <protection locked="0"/>
    </xf>
    <xf numFmtId="164" fontId="10" fillId="6" borderId="186" xfId="4" applyNumberFormat="1" applyFont="1" applyFill="1" applyBorder="1" applyAlignment="1" applyProtection="1">
      <alignment horizontal="center" vertical="top" wrapText="1"/>
      <protection locked="0"/>
    </xf>
    <xf numFmtId="164" fontId="10" fillId="6" borderId="15" xfId="4" applyNumberFormat="1" applyFont="1" applyFill="1" applyBorder="1" applyAlignment="1">
      <alignment horizontal="center" vertical="top" wrapText="1"/>
    </xf>
    <xf numFmtId="164" fontId="10" fillId="6" borderId="16" xfId="4" applyNumberFormat="1" applyFont="1" applyFill="1" applyBorder="1" applyAlignment="1" applyProtection="1">
      <alignment horizontal="center" vertical="top" wrapText="1"/>
      <protection locked="0"/>
    </xf>
    <xf numFmtId="164" fontId="10" fillId="6" borderId="17" xfId="4" applyNumberFormat="1" applyFont="1" applyFill="1" applyBorder="1" applyAlignment="1" applyProtection="1">
      <alignment horizontal="center" vertical="top" wrapText="1"/>
      <protection locked="0"/>
    </xf>
    <xf numFmtId="0" fontId="10" fillId="6" borderId="110" xfId="4" applyFont="1" applyFill="1" applyBorder="1" applyAlignment="1" applyProtection="1">
      <alignment horizontal="center" vertical="top"/>
      <protection locked="0"/>
    </xf>
    <xf numFmtId="0" fontId="10" fillId="0" borderId="103" xfId="4" applyFont="1" applyBorder="1" applyAlignment="1" applyProtection="1">
      <alignment horizontal="center" vertical="top"/>
      <protection locked="0"/>
    </xf>
    <xf numFmtId="0" fontId="23" fillId="6" borderId="166" xfId="4" applyFont="1" applyFill="1" applyBorder="1" applyAlignment="1" applyProtection="1">
      <alignment horizontal="center" vertical="top" wrapText="1"/>
      <protection locked="0"/>
    </xf>
    <xf numFmtId="164" fontId="10" fillId="6" borderId="166" xfId="4" applyNumberFormat="1" applyFont="1" applyFill="1" applyBorder="1" applyAlignment="1">
      <alignment horizontal="center" vertical="top" wrapText="1"/>
    </xf>
    <xf numFmtId="164" fontId="10" fillId="6" borderId="52" xfId="4" applyNumberFormat="1" applyFont="1" applyFill="1" applyBorder="1" applyAlignment="1" applyProtection="1">
      <alignment horizontal="center" vertical="top" wrapText="1"/>
      <protection locked="0"/>
    </xf>
    <xf numFmtId="164" fontId="10" fillId="6" borderId="122" xfId="4" applyNumberFormat="1" applyFont="1" applyFill="1" applyBorder="1" applyAlignment="1" applyProtection="1">
      <alignment horizontal="center" vertical="top" wrapText="1"/>
      <protection locked="0"/>
    </xf>
    <xf numFmtId="164" fontId="10" fillId="13" borderId="166" xfId="4" applyNumberFormat="1" applyFont="1" applyFill="1" applyBorder="1" applyAlignment="1">
      <alignment horizontal="center" vertical="top" wrapText="1"/>
    </xf>
    <xf numFmtId="164" fontId="10" fillId="13" borderId="52" xfId="4" applyNumberFormat="1" applyFont="1" applyFill="1" applyBorder="1" applyAlignment="1" applyProtection="1">
      <alignment horizontal="center" vertical="top" wrapText="1"/>
      <protection locked="0"/>
    </xf>
    <xf numFmtId="164" fontId="10" fillId="13" borderId="122" xfId="4" applyNumberFormat="1" applyFont="1" applyFill="1" applyBorder="1" applyAlignment="1" applyProtection="1">
      <alignment horizontal="center" vertical="top" wrapText="1"/>
      <protection locked="0"/>
    </xf>
    <xf numFmtId="0" fontId="23" fillId="6" borderId="123" xfId="4" applyFont="1" applyFill="1" applyBorder="1" applyAlignment="1" applyProtection="1">
      <alignment horizontal="center" vertical="top" wrapText="1"/>
      <protection locked="0"/>
    </xf>
    <xf numFmtId="164" fontId="10" fillId="6" borderId="123" xfId="4" applyNumberFormat="1" applyFont="1" applyFill="1" applyBorder="1" applyAlignment="1">
      <alignment horizontal="center" vertical="top" wrapText="1"/>
    </xf>
    <xf numFmtId="164" fontId="10" fillId="6" borderId="68" xfId="4" applyNumberFormat="1" applyFont="1" applyFill="1" applyBorder="1" applyAlignment="1" applyProtection="1">
      <alignment horizontal="center" vertical="top" wrapText="1"/>
      <protection locked="0"/>
    </xf>
    <xf numFmtId="164" fontId="10" fillId="6" borderId="117" xfId="4" applyNumberFormat="1" applyFont="1" applyFill="1" applyBorder="1" applyAlignment="1" applyProtection="1">
      <alignment horizontal="center" vertical="top" wrapText="1"/>
      <protection locked="0"/>
    </xf>
    <xf numFmtId="164" fontId="10" fillId="13" borderId="123" xfId="4" applyNumberFormat="1" applyFont="1" applyFill="1" applyBorder="1" applyAlignment="1">
      <alignment horizontal="center" vertical="top" wrapText="1"/>
    </xf>
    <xf numFmtId="164" fontId="10" fillId="13" borderId="68" xfId="4" applyNumberFormat="1" applyFont="1" applyFill="1" applyBorder="1" applyAlignment="1" applyProtection="1">
      <alignment horizontal="center" vertical="top" wrapText="1"/>
      <protection locked="0"/>
    </xf>
    <xf numFmtId="164" fontId="10" fillId="13" borderId="117" xfId="4" applyNumberFormat="1" applyFont="1" applyFill="1" applyBorder="1" applyAlignment="1" applyProtection="1">
      <alignment horizontal="center" vertical="top" wrapText="1"/>
      <protection locked="0"/>
    </xf>
    <xf numFmtId="0" fontId="26" fillId="6" borderId="100" xfId="4" applyFont="1" applyFill="1" applyBorder="1" applyAlignment="1" applyProtection="1">
      <alignment vertical="top" wrapText="1"/>
      <protection locked="0"/>
    </xf>
    <xf numFmtId="0" fontId="26" fillId="6" borderId="98" xfId="4" applyFont="1" applyFill="1" applyBorder="1" applyAlignment="1" applyProtection="1">
      <alignment vertical="top"/>
      <protection locked="0"/>
    </xf>
    <xf numFmtId="0" fontId="26" fillId="6" borderId="80" xfId="4" applyFont="1" applyFill="1" applyBorder="1" applyAlignment="1" applyProtection="1">
      <alignment vertical="top"/>
      <protection locked="0"/>
    </xf>
    <xf numFmtId="164" fontId="9" fillId="10" borderId="114" xfId="4" applyNumberFormat="1" applyFont="1" applyFill="1" applyBorder="1" applyAlignment="1">
      <alignment horizontal="center" vertical="top"/>
    </xf>
    <xf numFmtId="0" fontId="23" fillId="6" borderId="91" xfId="4" applyFont="1" applyFill="1" applyBorder="1" applyAlignment="1" applyProtection="1">
      <alignment horizontal="center" vertical="top"/>
      <protection locked="0"/>
    </xf>
    <xf numFmtId="164" fontId="33" fillId="6" borderId="92" xfId="4" applyNumberFormat="1" applyFont="1" applyFill="1" applyBorder="1" applyAlignment="1">
      <alignment horizontal="center" vertical="top"/>
    </xf>
    <xf numFmtId="164" fontId="33" fillId="6" borderId="48" xfId="4" applyNumberFormat="1" applyFont="1" applyFill="1" applyBorder="1" applyAlignment="1" applyProtection="1">
      <alignment horizontal="center" vertical="top"/>
      <protection locked="0"/>
    </xf>
    <xf numFmtId="164" fontId="33" fillId="6" borderId="49" xfId="4" applyNumberFormat="1" applyFont="1" applyFill="1" applyBorder="1" applyAlignment="1" applyProtection="1">
      <alignment horizontal="center" vertical="top"/>
      <protection locked="0"/>
    </xf>
    <xf numFmtId="164" fontId="33" fillId="13" borderId="47" xfId="4" applyNumberFormat="1" applyFont="1" applyFill="1" applyBorder="1" applyAlignment="1">
      <alignment horizontal="center" vertical="top"/>
    </xf>
    <xf numFmtId="164" fontId="33" fillId="13" borderId="49" xfId="4" applyNumberFormat="1" applyFont="1" applyFill="1" applyBorder="1" applyAlignment="1" applyProtection="1">
      <alignment horizontal="center" vertical="top"/>
      <protection locked="0"/>
    </xf>
    <xf numFmtId="164" fontId="23" fillId="6" borderId="47" xfId="4" applyNumberFormat="1" applyFont="1" applyFill="1" applyBorder="1" applyAlignment="1">
      <alignment horizontal="center" vertical="top"/>
    </xf>
    <xf numFmtId="164" fontId="23" fillId="6" borderId="48" xfId="4" applyNumberFormat="1" applyFont="1" applyFill="1" applyBorder="1" applyAlignment="1" applyProtection="1">
      <alignment horizontal="center" vertical="top"/>
      <protection locked="0"/>
    </xf>
    <xf numFmtId="164" fontId="23" fillId="6" borderId="49" xfId="4" applyNumberFormat="1" applyFont="1" applyFill="1" applyBorder="1" applyAlignment="1" applyProtection="1">
      <alignment horizontal="center" vertical="top"/>
      <protection locked="0"/>
    </xf>
    <xf numFmtId="0" fontId="55" fillId="6" borderId="0" xfId="4" applyFont="1" applyFill="1" applyProtection="1">
      <protection locked="0"/>
    </xf>
    <xf numFmtId="0" fontId="23" fillId="6" borderId="14" xfId="4" applyFont="1" applyFill="1" applyBorder="1" applyAlignment="1" applyProtection="1">
      <alignment horizontal="center" vertical="top"/>
      <protection locked="0"/>
    </xf>
    <xf numFmtId="164" fontId="33" fillId="6" borderId="56" xfId="4" applyNumberFormat="1" applyFont="1" applyFill="1" applyBorder="1" applyAlignment="1">
      <alignment horizontal="center" vertical="top"/>
    </xf>
    <xf numFmtId="164" fontId="33" fillId="6" borderId="52" xfId="4" applyNumberFormat="1" applyFont="1" applyFill="1" applyBorder="1" applyAlignment="1" applyProtection="1">
      <alignment horizontal="center" vertical="top"/>
      <protection locked="0"/>
    </xf>
    <xf numFmtId="164" fontId="33" fillId="6" borderId="55" xfId="4" applyNumberFormat="1" applyFont="1" applyFill="1" applyBorder="1" applyAlignment="1" applyProtection="1">
      <alignment horizontal="center" vertical="top"/>
      <protection locked="0"/>
    </xf>
    <xf numFmtId="164" fontId="23" fillId="13" borderId="54" xfId="4" applyNumberFormat="1" applyFont="1" applyFill="1" applyBorder="1" applyAlignment="1">
      <alignment horizontal="center" vertical="top"/>
    </xf>
    <xf numFmtId="164" fontId="23" fillId="13" borderId="52" xfId="4" applyNumberFormat="1" applyFont="1" applyFill="1" applyBorder="1" applyAlignment="1" applyProtection="1">
      <alignment horizontal="center" vertical="top"/>
      <protection locked="0"/>
    </xf>
    <xf numFmtId="164" fontId="23" fillId="13" borderId="55" xfId="4" applyNumberFormat="1" applyFont="1" applyFill="1" applyBorder="1" applyAlignment="1" applyProtection="1">
      <alignment horizontal="center" vertical="top"/>
      <protection locked="0"/>
    </xf>
    <xf numFmtId="164" fontId="23" fillId="6" borderId="54" xfId="4" applyNumberFormat="1" applyFont="1" applyFill="1" applyBorder="1" applyAlignment="1">
      <alignment horizontal="center" vertical="top"/>
    </xf>
    <xf numFmtId="164" fontId="23" fillId="6" borderId="52" xfId="4" applyNumberFormat="1" applyFont="1" applyFill="1" applyBorder="1" applyAlignment="1" applyProtection="1">
      <alignment horizontal="center" vertical="top"/>
      <protection locked="0"/>
    </xf>
    <xf numFmtId="164" fontId="23" fillId="6" borderId="55" xfId="4" applyNumberFormat="1" applyFont="1" applyFill="1" applyBorder="1" applyAlignment="1" applyProtection="1">
      <alignment horizontal="center" vertical="top"/>
      <protection locked="0"/>
    </xf>
    <xf numFmtId="0" fontId="23" fillId="6" borderId="70" xfId="4" applyFont="1" applyFill="1" applyBorder="1" applyAlignment="1" applyProtection="1">
      <alignment horizontal="center" vertical="top"/>
      <protection locked="0"/>
    </xf>
    <xf numFmtId="164" fontId="33" fillId="6" borderId="106" xfId="4" applyNumberFormat="1" applyFont="1" applyFill="1" applyBorder="1" applyAlignment="1">
      <alignment horizontal="center" vertical="top"/>
    </xf>
    <xf numFmtId="164" fontId="33" fillId="6" borderId="60" xfId="4" applyNumberFormat="1" applyFont="1" applyFill="1" applyBorder="1" applyAlignment="1" applyProtection="1">
      <alignment horizontal="center" vertical="top"/>
      <protection locked="0"/>
    </xf>
    <xf numFmtId="164" fontId="33" fillId="6" borderId="61" xfId="4" applyNumberFormat="1" applyFont="1" applyFill="1" applyBorder="1" applyAlignment="1" applyProtection="1">
      <alignment horizontal="center" vertical="top"/>
      <protection locked="0"/>
    </xf>
    <xf numFmtId="164" fontId="23" fillId="13" borderId="124" xfId="4" applyNumberFormat="1" applyFont="1" applyFill="1" applyBorder="1" applyAlignment="1">
      <alignment horizontal="center" vertical="top"/>
    </xf>
    <xf numFmtId="164" fontId="23" fillId="13" borderId="60" xfId="4" applyNumberFormat="1" applyFont="1" applyFill="1" applyBorder="1" applyAlignment="1" applyProtection="1">
      <alignment horizontal="center" vertical="top"/>
      <protection locked="0"/>
    </xf>
    <xf numFmtId="164" fontId="23" fillId="13" borderId="61" xfId="4" applyNumberFormat="1" applyFont="1" applyFill="1" applyBorder="1" applyAlignment="1" applyProtection="1">
      <alignment horizontal="center" vertical="top"/>
      <protection locked="0"/>
    </xf>
    <xf numFmtId="164" fontId="23" fillId="6" borderId="124" xfId="4" applyNumberFormat="1" applyFont="1" applyFill="1" applyBorder="1" applyAlignment="1">
      <alignment horizontal="center" vertical="top"/>
    </xf>
    <xf numFmtId="164" fontId="23" fillId="6" borderId="60" xfId="4" applyNumberFormat="1" applyFont="1" applyFill="1" applyBorder="1" applyAlignment="1" applyProtection="1">
      <alignment horizontal="center" vertical="top"/>
      <protection locked="0"/>
    </xf>
    <xf numFmtId="164" fontId="23" fillId="6" borderId="61" xfId="4" applyNumberFormat="1" applyFont="1" applyFill="1" applyBorder="1" applyAlignment="1" applyProtection="1">
      <alignment horizontal="center" vertical="top"/>
      <protection locked="0"/>
    </xf>
    <xf numFmtId="0" fontId="9" fillId="13" borderId="70" xfId="4" applyFont="1" applyFill="1" applyBorder="1" applyAlignment="1" applyProtection="1">
      <alignment horizontal="center" vertical="top"/>
      <protection locked="0"/>
    </xf>
    <xf numFmtId="164" fontId="9" fillId="13" borderId="60" xfId="4" applyNumberFormat="1" applyFont="1" applyFill="1" applyBorder="1" applyAlignment="1">
      <alignment horizontal="center" vertical="top"/>
    </xf>
    <xf numFmtId="164" fontId="9" fillId="13" borderId="61" xfId="4" applyNumberFormat="1" applyFont="1" applyFill="1" applyBorder="1" applyAlignment="1">
      <alignment horizontal="center" vertical="top"/>
    </xf>
    <xf numFmtId="164" fontId="9" fillId="13" borderId="124" xfId="4" applyNumberFormat="1" applyFont="1" applyFill="1" applyBorder="1" applyAlignment="1">
      <alignment horizontal="center" vertical="top"/>
    </xf>
    <xf numFmtId="0" fontId="23" fillId="5" borderId="91" xfId="4" applyFont="1" applyFill="1" applyBorder="1" applyAlignment="1" applyProtection="1">
      <alignment horizontal="center" vertical="top"/>
      <protection locked="0"/>
    </xf>
    <xf numFmtId="164" fontId="33" fillId="5" borderId="47" xfId="4" applyNumberFormat="1" applyFont="1" applyFill="1" applyBorder="1" applyAlignment="1">
      <alignment horizontal="center" vertical="top"/>
    </xf>
    <xf numFmtId="164" fontId="33" fillId="5" borderId="48" xfId="4" applyNumberFormat="1" applyFont="1" applyFill="1" applyBorder="1" applyAlignment="1" applyProtection="1">
      <alignment horizontal="center" vertical="top"/>
      <protection locked="0"/>
    </xf>
    <xf numFmtId="164" fontId="33" fillId="5" borderId="49" xfId="4" applyNumberFormat="1" applyFont="1" applyFill="1" applyBorder="1" applyAlignment="1" applyProtection="1">
      <alignment horizontal="center" vertical="top"/>
      <protection locked="0"/>
    </xf>
    <xf numFmtId="0" fontId="23" fillId="6" borderId="45" xfId="4" applyFont="1" applyFill="1" applyBorder="1" applyAlignment="1" applyProtection="1">
      <alignment horizontal="center" vertical="top"/>
      <protection locked="0"/>
    </xf>
    <xf numFmtId="164" fontId="27" fillId="13" borderId="124" xfId="4" applyNumberFormat="1" applyFont="1" applyFill="1" applyBorder="1" applyAlignment="1">
      <alignment horizontal="center" vertical="top"/>
    </xf>
    <xf numFmtId="164" fontId="27" fillId="13" borderId="61" xfId="4" applyNumberFormat="1" applyFont="1" applyFill="1" applyBorder="1" applyAlignment="1" applyProtection="1">
      <alignment horizontal="center" vertical="top"/>
      <protection locked="0"/>
    </xf>
    <xf numFmtId="164" fontId="33" fillId="5" borderId="15" xfId="4" applyNumberFormat="1" applyFont="1" applyFill="1" applyBorder="1" applyAlignment="1">
      <alignment horizontal="center" vertical="top"/>
    </xf>
    <xf numFmtId="164" fontId="33" fillId="5" borderId="16" xfId="4" applyNumberFormat="1" applyFont="1" applyFill="1" applyBorder="1" applyAlignment="1" applyProtection="1">
      <alignment horizontal="center" vertical="top"/>
      <protection locked="0"/>
    </xf>
    <xf numFmtId="164" fontId="33" fillId="5" borderId="17" xfId="4" applyNumberFormat="1" applyFont="1" applyFill="1" applyBorder="1" applyAlignment="1" applyProtection="1">
      <alignment horizontal="center" vertical="top"/>
      <protection locked="0"/>
    </xf>
    <xf numFmtId="164" fontId="27" fillId="13" borderId="60" xfId="4" applyNumberFormat="1" applyFont="1" applyFill="1" applyBorder="1" applyAlignment="1" applyProtection="1">
      <alignment horizontal="center" vertical="top"/>
      <protection locked="0"/>
    </xf>
    <xf numFmtId="164" fontId="33" fillId="5" borderId="54" xfId="4" applyNumberFormat="1" applyFont="1" applyFill="1" applyBorder="1" applyAlignment="1">
      <alignment horizontal="center" vertical="top"/>
    </xf>
    <xf numFmtId="164" fontId="33" fillId="5" borderId="52" xfId="4" applyNumberFormat="1" applyFont="1" applyFill="1" applyBorder="1" applyAlignment="1" applyProtection="1">
      <alignment horizontal="center" vertical="top"/>
      <protection locked="0"/>
    </xf>
    <xf numFmtId="164" fontId="33" fillId="5" borderId="55" xfId="4" applyNumberFormat="1" applyFont="1" applyFill="1" applyBorder="1" applyAlignment="1" applyProtection="1">
      <alignment horizontal="center" vertical="top"/>
      <protection locked="0"/>
    </xf>
    <xf numFmtId="164" fontId="33" fillId="5" borderId="60" xfId="4" applyNumberFormat="1" applyFont="1" applyFill="1" applyBorder="1" applyAlignment="1" applyProtection="1">
      <alignment horizontal="center" vertical="top"/>
      <protection locked="0"/>
    </xf>
    <xf numFmtId="164" fontId="33" fillId="5" borderId="61" xfId="4" applyNumberFormat="1" applyFont="1" applyFill="1" applyBorder="1" applyAlignment="1" applyProtection="1">
      <alignment horizontal="center" vertical="top"/>
      <protection locked="0"/>
    </xf>
    <xf numFmtId="164" fontId="11" fillId="13" borderId="106" xfId="4" applyNumberFormat="1" applyFont="1" applyFill="1" applyBorder="1" applyAlignment="1">
      <alignment horizontal="center" vertical="top"/>
    </xf>
    <xf numFmtId="164" fontId="11" fillId="13" borderId="60" xfId="4" applyNumberFormat="1" applyFont="1" applyFill="1" applyBorder="1" applyAlignment="1">
      <alignment horizontal="center" vertical="top"/>
    </xf>
    <xf numFmtId="164" fontId="11" fillId="13" borderId="77" xfId="4" applyNumberFormat="1" applyFont="1" applyFill="1" applyBorder="1" applyAlignment="1">
      <alignment horizontal="center" vertical="top"/>
    </xf>
    <xf numFmtId="164" fontId="11" fillId="13" borderId="76" xfId="4" applyNumberFormat="1" applyFont="1" applyFill="1" applyBorder="1" applyAlignment="1">
      <alignment horizontal="center" vertical="top"/>
    </xf>
    <xf numFmtId="164" fontId="28" fillId="13" borderId="124" xfId="4" applyNumberFormat="1" applyFont="1" applyFill="1" applyBorder="1" applyAlignment="1">
      <alignment horizontal="center" vertical="top"/>
    </xf>
    <xf numFmtId="164" fontId="28" fillId="13" borderId="60" xfId="4" applyNumberFormat="1" applyFont="1" applyFill="1" applyBorder="1" applyAlignment="1">
      <alignment horizontal="center" vertical="top"/>
    </xf>
    <xf numFmtId="164" fontId="28" fillId="13" borderId="61" xfId="4" applyNumberFormat="1" applyFont="1" applyFill="1" applyBorder="1" applyAlignment="1">
      <alignment horizontal="center" vertical="top"/>
    </xf>
    <xf numFmtId="164" fontId="23" fillId="0" borderId="92" xfId="4" applyNumberFormat="1" applyFont="1" applyBorder="1" applyAlignment="1">
      <alignment horizontal="center" vertical="top"/>
    </xf>
    <xf numFmtId="164" fontId="23" fillId="13" borderId="47" xfId="4" applyNumberFormat="1" applyFont="1" applyFill="1" applyBorder="1" applyAlignment="1">
      <alignment horizontal="center" vertical="top"/>
    </xf>
    <xf numFmtId="164" fontId="23" fillId="13" borderId="49" xfId="4" applyNumberFormat="1" applyFont="1" applyFill="1" applyBorder="1" applyAlignment="1" applyProtection="1">
      <alignment horizontal="center" vertical="top"/>
      <protection locked="0"/>
    </xf>
    <xf numFmtId="164" fontId="23" fillId="0" borderId="56" xfId="4" applyNumberFormat="1" applyFont="1" applyBorder="1" applyAlignment="1">
      <alignment horizontal="center" vertical="top"/>
    </xf>
    <xf numFmtId="164" fontId="23" fillId="0" borderId="52" xfId="4" applyNumberFormat="1" applyFont="1" applyBorder="1" applyAlignment="1" applyProtection="1">
      <alignment horizontal="center" vertical="top"/>
      <protection locked="0"/>
    </xf>
    <xf numFmtId="164" fontId="23" fillId="0" borderId="55" xfId="4" applyNumberFormat="1" applyFont="1" applyBorder="1" applyAlignment="1" applyProtection="1">
      <alignment horizontal="center" vertical="top"/>
      <protection locked="0"/>
    </xf>
    <xf numFmtId="164" fontId="23" fillId="0" borderId="54" xfId="4" applyNumberFormat="1" applyFont="1" applyBorder="1" applyAlignment="1">
      <alignment horizontal="center" vertical="top"/>
    </xf>
    <xf numFmtId="164" fontId="23" fillId="0" borderId="106" xfId="4" applyNumberFormat="1" applyFont="1" applyBorder="1" applyAlignment="1">
      <alignment horizontal="center" vertical="top"/>
    </xf>
    <xf numFmtId="164" fontId="23" fillId="0" borderId="60" xfId="4" applyNumberFormat="1" applyFont="1" applyBorder="1" applyAlignment="1" applyProtection="1">
      <alignment horizontal="center" vertical="top"/>
      <protection locked="0"/>
    </xf>
    <xf numFmtId="164" fontId="23" fillId="0" borderId="61" xfId="4" applyNumberFormat="1" applyFont="1" applyBorder="1" applyAlignment="1" applyProtection="1">
      <alignment horizontal="center" vertical="top"/>
      <protection locked="0"/>
    </xf>
    <xf numFmtId="164" fontId="23" fillId="0" borderId="124" xfId="4" applyNumberFormat="1" applyFont="1" applyBorder="1" applyAlignment="1">
      <alignment horizontal="center" vertical="top"/>
    </xf>
    <xf numFmtId="164" fontId="33" fillId="5" borderId="124" xfId="4" applyNumberFormat="1" applyFont="1" applyFill="1" applyBorder="1" applyAlignment="1">
      <alignment horizontal="center" vertical="top"/>
    </xf>
    <xf numFmtId="164" fontId="11" fillId="13" borderId="61" xfId="4" applyNumberFormat="1" applyFont="1" applyFill="1" applyBorder="1" applyAlignment="1">
      <alignment horizontal="center" vertical="top"/>
    </xf>
    <xf numFmtId="164" fontId="23" fillId="5" borderId="47" xfId="4" applyNumberFormat="1" applyFont="1" applyFill="1" applyBorder="1" applyAlignment="1">
      <alignment horizontal="center" vertical="top"/>
    </xf>
    <xf numFmtId="164" fontId="23" fillId="5" borderId="48" xfId="4" applyNumberFormat="1" applyFont="1" applyFill="1" applyBorder="1" applyAlignment="1" applyProtection="1">
      <alignment horizontal="center" vertical="top"/>
      <protection locked="0"/>
    </xf>
    <xf numFmtId="164" fontId="23" fillId="5" borderId="49" xfId="4" applyNumberFormat="1" applyFont="1" applyFill="1" applyBorder="1" applyAlignment="1" applyProtection="1">
      <alignment horizontal="center" vertical="top"/>
      <protection locked="0"/>
    </xf>
    <xf numFmtId="164" fontId="23" fillId="5" borderId="54" xfId="4" applyNumberFormat="1" applyFont="1" applyFill="1" applyBorder="1" applyAlignment="1">
      <alignment horizontal="center" vertical="top"/>
    </xf>
    <xf numFmtId="164" fontId="23" fillId="5" borderId="52" xfId="4" applyNumberFormat="1" applyFont="1" applyFill="1" applyBorder="1" applyAlignment="1" applyProtection="1">
      <alignment horizontal="center" vertical="top"/>
      <protection locked="0"/>
    </xf>
    <xf numFmtId="164" fontId="23" fillId="5" borderId="55" xfId="4" applyNumberFormat="1" applyFont="1" applyFill="1" applyBorder="1" applyAlignment="1" applyProtection="1">
      <alignment horizontal="center" vertical="top"/>
      <protection locked="0"/>
    </xf>
    <xf numFmtId="164" fontId="23" fillId="5" borderId="124" xfId="4" applyNumberFormat="1" applyFont="1" applyFill="1" applyBorder="1" applyAlignment="1">
      <alignment horizontal="center" vertical="top"/>
    </xf>
    <xf numFmtId="164" fontId="23" fillId="5" borderId="60" xfId="4" applyNumberFormat="1" applyFont="1" applyFill="1" applyBorder="1" applyAlignment="1" applyProtection="1">
      <alignment horizontal="center" vertical="top"/>
      <protection locked="0"/>
    </xf>
    <xf numFmtId="164" fontId="23" fillId="5" borderId="61" xfId="4" applyNumberFormat="1" applyFont="1" applyFill="1" applyBorder="1" applyAlignment="1" applyProtection="1">
      <alignment horizontal="center" vertical="top"/>
      <protection locked="0"/>
    </xf>
    <xf numFmtId="0" fontId="7" fillId="0" borderId="0" xfId="4" applyFont="1" applyAlignment="1" applyProtection="1">
      <alignment vertical="top"/>
      <protection locked="0"/>
    </xf>
    <xf numFmtId="164" fontId="11" fillId="10" borderId="33" xfId="4" applyNumberFormat="1" applyFont="1" applyFill="1" applyBorder="1" applyAlignment="1">
      <alignment horizontal="center" vertical="top"/>
    </xf>
    <xf numFmtId="164" fontId="11" fillId="10" borderId="88" xfId="4" applyNumberFormat="1" applyFont="1" applyFill="1" applyBorder="1" applyAlignment="1">
      <alignment horizontal="center" vertical="top"/>
    </xf>
    <xf numFmtId="164" fontId="11" fillId="10" borderId="114" xfId="4" applyNumberFormat="1" applyFont="1" applyFill="1" applyBorder="1" applyAlignment="1">
      <alignment horizontal="center" vertical="top"/>
    </xf>
    <xf numFmtId="170" fontId="10" fillId="0" borderId="102" xfId="4" applyNumberFormat="1" applyFont="1" applyBorder="1" applyAlignment="1" applyProtection="1">
      <alignment horizontal="center" vertical="top"/>
      <protection locked="0"/>
    </xf>
    <xf numFmtId="170" fontId="9" fillId="0" borderId="102" xfId="4" applyNumberFormat="1" applyFont="1" applyBorder="1" applyAlignment="1" applyProtection="1">
      <alignment horizontal="center" vertical="top"/>
      <protection locked="0"/>
    </xf>
    <xf numFmtId="170" fontId="10" fillId="0" borderId="103" xfId="4" applyNumberFormat="1" applyFont="1" applyBorder="1" applyAlignment="1" applyProtection="1">
      <alignment horizontal="center" vertical="top"/>
      <protection locked="0"/>
    </xf>
    <xf numFmtId="170" fontId="10" fillId="0" borderId="110" xfId="4" applyNumberFormat="1" applyFont="1" applyBorder="1" applyAlignment="1">
      <alignment horizontal="center" vertical="top"/>
    </xf>
    <xf numFmtId="170" fontId="10" fillId="0" borderId="54" xfId="4" applyNumberFormat="1" applyFont="1" applyBorder="1" applyAlignment="1">
      <alignment horizontal="center" vertical="top"/>
    </xf>
    <xf numFmtId="170" fontId="10" fillId="0" borderId="52" xfId="4" applyNumberFormat="1" applyFont="1" applyBorder="1" applyAlignment="1" applyProtection="1">
      <alignment horizontal="center" vertical="top"/>
      <protection locked="0"/>
    </xf>
    <xf numFmtId="170" fontId="9" fillId="0" borderId="52" xfId="4" applyNumberFormat="1" applyFont="1" applyBorder="1" applyAlignment="1" applyProtection="1">
      <alignment horizontal="center" vertical="top"/>
      <protection locked="0"/>
    </xf>
    <xf numFmtId="170" fontId="10" fillId="0" borderId="55" xfId="4" applyNumberFormat="1" applyFont="1" applyBorder="1" applyAlignment="1" applyProtection="1">
      <alignment horizontal="center" vertical="top"/>
      <protection locked="0"/>
    </xf>
    <xf numFmtId="170" fontId="10" fillId="13" borderId="52" xfId="4" applyNumberFormat="1" applyFont="1" applyFill="1" applyBorder="1" applyAlignment="1" applyProtection="1">
      <alignment horizontal="center" vertical="top"/>
      <protection locked="0"/>
    </xf>
    <xf numFmtId="170" fontId="9" fillId="13" borderId="52" xfId="4" applyNumberFormat="1" applyFont="1" applyFill="1" applyBorder="1" applyAlignment="1" applyProtection="1">
      <alignment horizontal="center" vertical="top"/>
      <protection locked="0"/>
    </xf>
    <xf numFmtId="170" fontId="10" fillId="0" borderId="56" xfId="4" applyNumberFormat="1" applyFont="1" applyBorder="1" applyAlignment="1">
      <alignment horizontal="center" vertical="top"/>
    </xf>
    <xf numFmtId="0" fontId="9" fillId="13" borderId="121" xfId="4" applyFont="1" applyFill="1" applyBorder="1" applyAlignment="1" applyProtection="1">
      <alignment horizontal="center" vertical="top" wrapText="1"/>
      <protection locked="0"/>
    </xf>
    <xf numFmtId="170" fontId="9" fillId="13" borderId="121" xfId="4" applyNumberFormat="1" applyFont="1" applyFill="1" applyBorder="1" applyAlignment="1">
      <alignment horizontal="center" vertical="top"/>
    </xf>
    <xf numFmtId="170" fontId="9" fillId="13" borderId="74" xfId="4" applyNumberFormat="1" applyFont="1" applyFill="1" applyBorder="1" applyAlignment="1">
      <alignment horizontal="center" vertical="top"/>
    </xf>
    <xf numFmtId="170" fontId="9" fillId="13" borderId="108" xfId="4" applyNumberFormat="1" applyFont="1" applyFill="1" applyBorder="1" applyAlignment="1">
      <alignment horizontal="center" vertical="top"/>
    </xf>
    <xf numFmtId="170" fontId="9" fillId="13" borderId="73" xfId="4" applyNumberFormat="1" applyFont="1" applyFill="1" applyBorder="1" applyAlignment="1">
      <alignment horizontal="center" vertical="top"/>
    </xf>
    <xf numFmtId="170" fontId="9" fillId="13" borderId="75" xfId="4" applyNumberFormat="1" applyFont="1" applyFill="1" applyBorder="1" applyAlignment="1">
      <alignment horizontal="center" vertical="top"/>
    </xf>
    <xf numFmtId="170" fontId="9" fillId="13" borderId="77" xfId="4" applyNumberFormat="1" applyFont="1" applyFill="1" applyBorder="1" applyAlignment="1">
      <alignment horizontal="center" vertical="top"/>
    </xf>
    <xf numFmtId="0" fontId="60" fillId="0" borderId="0" xfId="4" applyFont="1" applyAlignment="1" applyProtection="1">
      <alignment vertical="top"/>
      <protection locked="0"/>
    </xf>
    <xf numFmtId="0" fontId="23" fillId="0" borderId="185" xfId="4" applyFont="1" applyBorder="1" applyAlignment="1" applyProtection="1">
      <alignment horizontal="center" vertical="top" wrapText="1"/>
      <protection locked="0"/>
    </xf>
    <xf numFmtId="170" fontId="23" fillId="6" borderId="15" xfId="4" applyNumberFormat="1" applyFont="1" applyFill="1" applyBorder="1" applyAlignment="1">
      <alignment horizontal="center" vertical="top"/>
    </xf>
    <xf numFmtId="170" fontId="23" fillId="6" borderId="16" xfId="4" applyNumberFormat="1" applyFont="1" applyFill="1" applyBorder="1" applyAlignment="1" applyProtection="1">
      <alignment horizontal="center" vertical="top"/>
      <protection locked="0"/>
    </xf>
    <xf numFmtId="170" fontId="23" fillId="5" borderId="19" xfId="4" applyNumberFormat="1" applyFont="1" applyFill="1" applyBorder="1" applyAlignment="1">
      <alignment horizontal="center" vertical="top"/>
    </xf>
    <xf numFmtId="170" fontId="23" fillId="5" borderId="19" xfId="4" applyNumberFormat="1" applyFont="1" applyFill="1" applyBorder="1" applyAlignment="1" applyProtection="1">
      <alignment horizontal="center" vertical="top"/>
      <protection locked="0"/>
    </xf>
    <xf numFmtId="170" fontId="23" fillId="5" borderId="17" xfId="4" applyNumberFormat="1" applyFont="1" applyFill="1" applyBorder="1" applyAlignment="1" applyProtection="1">
      <alignment horizontal="center" vertical="top"/>
      <protection locked="0"/>
    </xf>
    <xf numFmtId="170" fontId="23" fillId="6" borderId="19" xfId="4" applyNumberFormat="1" applyFont="1" applyFill="1" applyBorder="1" applyAlignment="1">
      <alignment horizontal="center" vertical="top"/>
    </xf>
    <xf numFmtId="171" fontId="23" fillId="5" borderId="16" xfId="4" applyNumberFormat="1" applyFont="1" applyFill="1" applyBorder="1" applyAlignment="1" applyProtection="1">
      <alignment horizontal="center" vertical="top"/>
      <protection locked="0"/>
    </xf>
    <xf numFmtId="170" fontId="23" fillId="5" borderId="49" xfId="4" applyNumberFormat="1" applyFont="1" applyFill="1" applyBorder="1" applyAlignment="1" applyProtection="1">
      <alignment horizontal="center" vertical="top"/>
      <protection locked="0"/>
    </xf>
    <xf numFmtId="170" fontId="11" fillId="13" borderId="75" xfId="4" applyNumberFormat="1" applyFont="1" applyFill="1" applyBorder="1" applyAlignment="1">
      <alignment horizontal="center" vertical="top"/>
    </xf>
    <xf numFmtId="170" fontId="11" fillId="13" borderId="77" xfId="4" applyNumberFormat="1" applyFont="1" applyFill="1" applyBorder="1" applyAlignment="1">
      <alignment horizontal="center" vertical="top"/>
    </xf>
    <xf numFmtId="170" fontId="11" fillId="13" borderId="73" xfId="4" applyNumberFormat="1" applyFont="1" applyFill="1" applyBorder="1" applyAlignment="1">
      <alignment horizontal="center" vertical="top"/>
    </xf>
    <xf numFmtId="0" fontId="11" fillId="13" borderId="74" xfId="4" applyFont="1" applyFill="1" applyBorder="1" applyAlignment="1">
      <alignment horizontal="center" vertical="top"/>
    </xf>
    <xf numFmtId="170" fontId="9" fillId="10" borderId="114" xfId="4" applyNumberFormat="1" applyFont="1" applyFill="1" applyBorder="1" applyAlignment="1">
      <alignment horizontal="center" vertical="top"/>
    </xf>
    <xf numFmtId="170" fontId="9" fillId="10" borderId="47" xfId="4" applyNumberFormat="1" applyFont="1" applyFill="1" applyBorder="1" applyAlignment="1">
      <alignment horizontal="center" vertical="top"/>
    </xf>
    <xf numFmtId="170" fontId="9" fillId="10" borderId="48" xfId="4" applyNumberFormat="1" applyFont="1" applyFill="1" applyBorder="1" applyAlignment="1">
      <alignment horizontal="center" vertical="top"/>
    </xf>
    <xf numFmtId="170" fontId="9" fillId="10" borderId="49" xfId="4" applyNumberFormat="1" applyFont="1" applyFill="1" applyBorder="1" applyAlignment="1">
      <alignment horizontal="center" vertical="top"/>
    </xf>
    <xf numFmtId="164" fontId="9" fillId="9" borderId="87" xfId="4" applyNumberFormat="1" applyFont="1" applyFill="1" applyBorder="1" applyAlignment="1">
      <alignment horizontal="center" vertical="top"/>
    </xf>
    <xf numFmtId="164" fontId="9" fillId="9" borderId="88" xfId="4" applyNumberFormat="1" applyFont="1" applyFill="1" applyBorder="1" applyAlignment="1">
      <alignment horizontal="center" vertical="top"/>
    </xf>
    <xf numFmtId="164" fontId="9" fillId="9" borderId="41" xfId="4" applyNumberFormat="1" applyFont="1" applyFill="1" applyBorder="1" applyAlignment="1">
      <alignment horizontal="center" vertical="top"/>
    </xf>
    <xf numFmtId="164" fontId="9" fillId="9" borderId="76" xfId="4" applyNumberFormat="1" applyFont="1" applyFill="1" applyBorder="1" applyAlignment="1">
      <alignment horizontal="center" vertical="top"/>
    </xf>
    <xf numFmtId="164" fontId="9" fillId="9" borderId="74" xfId="4" applyNumberFormat="1" applyFont="1" applyFill="1" applyBorder="1" applyAlignment="1">
      <alignment horizontal="center" vertical="top"/>
    </xf>
    <xf numFmtId="164" fontId="9" fillId="9" borderId="77" xfId="4" applyNumberFormat="1" applyFont="1" applyFill="1" applyBorder="1" applyAlignment="1">
      <alignment horizontal="center" vertical="top"/>
    </xf>
    <xf numFmtId="164" fontId="9" fillId="9" borderId="162" xfId="4" applyNumberFormat="1" applyFont="1" applyFill="1" applyBorder="1" applyAlignment="1">
      <alignment horizontal="center" vertical="top"/>
    </xf>
    <xf numFmtId="164" fontId="9" fillId="9" borderId="114" xfId="4" applyNumberFormat="1" applyFont="1" applyFill="1" applyBorder="1" applyAlignment="1">
      <alignment horizontal="center" vertical="top"/>
    </xf>
    <xf numFmtId="0" fontId="10" fillId="9" borderId="162" xfId="4" applyFont="1" applyFill="1" applyBorder="1" applyAlignment="1" applyProtection="1">
      <alignment vertical="top" wrapText="1"/>
      <protection locked="0"/>
    </xf>
    <xf numFmtId="0" fontId="10" fillId="9" borderId="168" xfId="4" applyFont="1" applyFill="1" applyBorder="1" applyAlignment="1" applyProtection="1">
      <alignment vertical="top" wrapText="1"/>
      <protection locked="0"/>
    </xf>
    <xf numFmtId="0" fontId="23" fillId="0" borderId="130" xfId="4" applyFont="1" applyBorder="1" applyAlignment="1" applyProtection="1">
      <alignment horizontal="center" vertical="top"/>
      <protection locked="0"/>
    </xf>
    <xf numFmtId="164" fontId="23" fillId="11" borderId="47" xfId="4" applyNumberFormat="1" applyFont="1" applyFill="1" applyBorder="1" applyAlignment="1">
      <alignment horizontal="center" vertical="top"/>
    </xf>
    <xf numFmtId="164" fontId="23" fillId="11" borderId="48" xfId="4" applyNumberFormat="1" applyFont="1" applyFill="1" applyBorder="1" applyAlignment="1" applyProtection="1">
      <alignment horizontal="center" vertical="top"/>
      <protection locked="0"/>
    </xf>
    <xf numFmtId="164" fontId="23" fillId="11" borderId="49" xfId="4" applyNumberFormat="1" applyFont="1" applyFill="1" applyBorder="1" applyAlignment="1" applyProtection="1">
      <alignment horizontal="center" vertical="top"/>
      <protection locked="0"/>
    </xf>
    <xf numFmtId="0" fontId="11" fillId="11" borderId="121" xfId="4" applyFont="1" applyFill="1" applyBorder="1" applyAlignment="1" applyProtection="1">
      <alignment horizontal="center" vertical="top"/>
      <protection locked="0"/>
    </xf>
    <xf numFmtId="164" fontId="11" fillId="11" borderId="76" xfId="4" applyNumberFormat="1" applyFont="1" applyFill="1" applyBorder="1" applyAlignment="1">
      <alignment horizontal="center" vertical="top"/>
    </xf>
    <xf numFmtId="164" fontId="11" fillId="11" borderId="74" xfId="4" applyNumberFormat="1" applyFont="1" applyFill="1" applyBorder="1" applyAlignment="1">
      <alignment horizontal="center" vertical="top"/>
    </xf>
    <xf numFmtId="164" fontId="11" fillId="11" borderId="77" xfId="4" applyNumberFormat="1" applyFont="1" applyFill="1" applyBorder="1" applyAlignment="1">
      <alignment horizontal="center" vertical="top"/>
    </xf>
    <xf numFmtId="0" fontId="23" fillId="6" borderId="37" xfId="4" applyFont="1" applyFill="1" applyBorder="1" applyAlignment="1" applyProtection="1">
      <alignment vertical="top" wrapText="1"/>
      <protection locked="0"/>
    </xf>
    <xf numFmtId="0" fontId="33" fillId="6" borderId="68" xfId="4" applyFont="1" applyFill="1" applyBorder="1" applyAlignment="1" applyProtection="1">
      <alignment horizontal="center" vertical="top" wrapText="1"/>
      <protection locked="0"/>
    </xf>
    <xf numFmtId="0" fontId="33" fillId="6" borderId="117" xfId="4" applyFont="1" applyFill="1" applyBorder="1" applyAlignment="1" applyProtection="1">
      <alignment horizontal="center" vertical="top" wrapText="1"/>
      <protection locked="0"/>
    </xf>
    <xf numFmtId="164" fontId="11" fillId="11" borderId="73" xfId="4" applyNumberFormat="1" applyFont="1" applyFill="1" applyBorder="1" applyAlignment="1">
      <alignment horizontal="center" vertical="top"/>
    </xf>
    <xf numFmtId="0" fontId="33" fillId="6" borderId="80" xfId="4" applyFont="1" applyFill="1" applyBorder="1" applyAlignment="1" applyProtection="1">
      <alignment horizontal="center" vertical="top" wrapText="1"/>
      <protection locked="0"/>
    </xf>
    <xf numFmtId="0" fontId="33" fillId="6" borderId="90" xfId="4" applyFont="1" applyFill="1" applyBorder="1" applyAlignment="1" applyProtection="1">
      <alignment horizontal="center" vertical="top" wrapText="1"/>
      <protection locked="0"/>
    </xf>
    <xf numFmtId="0" fontId="33" fillId="5" borderId="130" xfId="4" applyFont="1" applyFill="1" applyBorder="1" applyAlignment="1" applyProtection="1">
      <alignment horizontal="center" vertical="top"/>
      <protection locked="0"/>
    </xf>
    <xf numFmtId="0" fontId="10" fillId="0" borderId="37" xfId="4" applyFont="1" applyBorder="1" applyAlignment="1" applyProtection="1">
      <alignment vertical="top" wrapText="1"/>
      <protection locked="0"/>
    </xf>
    <xf numFmtId="0" fontId="23" fillId="0" borderId="110" xfId="4" applyFont="1" applyBorder="1" applyAlignment="1" applyProtection="1">
      <alignment horizontal="center" vertical="top"/>
      <protection locked="0"/>
    </xf>
    <xf numFmtId="0" fontId="23" fillId="0" borderId="102" xfId="4" applyFont="1" applyBorder="1" applyAlignment="1" applyProtection="1">
      <alignment horizontal="center" vertical="top"/>
      <protection locked="0"/>
    </xf>
    <xf numFmtId="0" fontId="23" fillId="0" borderId="103" xfId="4" applyFont="1" applyBorder="1" applyAlignment="1" applyProtection="1">
      <alignment horizontal="center" vertical="top"/>
      <protection locked="0"/>
    </xf>
    <xf numFmtId="0" fontId="9" fillId="11" borderId="121" xfId="4" applyFont="1" applyFill="1" applyBorder="1" applyAlignment="1" applyProtection="1">
      <alignment horizontal="center" vertical="top"/>
      <protection locked="0"/>
    </xf>
    <xf numFmtId="164" fontId="9" fillId="11" borderId="76" xfId="4" applyNumberFormat="1" applyFont="1" applyFill="1" applyBorder="1" applyAlignment="1">
      <alignment horizontal="center" vertical="top"/>
    </xf>
    <xf numFmtId="164" fontId="9" fillId="11" borderId="74" xfId="4" applyNumberFormat="1" applyFont="1" applyFill="1" applyBorder="1" applyAlignment="1">
      <alignment horizontal="center" vertical="top"/>
    </xf>
    <xf numFmtId="164" fontId="9" fillId="11" borderId="77" xfId="4" applyNumberFormat="1" applyFont="1" applyFill="1" applyBorder="1" applyAlignment="1">
      <alignment horizontal="center" vertical="top"/>
    </xf>
    <xf numFmtId="0" fontId="23" fillId="0" borderId="98" xfId="4" applyFont="1" applyBorder="1" applyAlignment="1" applyProtection="1">
      <alignment horizontal="center" vertical="top"/>
      <protection locked="0"/>
    </xf>
    <xf numFmtId="0" fontId="23" fillId="0" borderId="80" xfId="4" applyFont="1" applyBorder="1" applyAlignment="1" applyProtection="1">
      <alignment horizontal="center" vertical="top"/>
      <protection locked="0"/>
    </xf>
    <xf numFmtId="0" fontId="23" fillId="0" borderId="81" xfId="4" applyFont="1" applyBorder="1" applyAlignment="1" applyProtection="1">
      <alignment horizontal="center" vertical="top"/>
      <protection locked="0"/>
    </xf>
    <xf numFmtId="0" fontId="33" fillId="5" borderId="123" xfId="4" applyFont="1" applyFill="1" applyBorder="1" applyAlignment="1" applyProtection="1">
      <alignment horizontal="center" vertical="top"/>
      <protection locked="0"/>
    </xf>
    <xf numFmtId="164" fontId="23" fillId="11" borderId="54" xfId="4" applyNumberFormat="1" applyFont="1" applyFill="1" applyBorder="1" applyAlignment="1">
      <alignment horizontal="center" vertical="top"/>
    </xf>
    <xf numFmtId="164" fontId="33" fillId="11" borderId="68" xfId="4" applyNumberFormat="1" applyFont="1" applyFill="1" applyBorder="1" applyAlignment="1" applyProtection="1">
      <alignment horizontal="center" vertical="top"/>
      <protection locked="0"/>
    </xf>
    <xf numFmtId="164" fontId="23" fillId="11" borderId="68" xfId="4" applyNumberFormat="1" applyFont="1" applyFill="1" applyBorder="1" applyAlignment="1" applyProtection="1">
      <alignment horizontal="center" vertical="top"/>
      <protection locked="0"/>
    </xf>
    <xf numFmtId="164" fontId="27" fillId="11" borderId="69" xfId="4" applyNumberFormat="1" applyFont="1" applyFill="1" applyBorder="1" applyAlignment="1" applyProtection="1">
      <alignment horizontal="center" vertical="top"/>
      <protection locked="0"/>
    </xf>
    <xf numFmtId="164" fontId="23" fillId="6" borderId="84" xfId="4" applyNumberFormat="1" applyFont="1" applyFill="1" applyBorder="1" applyAlignment="1">
      <alignment horizontal="center" vertical="top"/>
    </xf>
    <xf numFmtId="164" fontId="23" fillId="6" borderId="68" xfId="4" applyNumberFormat="1" applyFont="1" applyFill="1" applyBorder="1" applyAlignment="1" applyProtection="1">
      <alignment horizontal="center" vertical="top"/>
      <protection locked="0"/>
    </xf>
    <xf numFmtId="164" fontId="23" fillId="6" borderId="105" xfId="4" applyNumberFormat="1" applyFont="1" applyFill="1" applyBorder="1" applyAlignment="1" applyProtection="1">
      <alignment horizontal="center" vertical="top"/>
      <protection locked="0"/>
    </xf>
    <xf numFmtId="164" fontId="9" fillId="11" borderId="73" xfId="4" applyNumberFormat="1" applyFont="1" applyFill="1" applyBorder="1" applyAlignment="1">
      <alignment horizontal="center" vertical="top"/>
    </xf>
    <xf numFmtId="0" fontId="23" fillId="0" borderId="37" xfId="4" applyFont="1" applyBorder="1" applyAlignment="1" applyProtection="1">
      <alignment vertical="top" wrapText="1"/>
      <protection locked="0"/>
    </xf>
    <xf numFmtId="164" fontId="23" fillId="0" borderId="110" xfId="4" applyNumberFormat="1" applyFont="1" applyBorder="1" applyAlignment="1" applyProtection="1">
      <alignment horizontal="center" vertical="top" wrapText="1"/>
      <protection locked="0"/>
    </xf>
    <xf numFmtId="0" fontId="23" fillId="0" borderId="102" xfId="4" applyFont="1" applyBorder="1" applyAlignment="1" applyProtection="1">
      <alignment horizontal="center" vertical="top" wrapText="1"/>
      <protection locked="0"/>
    </xf>
    <xf numFmtId="0" fontId="23" fillId="0" borderId="168" xfId="4" applyFont="1" applyBorder="1" applyAlignment="1" applyProtection="1">
      <alignment horizontal="center" vertical="top" wrapText="1"/>
      <protection locked="0"/>
    </xf>
    <xf numFmtId="0" fontId="23" fillId="0" borderId="129" xfId="4" applyFont="1" applyBorder="1" applyAlignment="1" applyProtection="1">
      <alignment horizontal="left" vertical="top" wrapText="1"/>
      <protection locked="0"/>
    </xf>
    <xf numFmtId="164" fontId="23" fillId="0" borderId="84" xfId="4" applyNumberFormat="1" applyFont="1" applyBorder="1" applyAlignment="1" applyProtection="1">
      <alignment horizontal="center" vertical="top" wrapText="1"/>
      <protection locked="0"/>
    </xf>
    <xf numFmtId="0" fontId="23" fillId="0" borderId="68" xfId="4" applyFont="1" applyBorder="1" applyAlignment="1" applyProtection="1">
      <alignment horizontal="center" vertical="top" wrapText="1"/>
      <protection locked="0"/>
    </xf>
    <xf numFmtId="0" fontId="23" fillId="0" borderId="117" xfId="4" applyFont="1" applyBorder="1" applyAlignment="1" applyProtection="1">
      <alignment horizontal="center" vertical="top" wrapText="1"/>
      <protection locked="0"/>
    </xf>
    <xf numFmtId="0" fontId="23" fillId="0" borderId="84" xfId="4" applyFont="1" applyBorder="1" applyAlignment="1" applyProtection="1">
      <alignment horizontal="center" vertical="top" wrapText="1"/>
      <protection locked="0"/>
    </xf>
    <xf numFmtId="0" fontId="23" fillId="0" borderId="100" xfId="4" applyFont="1" applyBorder="1" applyAlignment="1" applyProtection="1">
      <alignment vertical="top" wrapText="1"/>
      <protection locked="0"/>
    </xf>
    <xf numFmtId="0" fontId="23" fillId="0" borderId="98" xfId="4" applyFont="1" applyBorder="1" applyAlignment="1" applyProtection="1">
      <alignment horizontal="center" vertical="top" wrapText="1"/>
      <protection locked="0"/>
    </xf>
    <xf numFmtId="0" fontId="23" fillId="0" borderId="90" xfId="4" applyFont="1" applyBorder="1" applyAlignment="1" applyProtection="1">
      <alignment horizontal="center" vertical="top" wrapText="1"/>
      <protection locked="0"/>
    </xf>
    <xf numFmtId="164" fontId="11" fillId="10" borderId="89" xfId="4" applyNumberFormat="1" applyFont="1" applyFill="1" applyBorder="1" applyAlignment="1">
      <alignment horizontal="center" vertical="top"/>
    </xf>
    <xf numFmtId="164" fontId="11" fillId="10" borderId="90" xfId="4" applyNumberFormat="1" applyFont="1" applyFill="1" applyBorder="1" applyAlignment="1">
      <alignment horizontal="center" vertical="top"/>
    </xf>
    <xf numFmtId="0" fontId="33" fillId="0" borderId="130" xfId="4" applyFont="1" applyBorder="1" applyAlignment="1" applyProtection="1">
      <alignment horizontal="center" vertical="top"/>
      <protection locked="0"/>
    </xf>
    <xf numFmtId="164" fontId="11" fillId="10" borderId="87" xfId="4" applyNumberFormat="1" applyFont="1" applyFill="1" applyBorder="1" applyAlignment="1">
      <alignment horizontal="center" vertical="top"/>
    </xf>
    <xf numFmtId="164" fontId="11" fillId="10" borderId="41" xfId="4" applyNumberFormat="1" applyFont="1" applyFill="1" applyBorder="1" applyAlignment="1">
      <alignment horizontal="center" vertical="top"/>
    </xf>
    <xf numFmtId="164" fontId="33" fillId="0" borderId="37" xfId="4" applyNumberFormat="1" applyFont="1" applyBorder="1" applyAlignment="1">
      <alignment horizontal="center" vertical="top"/>
    </xf>
    <xf numFmtId="164" fontId="33" fillId="0" borderId="102" xfId="4" applyNumberFormat="1" applyFont="1" applyBorder="1" applyAlignment="1" applyProtection="1">
      <alignment horizontal="center" vertical="top"/>
      <protection locked="0"/>
    </xf>
    <xf numFmtId="164" fontId="33" fillId="0" borderId="48" xfId="4" applyNumberFormat="1" applyFont="1" applyBorder="1" applyAlignment="1" applyProtection="1">
      <alignment horizontal="center" vertical="top"/>
      <protection locked="0"/>
    </xf>
    <xf numFmtId="164" fontId="33" fillId="0" borderId="49" xfId="4" applyNumberFormat="1" applyFont="1" applyBorder="1" applyAlignment="1" applyProtection="1">
      <alignment horizontal="center" vertical="top"/>
      <protection locked="0"/>
    </xf>
    <xf numFmtId="164" fontId="23" fillId="11" borderId="92" xfId="4" applyNumberFormat="1" applyFont="1" applyFill="1" applyBorder="1" applyAlignment="1">
      <alignment horizontal="center" vertical="top"/>
    </xf>
    <xf numFmtId="0" fontId="14" fillId="0" borderId="0" xfId="4" applyFont="1" applyAlignment="1" applyProtection="1">
      <alignment vertical="top"/>
      <protection locked="0"/>
    </xf>
    <xf numFmtId="0" fontId="23" fillId="6" borderId="123" xfId="4" applyFont="1" applyFill="1" applyBorder="1" applyAlignment="1" applyProtection="1">
      <alignment horizontal="center" vertical="top"/>
      <protection locked="0"/>
    </xf>
    <xf numFmtId="164" fontId="33" fillId="0" borderId="54" xfId="4" applyNumberFormat="1" applyFont="1" applyBorder="1" applyAlignment="1">
      <alignment horizontal="center" vertical="top"/>
    </xf>
    <xf numFmtId="164" fontId="33" fillId="0" borderId="52" xfId="4" applyNumberFormat="1" applyFont="1" applyBorder="1" applyAlignment="1" applyProtection="1">
      <alignment horizontal="center" vertical="top"/>
      <protection locked="0"/>
    </xf>
    <xf numFmtId="164" fontId="33" fillId="0" borderId="69" xfId="4" applyNumberFormat="1" applyFont="1" applyBorder="1" applyAlignment="1" applyProtection="1">
      <alignment horizontal="center" vertical="top"/>
      <protection locked="0"/>
    </xf>
    <xf numFmtId="164" fontId="23" fillId="11" borderId="84" xfId="4" applyNumberFormat="1" applyFont="1" applyFill="1" applyBorder="1" applyAlignment="1">
      <alignment horizontal="center" vertical="top"/>
    </xf>
    <xf numFmtId="164" fontId="23" fillId="11" borderId="69" xfId="4" applyNumberFormat="1" applyFont="1" applyFill="1" applyBorder="1" applyAlignment="1" applyProtection="1">
      <alignment horizontal="center" vertical="top"/>
      <protection locked="0"/>
    </xf>
    <xf numFmtId="164" fontId="23" fillId="0" borderId="84" xfId="4" applyNumberFormat="1" applyFont="1" applyBorder="1" applyAlignment="1">
      <alignment horizontal="center" vertical="top"/>
    </xf>
    <xf numFmtId="164" fontId="11" fillId="10" borderId="40" xfId="4" applyNumberFormat="1" applyFont="1" applyFill="1" applyBorder="1" applyAlignment="1">
      <alignment horizontal="center" vertical="top"/>
    </xf>
    <xf numFmtId="49" fontId="23" fillId="6" borderId="37" xfId="4" applyNumberFormat="1" applyFont="1" applyFill="1" applyBorder="1" applyAlignment="1" applyProtection="1">
      <alignment vertical="top" wrapText="1"/>
      <protection locked="0"/>
    </xf>
    <xf numFmtId="0" fontId="23" fillId="0" borderId="110" xfId="4" applyFont="1" applyBorder="1" applyAlignment="1" applyProtection="1">
      <alignment horizontal="center" vertical="center" wrapText="1"/>
      <protection locked="0"/>
    </xf>
    <xf numFmtId="0" fontId="23" fillId="0" borderId="102" xfId="4" applyFont="1" applyBorder="1" applyAlignment="1" applyProtection="1">
      <alignment horizontal="center" vertical="center" wrapText="1"/>
      <protection locked="0"/>
    </xf>
    <xf numFmtId="0" fontId="23" fillId="0" borderId="103" xfId="4" applyFont="1" applyBorder="1" applyAlignment="1" applyProtection="1">
      <alignment horizontal="center" vertical="center" wrapText="1"/>
      <protection locked="0"/>
    </xf>
    <xf numFmtId="0" fontId="61" fillId="0" borderId="0" xfId="4" applyFont="1" applyAlignment="1" applyProtection="1">
      <alignment vertical="top"/>
      <protection locked="0"/>
    </xf>
    <xf numFmtId="49" fontId="23" fillId="6" borderId="129" xfId="4" applyNumberFormat="1" applyFont="1" applyFill="1" applyBorder="1" applyAlignment="1" applyProtection="1">
      <alignment vertical="top" wrapText="1"/>
      <protection locked="0"/>
    </xf>
    <xf numFmtId="0" fontId="23" fillId="0" borderId="84" xfId="4" applyFont="1" applyBorder="1" applyAlignment="1" applyProtection="1">
      <alignment horizontal="center" vertical="center" wrapText="1"/>
      <protection locked="0"/>
    </xf>
    <xf numFmtId="0" fontId="23" fillId="0" borderId="68" xfId="4" applyFont="1" applyBorder="1" applyAlignment="1" applyProtection="1">
      <alignment horizontal="center" vertical="center" wrapText="1"/>
      <protection locked="0"/>
    </xf>
    <xf numFmtId="0" fontId="23" fillId="0" borderId="69" xfId="4" applyFont="1" applyBorder="1" applyAlignment="1" applyProtection="1">
      <alignment horizontal="center" vertical="center" wrapText="1"/>
      <protection locked="0"/>
    </xf>
    <xf numFmtId="164" fontId="23" fillId="11" borderId="15" xfId="4" applyNumberFormat="1" applyFont="1" applyFill="1" applyBorder="1" applyAlignment="1" applyProtection="1">
      <alignment horizontal="center" vertical="top"/>
      <protection locked="0"/>
    </xf>
    <xf numFmtId="164" fontId="23" fillId="11" borderId="16" xfId="4" applyNumberFormat="1" applyFont="1" applyFill="1" applyBorder="1" applyAlignment="1" applyProtection="1">
      <alignment horizontal="center" vertical="top"/>
      <protection locked="0"/>
    </xf>
    <xf numFmtId="164" fontId="23" fillId="11" borderId="17" xfId="4" applyNumberFormat="1" applyFont="1" applyFill="1" applyBorder="1" applyAlignment="1" applyProtection="1">
      <alignment horizontal="center" vertical="top"/>
      <protection locked="0"/>
    </xf>
    <xf numFmtId="164" fontId="23" fillId="0" borderId="15" xfId="4" applyNumberFormat="1" applyFont="1" applyBorder="1" applyAlignment="1" applyProtection="1">
      <alignment horizontal="center" vertical="top"/>
      <protection locked="0"/>
    </xf>
    <xf numFmtId="164" fontId="23" fillId="0" borderId="16" xfId="4" applyNumberFormat="1" applyFont="1" applyBorder="1" applyAlignment="1" applyProtection="1">
      <alignment horizontal="center" vertical="top"/>
      <protection locked="0"/>
    </xf>
    <xf numFmtId="164" fontId="23" fillId="0" borderId="17" xfId="4" applyNumberFormat="1" applyFont="1" applyBorder="1" applyAlignment="1" applyProtection="1">
      <alignment horizontal="center" vertical="top"/>
      <protection locked="0"/>
    </xf>
    <xf numFmtId="0" fontId="23" fillId="0" borderId="185" xfId="4" applyFont="1" applyBorder="1" applyAlignment="1" applyProtection="1">
      <alignment horizontal="center" vertical="top"/>
      <protection locked="0"/>
    </xf>
    <xf numFmtId="164" fontId="23" fillId="11" borderId="52" xfId="4" applyNumberFormat="1" applyFont="1" applyFill="1" applyBorder="1" applyAlignment="1" applyProtection="1">
      <alignment horizontal="center" vertical="top"/>
      <protection locked="0"/>
    </xf>
    <xf numFmtId="164" fontId="23" fillId="11" borderId="55" xfId="4" applyNumberFormat="1" applyFont="1" applyFill="1" applyBorder="1" applyAlignment="1" applyProtection="1">
      <alignment horizontal="center" vertical="top"/>
      <protection locked="0"/>
    </xf>
    <xf numFmtId="0" fontId="23" fillId="0" borderId="166" xfId="4" applyFont="1" applyBorder="1" applyAlignment="1" applyProtection="1">
      <alignment horizontal="center" vertical="top"/>
      <protection locked="0"/>
    </xf>
    <xf numFmtId="164" fontId="33" fillId="0" borderId="55" xfId="4" applyNumberFormat="1" applyFont="1" applyBorder="1" applyAlignment="1" applyProtection="1">
      <alignment horizontal="center" vertical="top"/>
      <protection locked="0"/>
    </xf>
    <xf numFmtId="0" fontId="55" fillId="0" borderId="43" xfId="4" applyFont="1" applyBorder="1" applyProtection="1">
      <protection locked="0"/>
    </xf>
    <xf numFmtId="0" fontId="33" fillId="11" borderId="52" xfId="4" applyFont="1" applyFill="1" applyBorder="1" applyAlignment="1" applyProtection="1">
      <alignment horizontal="center" vertical="top"/>
      <protection locked="0"/>
    </xf>
    <xf numFmtId="164" fontId="33" fillId="11" borderId="55" xfId="4" applyNumberFormat="1" applyFont="1" applyFill="1" applyBorder="1" applyAlignment="1" applyProtection="1">
      <alignment horizontal="center" vertical="top"/>
      <protection locked="0"/>
    </xf>
    <xf numFmtId="0" fontId="23" fillId="0" borderId="131" xfId="4" applyFont="1" applyBorder="1" applyAlignment="1" applyProtection="1">
      <alignment horizontal="center" vertical="top"/>
      <protection locked="0"/>
    </xf>
    <xf numFmtId="164" fontId="23" fillId="11" borderId="124" xfId="4" applyNumberFormat="1" applyFont="1" applyFill="1" applyBorder="1" applyAlignment="1">
      <alignment horizontal="center" vertical="top"/>
    </xf>
    <xf numFmtId="164" fontId="23" fillId="11" borderId="60" xfId="4" applyNumberFormat="1" applyFont="1" applyFill="1" applyBorder="1" applyAlignment="1" applyProtection="1">
      <alignment horizontal="center" vertical="top"/>
      <protection locked="0"/>
    </xf>
    <xf numFmtId="0" fontId="23" fillId="11" borderId="60" xfId="4" applyFont="1" applyFill="1" applyBorder="1" applyAlignment="1" applyProtection="1">
      <alignment horizontal="center" vertical="top"/>
      <protection locked="0"/>
    </xf>
    <xf numFmtId="164" fontId="23" fillId="11" borderId="61" xfId="4" applyNumberFormat="1" applyFont="1" applyFill="1" applyBorder="1" applyAlignment="1" applyProtection="1">
      <alignment horizontal="center" vertical="top"/>
      <protection locked="0"/>
    </xf>
    <xf numFmtId="164" fontId="23" fillId="0" borderId="53" xfId="4" applyNumberFormat="1" applyFont="1" applyBorder="1" applyAlignment="1" applyProtection="1">
      <alignment horizontal="center" vertical="top"/>
      <protection locked="0"/>
    </xf>
    <xf numFmtId="164" fontId="33" fillId="11" borderId="54" xfId="4" applyNumberFormat="1" applyFont="1" applyFill="1" applyBorder="1" applyAlignment="1">
      <alignment horizontal="center" vertical="top"/>
    </xf>
    <xf numFmtId="164" fontId="33" fillId="11" borderId="52" xfId="4" applyNumberFormat="1" applyFont="1" applyFill="1" applyBorder="1" applyAlignment="1" applyProtection="1">
      <alignment horizontal="center" vertical="top"/>
      <protection locked="0"/>
    </xf>
    <xf numFmtId="164" fontId="23" fillId="0" borderId="107" xfId="4" applyNumberFormat="1" applyFont="1" applyBorder="1" applyAlignment="1" applyProtection="1">
      <alignment horizontal="center" vertical="top"/>
      <protection locked="0"/>
    </xf>
    <xf numFmtId="164" fontId="33" fillId="11" borderId="60" xfId="4" applyNumberFormat="1" applyFont="1" applyFill="1" applyBorder="1" applyAlignment="1" applyProtection="1">
      <alignment horizontal="center" vertical="top"/>
      <protection locked="0"/>
    </xf>
    <xf numFmtId="164" fontId="33" fillId="0" borderId="124" xfId="4" applyNumberFormat="1" applyFont="1" applyBorder="1" applyAlignment="1">
      <alignment horizontal="center" vertical="top"/>
    </xf>
    <xf numFmtId="164" fontId="33" fillId="0" borderId="60" xfId="4" applyNumberFormat="1" applyFont="1" applyBorder="1" applyAlignment="1" applyProtection="1">
      <alignment horizontal="center" vertical="top"/>
      <protection locked="0"/>
    </xf>
    <xf numFmtId="164" fontId="33" fillId="0" borderId="61" xfId="4" applyNumberFormat="1" applyFont="1" applyBorder="1" applyAlignment="1" applyProtection="1">
      <alignment horizontal="center" vertical="top"/>
      <protection locked="0"/>
    </xf>
    <xf numFmtId="0" fontId="23" fillId="6" borderId="129" xfId="4" applyFont="1" applyFill="1" applyBorder="1" applyAlignment="1" applyProtection="1">
      <alignment vertical="top" wrapText="1"/>
      <protection locked="0"/>
    </xf>
    <xf numFmtId="0" fontId="23" fillId="6" borderId="100" xfId="4" applyFont="1" applyFill="1" applyBorder="1" applyAlignment="1" applyProtection="1">
      <alignment vertical="top" wrapText="1"/>
      <protection locked="0"/>
    </xf>
    <xf numFmtId="164" fontId="7" fillId="0" borderId="0" xfId="4" applyNumberFormat="1" applyFont="1" applyAlignment="1" applyProtection="1">
      <alignment vertical="top"/>
      <protection locked="0"/>
    </xf>
    <xf numFmtId="0" fontId="11" fillId="11" borderId="61" xfId="4" applyFont="1" applyFill="1" applyBorder="1" applyAlignment="1" applyProtection="1">
      <alignment horizontal="center" vertical="top"/>
      <protection locked="0"/>
    </xf>
    <xf numFmtId="0" fontId="23" fillId="0" borderId="167" xfId="4" applyFont="1" applyBorder="1" applyAlignment="1" applyProtection="1">
      <alignment horizontal="left" vertical="top" wrapText="1"/>
      <protection locked="0"/>
    </xf>
    <xf numFmtId="0" fontId="23" fillId="0" borderId="48" xfId="4" applyFont="1" applyBorder="1" applyAlignment="1" applyProtection="1">
      <alignment horizontal="center" vertical="top"/>
      <protection locked="0"/>
    </xf>
    <xf numFmtId="0" fontId="23" fillId="0" borderId="49" xfId="4" applyFont="1" applyBorder="1" applyAlignment="1" applyProtection="1">
      <alignment horizontal="center" vertical="top"/>
      <protection locked="0"/>
    </xf>
    <xf numFmtId="0" fontId="23" fillId="15" borderId="51" xfId="4" applyFont="1" applyFill="1" applyBorder="1" applyAlignment="1" applyProtection="1">
      <alignment horizontal="center" vertical="top"/>
      <protection locked="0"/>
    </xf>
    <xf numFmtId="0" fontId="11" fillId="11" borderId="55" xfId="4" applyFont="1" applyFill="1" applyBorder="1" applyAlignment="1" applyProtection="1">
      <alignment horizontal="center" vertical="top"/>
      <protection locked="0"/>
    </xf>
    <xf numFmtId="164" fontId="23" fillId="15" borderId="54" xfId="4" applyNumberFormat="1" applyFont="1" applyFill="1" applyBorder="1" applyAlignment="1">
      <alignment horizontal="center" vertical="top"/>
    </xf>
    <xf numFmtId="164" fontId="23" fillId="15" borderId="52" xfId="4" applyNumberFormat="1" applyFont="1" applyFill="1" applyBorder="1" applyAlignment="1" applyProtection="1">
      <alignment horizontal="center" vertical="top"/>
      <protection locked="0"/>
    </xf>
    <xf numFmtId="0" fontId="11" fillId="15" borderId="55" xfId="4" applyFont="1" applyFill="1" applyBorder="1" applyAlignment="1" applyProtection="1">
      <alignment horizontal="center" vertical="top"/>
      <protection locked="0"/>
    </xf>
    <xf numFmtId="0" fontId="23" fillId="0" borderId="54" xfId="4" applyFont="1" applyBorder="1" applyAlignment="1" applyProtection="1">
      <alignment vertical="top" wrapText="1"/>
      <protection locked="0"/>
    </xf>
    <xf numFmtId="0" fontId="23" fillId="0" borderId="56" xfId="4" applyFont="1" applyBorder="1" applyAlignment="1" applyProtection="1">
      <alignment horizontal="center" vertical="top"/>
      <protection locked="0"/>
    </xf>
    <xf numFmtId="0" fontId="23" fillId="0" borderId="52" xfId="4" applyFont="1" applyBorder="1" applyAlignment="1" applyProtection="1">
      <alignment horizontal="center" vertical="top"/>
      <protection locked="0"/>
    </xf>
    <xf numFmtId="0" fontId="23" fillId="0" borderId="55" xfId="4" applyFont="1" applyBorder="1" applyAlignment="1" applyProtection="1">
      <alignment horizontal="center" vertical="top"/>
      <protection locked="0"/>
    </xf>
    <xf numFmtId="0" fontId="23" fillId="15" borderId="82" xfId="4" applyFont="1" applyFill="1" applyBorder="1" applyAlignment="1" applyProtection="1">
      <alignment horizontal="center" vertical="top"/>
      <protection locked="0"/>
    </xf>
    <xf numFmtId="0" fontId="23" fillId="11" borderId="54" xfId="4" applyFont="1" applyFill="1" applyBorder="1" applyAlignment="1">
      <alignment horizontal="center" vertical="top"/>
    </xf>
    <xf numFmtId="0" fontId="23" fillId="11" borderId="52" xfId="4" applyFont="1" applyFill="1" applyBorder="1" applyAlignment="1" applyProtection="1">
      <alignment horizontal="center" vertical="top"/>
      <protection locked="0"/>
    </xf>
    <xf numFmtId="0" fontId="23" fillId="15" borderId="52" xfId="4" applyFont="1" applyFill="1" applyBorder="1" applyAlignment="1" applyProtection="1">
      <alignment horizontal="center" vertical="top"/>
      <protection locked="0"/>
    </xf>
    <xf numFmtId="0" fontId="23" fillId="11" borderId="124" xfId="4" applyFont="1" applyFill="1" applyBorder="1" applyAlignment="1">
      <alignment horizontal="center" vertical="top"/>
    </xf>
    <xf numFmtId="164" fontId="23" fillId="15" borderId="124" xfId="4" applyNumberFormat="1" applyFont="1" applyFill="1" applyBorder="1" applyAlignment="1">
      <alignment horizontal="center" vertical="top"/>
    </xf>
    <xf numFmtId="0" fontId="23" fillId="15" borderId="60" xfId="4" applyFont="1" applyFill="1" applyBorder="1" applyAlignment="1" applyProtection="1">
      <alignment horizontal="center" vertical="top"/>
      <protection locked="0"/>
    </xf>
    <xf numFmtId="0" fontId="11" fillId="15" borderId="61" xfId="4" applyFont="1" applyFill="1" applyBorder="1" applyAlignment="1" applyProtection="1">
      <alignment horizontal="center" vertical="top"/>
      <protection locked="0"/>
    </xf>
    <xf numFmtId="0" fontId="11" fillId="11" borderId="24" xfId="4" applyFont="1" applyFill="1" applyBorder="1" applyAlignment="1" applyProtection="1">
      <alignment horizontal="center" vertical="top"/>
      <protection locked="0"/>
    </xf>
    <xf numFmtId="0" fontId="11" fillId="11" borderId="74" xfId="4" applyFont="1" applyFill="1" applyBorder="1" applyAlignment="1">
      <alignment horizontal="center" vertical="top"/>
    </xf>
    <xf numFmtId="0" fontId="11" fillId="11" borderId="77" xfId="4" applyFont="1" applyFill="1" applyBorder="1" applyAlignment="1">
      <alignment horizontal="center" vertical="top"/>
    </xf>
    <xf numFmtId="164" fontId="23" fillId="0" borderId="15" xfId="4" applyNumberFormat="1" applyFont="1" applyBorder="1" applyAlignment="1">
      <alignment horizontal="center" vertical="top"/>
    </xf>
    <xf numFmtId="164" fontId="23" fillId="11" borderId="15" xfId="4" applyNumberFormat="1" applyFont="1" applyFill="1" applyBorder="1" applyAlignment="1">
      <alignment horizontal="center" vertical="top"/>
    </xf>
    <xf numFmtId="0" fontId="23" fillId="11" borderId="16" xfId="4" applyFont="1" applyFill="1" applyBorder="1" applyAlignment="1" applyProtection="1">
      <alignment horizontal="center" vertical="top"/>
      <protection locked="0"/>
    </xf>
    <xf numFmtId="0" fontId="23" fillId="11" borderId="17" xfId="4" applyFont="1" applyFill="1" applyBorder="1" applyAlignment="1" applyProtection="1">
      <alignment horizontal="center" vertical="top"/>
      <protection locked="0"/>
    </xf>
    <xf numFmtId="0" fontId="23" fillId="0" borderId="16" xfId="4" applyFont="1" applyBorder="1" applyAlignment="1" applyProtection="1">
      <alignment horizontal="center" vertical="top"/>
      <protection locked="0"/>
    </xf>
    <xf numFmtId="0" fontId="11" fillId="0" borderId="17" xfId="4" applyFont="1" applyBorder="1" applyAlignment="1" applyProtection="1">
      <alignment horizontal="center" vertical="top"/>
      <protection locked="0"/>
    </xf>
    <xf numFmtId="0" fontId="11" fillId="11" borderId="72" xfId="4" applyFont="1" applyFill="1" applyBorder="1" applyAlignment="1" applyProtection="1">
      <alignment horizontal="center" vertical="top"/>
      <protection locked="0"/>
    </xf>
    <xf numFmtId="49" fontId="11" fillId="9" borderId="100" xfId="4" applyNumberFormat="1" applyFont="1" applyFill="1" applyBorder="1" applyAlignment="1" applyProtection="1">
      <alignment horizontal="center" vertical="top"/>
      <protection locked="0"/>
    </xf>
    <xf numFmtId="164" fontId="11" fillId="10" borderId="47" xfId="4" applyNumberFormat="1" applyFont="1" applyFill="1" applyBorder="1" applyAlignment="1">
      <alignment horizontal="center" vertical="top"/>
    </xf>
    <xf numFmtId="164" fontId="11" fillId="10" borderId="48" xfId="4" applyNumberFormat="1" applyFont="1" applyFill="1" applyBorder="1" applyAlignment="1">
      <alignment horizontal="center" vertical="top"/>
    </xf>
    <xf numFmtId="164" fontId="11" fillId="10" borderId="49" xfId="4" applyNumberFormat="1" applyFont="1" applyFill="1" applyBorder="1" applyAlignment="1">
      <alignment horizontal="center" vertical="top"/>
    </xf>
    <xf numFmtId="164" fontId="11" fillId="10" borderId="19" xfId="4" applyNumberFormat="1" applyFont="1" applyFill="1" applyBorder="1" applyAlignment="1">
      <alignment horizontal="center" vertical="top"/>
    </xf>
    <xf numFmtId="164" fontId="11" fillId="10" borderId="16" xfId="4" applyNumberFormat="1" applyFont="1" applyFill="1" applyBorder="1" applyAlignment="1">
      <alignment horizontal="center" vertical="top"/>
    </xf>
    <xf numFmtId="164" fontId="11" fillId="10" borderId="17" xfId="4" applyNumberFormat="1" applyFont="1" applyFill="1" applyBorder="1" applyAlignment="1">
      <alignment horizontal="center" vertical="top"/>
    </xf>
    <xf numFmtId="164" fontId="11" fillId="10" borderId="92" xfId="4" applyNumberFormat="1" applyFont="1" applyFill="1" applyBorder="1" applyAlignment="1">
      <alignment horizontal="center" vertical="top"/>
    </xf>
    <xf numFmtId="0" fontId="37" fillId="0" borderId="0" xfId="4" applyFont="1" applyAlignment="1" applyProtection="1">
      <alignment vertical="top"/>
      <protection locked="0"/>
    </xf>
    <xf numFmtId="164" fontId="10" fillId="6" borderId="47" xfId="4" applyNumberFormat="1" applyFont="1" applyFill="1" applyBorder="1" applyAlignment="1">
      <alignment horizontal="center" vertical="top"/>
    </xf>
    <xf numFmtId="164" fontId="10" fillId="6" borderId="48" xfId="4" applyNumberFormat="1" applyFont="1" applyFill="1" applyBorder="1" applyAlignment="1" applyProtection="1">
      <alignment horizontal="center" vertical="top"/>
      <protection locked="0"/>
    </xf>
    <xf numFmtId="164" fontId="10" fillId="6" borderId="49" xfId="4" applyNumberFormat="1" applyFont="1" applyFill="1" applyBorder="1" applyAlignment="1" applyProtection="1">
      <alignment horizontal="center" vertical="top"/>
      <protection locked="0"/>
    </xf>
    <xf numFmtId="164" fontId="10" fillId="11" borderId="47" xfId="4" applyNumberFormat="1" applyFont="1" applyFill="1" applyBorder="1" applyAlignment="1">
      <alignment horizontal="center" vertical="top"/>
    </xf>
    <xf numFmtId="164" fontId="10" fillId="11" borderId="48" xfId="4" applyNumberFormat="1" applyFont="1" applyFill="1" applyBorder="1" applyAlignment="1" applyProtection="1">
      <alignment horizontal="center" vertical="top"/>
      <protection locked="0"/>
    </xf>
    <xf numFmtId="164" fontId="10" fillId="11" borderId="49" xfId="4" applyNumberFormat="1" applyFont="1" applyFill="1" applyBorder="1" applyAlignment="1" applyProtection="1">
      <alignment horizontal="center" vertical="top"/>
      <protection locked="0"/>
    </xf>
    <xf numFmtId="164" fontId="10" fillId="0" borderId="47" xfId="4" applyNumberFormat="1" applyFont="1" applyBorder="1" applyAlignment="1">
      <alignment horizontal="center" vertical="top"/>
    </xf>
    <xf numFmtId="164" fontId="10" fillId="0" borderId="48" xfId="4" applyNumberFormat="1" applyFont="1" applyBorder="1" applyAlignment="1" applyProtection="1">
      <alignment horizontal="center" vertical="top"/>
      <protection locked="0"/>
    </xf>
    <xf numFmtId="164" fontId="10" fillId="0" borderId="49" xfId="4" applyNumberFormat="1" applyFont="1" applyBorder="1" applyAlignment="1" applyProtection="1">
      <alignment horizontal="center" vertical="top"/>
      <protection locked="0"/>
    </xf>
    <xf numFmtId="164" fontId="11" fillId="11" borderId="108" xfId="4" applyNumberFormat="1" applyFont="1" applyFill="1" applyBorder="1" applyAlignment="1">
      <alignment horizontal="center" vertical="top"/>
    </xf>
    <xf numFmtId="164" fontId="19" fillId="6" borderId="47" xfId="4" applyNumberFormat="1" applyFont="1" applyFill="1" applyBorder="1" applyAlignment="1">
      <alignment horizontal="center" vertical="top"/>
    </xf>
    <xf numFmtId="164" fontId="19" fillId="6" borderId="48" xfId="4" applyNumberFormat="1" applyFont="1" applyFill="1" applyBorder="1" applyAlignment="1" applyProtection="1">
      <alignment horizontal="center" vertical="top"/>
      <protection locked="0"/>
    </xf>
    <xf numFmtId="164" fontId="19" fillId="11" borderId="47" xfId="4" applyNumberFormat="1" applyFont="1" applyFill="1" applyBorder="1" applyAlignment="1">
      <alignment horizontal="center" vertical="top"/>
    </xf>
    <xf numFmtId="164" fontId="19" fillId="11" borderId="48" xfId="4" applyNumberFormat="1" applyFont="1" applyFill="1" applyBorder="1" applyAlignment="1" applyProtection="1">
      <alignment horizontal="center" vertical="top"/>
      <protection locked="0"/>
    </xf>
    <xf numFmtId="0" fontId="10" fillId="0" borderId="47" xfId="4" applyFont="1" applyBorder="1" applyAlignment="1" applyProtection="1">
      <alignment vertical="top" wrapText="1"/>
      <protection locked="0"/>
    </xf>
    <xf numFmtId="0" fontId="23" fillId="0" borderId="92" xfId="4" applyFont="1" applyBorder="1" applyAlignment="1" applyProtection="1">
      <alignment horizontal="center" vertical="top"/>
      <protection locked="0"/>
    </xf>
    <xf numFmtId="0" fontId="10" fillId="0" borderId="48" xfId="4" applyFont="1" applyBorder="1" applyAlignment="1" applyProtection="1">
      <alignment horizontal="center" vertical="top"/>
      <protection locked="0"/>
    </xf>
    <xf numFmtId="0" fontId="10" fillId="6" borderId="49" xfId="4" applyFont="1" applyFill="1" applyBorder="1" applyAlignment="1" applyProtection="1">
      <alignment horizontal="center" vertical="top"/>
      <protection locked="0"/>
    </xf>
    <xf numFmtId="0" fontId="10" fillId="0" borderId="100" xfId="4" applyFont="1" applyBorder="1" applyAlignment="1" applyProtection="1">
      <alignment horizontal="left" vertical="top" wrapText="1"/>
      <protection locked="0"/>
    </xf>
    <xf numFmtId="0" fontId="33" fillId="0" borderId="98" xfId="4" applyFont="1" applyBorder="1" applyAlignment="1" applyProtection="1">
      <alignment horizontal="center" vertical="top"/>
      <protection locked="0"/>
    </xf>
    <xf numFmtId="0" fontId="33" fillId="0" borderId="80" xfId="4" applyFont="1" applyBorder="1" applyAlignment="1" applyProtection="1">
      <alignment horizontal="center" vertical="top"/>
      <protection locked="0"/>
    </xf>
    <xf numFmtId="0" fontId="33" fillId="6" borderId="81" xfId="4" applyFont="1" applyFill="1" applyBorder="1" applyAlignment="1" applyProtection="1">
      <alignment horizontal="center" vertical="top"/>
      <protection locked="0"/>
    </xf>
    <xf numFmtId="0" fontId="23" fillId="5" borderId="130" xfId="4" applyFont="1" applyFill="1" applyBorder="1" applyAlignment="1" applyProtection="1">
      <alignment horizontal="center" vertical="top"/>
      <protection locked="0"/>
    </xf>
    <xf numFmtId="0" fontId="62" fillId="0" borderId="0" xfId="4" applyFont="1" applyAlignment="1" applyProtection="1">
      <alignment vertical="top"/>
      <protection locked="0"/>
    </xf>
    <xf numFmtId="0" fontId="23" fillId="6" borderId="166" xfId="4" applyFont="1" applyFill="1" applyBorder="1" applyAlignment="1" applyProtection="1">
      <alignment horizontal="center" vertical="top"/>
      <protection locked="0"/>
    </xf>
    <xf numFmtId="164" fontId="9" fillId="11" borderId="100" xfId="4" applyNumberFormat="1" applyFont="1" applyFill="1" applyBorder="1" applyAlignment="1">
      <alignment horizontal="center" vertical="top"/>
    </xf>
    <xf numFmtId="164" fontId="11" fillId="10" borderId="113" xfId="4" applyNumberFormat="1" applyFont="1" applyFill="1" applyBorder="1" applyAlignment="1">
      <alignment horizontal="center" vertical="top"/>
    </xf>
    <xf numFmtId="164" fontId="11" fillId="9" borderId="100" xfId="4" applyNumberFormat="1" applyFont="1" applyFill="1" applyBorder="1" applyAlignment="1">
      <alignment horizontal="center" vertical="top"/>
    </xf>
    <xf numFmtId="164" fontId="11" fillId="9" borderId="112" xfId="4" applyNumberFormat="1" applyFont="1" applyFill="1" applyBorder="1" applyAlignment="1">
      <alignment horizontal="center" vertical="top"/>
    </xf>
    <xf numFmtId="164" fontId="11" fillId="9" borderId="81" xfId="4" applyNumberFormat="1" applyFont="1" applyFill="1" applyBorder="1" applyAlignment="1">
      <alignment horizontal="center" vertical="top"/>
    </xf>
    <xf numFmtId="164" fontId="11" fillId="9" borderId="80" xfId="4" applyNumberFormat="1" applyFont="1" applyFill="1" applyBorder="1" applyAlignment="1">
      <alignment horizontal="center" vertical="top"/>
    </xf>
    <xf numFmtId="164" fontId="11" fillId="9" borderId="88" xfId="4" applyNumberFormat="1" applyFont="1" applyFill="1" applyBorder="1" applyAlignment="1">
      <alignment horizontal="center" vertical="top"/>
    </xf>
    <xf numFmtId="164" fontId="11" fillId="9" borderId="98" xfId="4" applyNumberFormat="1" applyFont="1" applyFill="1" applyBorder="1" applyAlignment="1">
      <alignment horizontal="center" vertical="top"/>
    </xf>
    <xf numFmtId="164" fontId="19" fillId="11" borderId="37" xfId="4" applyNumberFormat="1" applyFont="1" applyFill="1" applyBorder="1" applyAlignment="1">
      <alignment horizontal="center" vertical="top"/>
    </xf>
    <xf numFmtId="164" fontId="10" fillId="11" borderId="102" xfId="4" applyNumberFormat="1" applyFont="1" applyFill="1" applyBorder="1" applyAlignment="1" applyProtection="1">
      <alignment horizontal="center" vertical="top"/>
      <protection locked="0"/>
    </xf>
    <xf numFmtId="164" fontId="10" fillId="11" borderId="103" xfId="4" applyNumberFormat="1" applyFont="1" applyFill="1" applyBorder="1" applyAlignment="1" applyProtection="1">
      <alignment horizontal="center" vertical="top"/>
      <protection locked="0"/>
    </xf>
    <xf numFmtId="164" fontId="19" fillId="0" borderId="47" xfId="4" applyNumberFormat="1" applyFont="1" applyBorder="1" applyAlignment="1">
      <alignment horizontal="center" vertical="top"/>
    </xf>
    <xf numFmtId="164" fontId="19" fillId="0" borderId="129" xfId="4" applyNumberFormat="1" applyFont="1" applyBorder="1" applyAlignment="1">
      <alignment horizontal="center" vertical="top"/>
    </xf>
    <xf numFmtId="164" fontId="10" fillId="0" borderId="84" xfId="4" applyNumberFormat="1" applyFont="1" applyBorder="1" applyAlignment="1" applyProtection="1">
      <alignment horizontal="center" vertical="top"/>
      <protection locked="0"/>
    </xf>
    <xf numFmtId="164" fontId="10" fillId="0" borderId="117" xfId="4" applyNumberFormat="1" applyFont="1" applyBorder="1" applyAlignment="1" applyProtection="1">
      <alignment horizontal="center" vertical="top"/>
      <protection locked="0"/>
    </xf>
    <xf numFmtId="164" fontId="19" fillId="11" borderId="54" xfId="4" applyNumberFormat="1" applyFont="1" applyFill="1" applyBorder="1" applyAlignment="1">
      <alignment horizontal="center" vertical="top"/>
    </xf>
    <xf numFmtId="164" fontId="19" fillId="11" borderId="56" xfId="4" applyNumberFormat="1" applyFont="1" applyFill="1" applyBorder="1" applyAlignment="1" applyProtection="1">
      <alignment horizontal="center" vertical="top"/>
      <protection locked="0"/>
    </xf>
    <xf numFmtId="164" fontId="10" fillId="11" borderId="56" xfId="4" applyNumberFormat="1" applyFont="1" applyFill="1" applyBorder="1" applyAlignment="1" applyProtection="1">
      <alignment horizontal="center" vertical="top"/>
      <protection locked="0"/>
    </xf>
    <xf numFmtId="164" fontId="9" fillId="11" borderId="108" xfId="4" applyNumberFormat="1" applyFont="1" applyFill="1" applyBorder="1" applyAlignment="1">
      <alignment horizontal="center" vertical="top"/>
    </xf>
    <xf numFmtId="0" fontId="10" fillId="0" borderId="185" xfId="4" applyFont="1" applyBorder="1" applyAlignment="1" applyProtection="1">
      <alignment horizontal="center" vertical="top"/>
      <protection locked="0"/>
    </xf>
    <xf numFmtId="164" fontId="14" fillId="11" borderId="54" xfId="4" applyNumberFormat="1" applyFont="1" applyFill="1" applyBorder="1" applyAlignment="1">
      <alignment horizontal="center" vertical="top"/>
    </xf>
    <xf numFmtId="164" fontId="14" fillId="11" borderId="48" xfId="4" applyNumberFormat="1" applyFont="1" applyFill="1" applyBorder="1" applyAlignment="1" applyProtection="1">
      <alignment horizontal="center" vertical="top"/>
      <protection locked="0"/>
    </xf>
    <xf numFmtId="164" fontId="14" fillId="11" borderId="117" xfId="4" applyNumberFormat="1" applyFont="1" applyFill="1" applyBorder="1" applyAlignment="1" applyProtection="1">
      <alignment horizontal="center" vertical="top"/>
      <protection locked="0"/>
    </xf>
    <xf numFmtId="164" fontId="19" fillId="0" borderId="15" xfId="4" applyNumberFormat="1" applyFont="1" applyBorder="1" applyAlignment="1">
      <alignment horizontal="center" vertical="top"/>
    </xf>
    <xf numFmtId="164" fontId="10" fillId="0" borderId="19" xfId="4" applyNumberFormat="1" applyFont="1" applyBorder="1" applyAlignment="1" applyProtection="1">
      <alignment horizontal="center" vertical="top"/>
      <protection locked="0"/>
    </xf>
    <xf numFmtId="164" fontId="10" fillId="0" borderId="55" xfId="4" applyNumberFormat="1" applyFont="1" applyBorder="1" applyAlignment="1" applyProtection="1">
      <alignment horizontal="center" vertical="top"/>
      <protection locked="0"/>
    </xf>
    <xf numFmtId="0" fontId="10" fillId="0" borderId="166" xfId="4" applyFont="1" applyBorder="1" applyAlignment="1" applyProtection="1">
      <alignment horizontal="center" vertical="top"/>
      <protection locked="0"/>
    </xf>
    <xf numFmtId="164" fontId="14" fillId="0" borderId="56" xfId="4" applyNumberFormat="1" applyFont="1" applyBorder="1" applyAlignment="1" applyProtection="1">
      <alignment horizontal="center" vertical="top"/>
      <protection locked="0"/>
    </xf>
    <xf numFmtId="164" fontId="19" fillId="0" borderId="54" xfId="4" applyNumberFormat="1" applyFont="1" applyBorder="1" applyAlignment="1">
      <alignment horizontal="center" vertical="top"/>
    </xf>
    <xf numFmtId="164" fontId="10" fillId="0" borderId="56" xfId="4" applyNumberFormat="1" applyFont="1" applyBorder="1" applyAlignment="1" applyProtection="1">
      <alignment horizontal="center" vertical="top"/>
      <protection locked="0"/>
    </xf>
    <xf numFmtId="164" fontId="10" fillId="0" borderId="52" xfId="4" applyNumberFormat="1" applyFont="1" applyBorder="1" applyAlignment="1" applyProtection="1">
      <alignment horizontal="center" vertical="top"/>
      <protection locked="0"/>
    </xf>
    <xf numFmtId="164" fontId="10" fillId="0" borderId="122" xfId="4" applyNumberFormat="1" applyFont="1" applyBorder="1" applyAlignment="1" applyProtection="1">
      <alignment horizontal="center" vertical="top"/>
      <protection locked="0"/>
    </xf>
    <xf numFmtId="164" fontId="14" fillId="0" borderId="52" xfId="4" applyNumberFormat="1" applyFont="1" applyBorder="1" applyAlignment="1" applyProtection="1">
      <alignment horizontal="center" vertical="top"/>
      <protection locked="0"/>
    </xf>
    <xf numFmtId="164" fontId="14" fillId="0" borderId="55" xfId="4" applyNumberFormat="1" applyFont="1" applyBorder="1" applyAlignment="1" applyProtection="1">
      <alignment horizontal="center" vertical="top"/>
      <protection locked="0"/>
    </xf>
    <xf numFmtId="0" fontId="10" fillId="0" borderId="14" xfId="4" applyFont="1" applyBorder="1" applyAlignment="1" applyProtection="1">
      <alignment horizontal="center" vertical="top"/>
      <protection locked="0"/>
    </xf>
    <xf numFmtId="164" fontId="19" fillId="0" borderId="56" xfId="4" applyNumberFormat="1" applyFont="1" applyBorder="1" applyAlignment="1">
      <alignment horizontal="center" vertical="top"/>
    </xf>
    <xf numFmtId="164" fontId="23" fillId="11" borderId="56" xfId="4" applyNumberFormat="1" applyFont="1" applyFill="1" applyBorder="1" applyAlignment="1" applyProtection="1">
      <alignment horizontal="center" vertical="top"/>
      <protection locked="0"/>
    </xf>
    <xf numFmtId="164" fontId="14" fillId="0" borderId="48" xfId="4" applyNumberFormat="1" applyFont="1" applyBorder="1" applyAlignment="1" applyProtection="1">
      <alignment horizontal="center" vertical="top"/>
      <protection locked="0"/>
    </xf>
    <xf numFmtId="164" fontId="14" fillId="0" borderId="49" xfId="4" applyNumberFormat="1" applyFont="1" applyBorder="1" applyAlignment="1" applyProtection="1">
      <alignment horizontal="center" vertical="top"/>
      <protection locked="0"/>
    </xf>
    <xf numFmtId="164" fontId="19" fillId="6" borderId="129" xfId="4" applyNumberFormat="1" applyFont="1" applyFill="1" applyBorder="1" applyAlignment="1">
      <alignment horizontal="center" vertical="top"/>
    </xf>
    <xf numFmtId="164" fontId="19" fillId="6" borderId="84" xfId="4" applyNumberFormat="1" applyFont="1" applyFill="1" applyBorder="1" applyAlignment="1" applyProtection="1">
      <alignment horizontal="center" vertical="top"/>
      <protection locked="0"/>
    </xf>
    <xf numFmtId="164" fontId="19" fillId="6" borderId="117" xfId="4" applyNumberFormat="1" applyFont="1" applyFill="1" applyBorder="1" applyAlignment="1" applyProtection="1">
      <alignment horizontal="center" vertical="top"/>
      <protection locked="0"/>
    </xf>
    <xf numFmtId="164" fontId="23" fillId="11" borderId="84" xfId="4" applyNumberFormat="1" applyFont="1" applyFill="1" applyBorder="1" applyAlignment="1" applyProtection="1">
      <alignment horizontal="center" vertical="top"/>
      <protection locked="0"/>
    </xf>
    <xf numFmtId="164" fontId="14" fillId="0" borderId="84" xfId="4" applyNumberFormat="1" applyFont="1" applyBorder="1" applyAlignment="1" applyProtection="1">
      <alignment horizontal="center" vertical="top"/>
      <protection locked="0"/>
    </xf>
    <xf numFmtId="164" fontId="14" fillId="0" borderId="117" xfId="4" applyNumberFormat="1" applyFont="1" applyBorder="1" applyAlignment="1" applyProtection="1">
      <alignment horizontal="center" vertical="top"/>
      <protection locked="0"/>
    </xf>
    <xf numFmtId="164" fontId="19" fillId="0" borderId="124" xfId="4" applyNumberFormat="1" applyFont="1" applyBorder="1" applyAlignment="1">
      <alignment horizontal="center" vertical="top"/>
    </xf>
    <xf numFmtId="164" fontId="19" fillId="6" borderId="54" xfId="4" applyNumberFormat="1" applyFont="1" applyFill="1" applyBorder="1" applyAlignment="1">
      <alignment horizontal="center" vertical="top"/>
    </xf>
    <xf numFmtId="164" fontId="19" fillId="6" borderId="52" xfId="4" applyNumberFormat="1" applyFont="1" applyFill="1" applyBorder="1" applyAlignment="1" applyProtection="1">
      <alignment horizontal="center" vertical="top"/>
      <protection locked="0"/>
    </xf>
    <xf numFmtId="164" fontId="19" fillId="6" borderId="55" xfId="4" applyNumberFormat="1" applyFont="1" applyFill="1" applyBorder="1" applyAlignment="1" applyProtection="1">
      <alignment horizontal="center" vertical="top"/>
      <protection locked="0"/>
    </xf>
    <xf numFmtId="164" fontId="23" fillId="11" borderId="166" xfId="4" applyNumberFormat="1" applyFont="1" applyFill="1" applyBorder="1" applyAlignment="1">
      <alignment horizontal="center" vertical="top"/>
    </xf>
    <xf numFmtId="0" fontId="23" fillId="11" borderId="0" xfId="4" applyFont="1" applyFill="1" applyAlignment="1" applyProtection="1">
      <alignment horizontal="center" vertical="top"/>
      <protection locked="0"/>
    </xf>
    <xf numFmtId="164" fontId="28" fillId="11" borderId="76" xfId="4" applyNumberFormat="1" applyFont="1" applyFill="1" applyBorder="1" applyAlignment="1">
      <alignment horizontal="center" vertical="top"/>
    </xf>
    <xf numFmtId="164" fontId="28" fillId="11" borderId="73" xfId="4" applyNumberFormat="1" applyFont="1" applyFill="1" applyBorder="1" applyAlignment="1">
      <alignment horizontal="center" vertical="top"/>
    </xf>
    <xf numFmtId="164" fontId="28" fillId="11" borderId="108" xfId="4" applyNumberFormat="1" applyFont="1" applyFill="1" applyBorder="1" applyAlignment="1">
      <alignment horizontal="center" vertical="top"/>
    </xf>
    <xf numFmtId="164" fontId="19" fillId="0" borderId="55" xfId="4" applyNumberFormat="1" applyFont="1" applyBorder="1" applyAlignment="1" applyProtection="1">
      <alignment horizontal="center" vertical="top"/>
      <protection locked="0"/>
    </xf>
    <xf numFmtId="164" fontId="19" fillId="0" borderId="117" xfId="4" applyNumberFormat="1" applyFont="1" applyBorder="1" applyAlignment="1" applyProtection="1">
      <alignment horizontal="center" vertical="top"/>
      <protection locked="0"/>
    </xf>
    <xf numFmtId="0" fontId="10" fillId="5" borderId="91" xfId="4" applyFont="1" applyFill="1" applyBorder="1" applyAlignment="1" applyProtection="1">
      <alignment horizontal="center" vertical="top"/>
      <protection locked="0"/>
    </xf>
    <xf numFmtId="170" fontId="23" fillId="0" borderId="48" xfId="4" applyNumberFormat="1" applyFont="1" applyBorder="1" applyAlignment="1" applyProtection="1">
      <alignment horizontal="center" vertical="top"/>
      <protection locked="0"/>
    </xf>
    <xf numFmtId="0" fontId="10" fillId="6" borderId="45" xfId="4" applyFont="1" applyFill="1" applyBorder="1" applyAlignment="1" applyProtection="1">
      <alignment horizontal="center" vertical="top"/>
      <protection locked="0"/>
    </xf>
    <xf numFmtId="170" fontId="10" fillId="0" borderId="122" xfId="4" applyNumberFormat="1" applyFont="1" applyBorder="1" applyAlignment="1" applyProtection="1">
      <alignment horizontal="center" vertical="top"/>
      <protection locked="0"/>
    </xf>
    <xf numFmtId="0" fontId="10" fillId="6" borderId="14" xfId="4" applyFont="1" applyFill="1" applyBorder="1" applyAlignment="1" applyProtection="1">
      <alignment horizontal="center" vertical="top"/>
      <protection locked="0"/>
    </xf>
    <xf numFmtId="0" fontId="9" fillId="11" borderId="72" xfId="4" applyFont="1" applyFill="1" applyBorder="1" applyAlignment="1" applyProtection="1">
      <alignment horizontal="center" vertical="top" wrapText="1"/>
      <protection locked="0"/>
    </xf>
    <xf numFmtId="170" fontId="9" fillId="11" borderId="74" xfId="4" applyNumberFormat="1" applyFont="1" applyFill="1" applyBorder="1" applyAlignment="1">
      <alignment horizontal="center" vertical="top"/>
    </xf>
    <xf numFmtId="170" fontId="9" fillId="11" borderId="108" xfId="4" applyNumberFormat="1" applyFont="1" applyFill="1" applyBorder="1" applyAlignment="1">
      <alignment horizontal="center" vertical="top"/>
    </xf>
    <xf numFmtId="164" fontId="11" fillId="9" borderId="113" xfId="4" applyNumberFormat="1" applyFont="1" applyFill="1" applyBorder="1" applyAlignment="1">
      <alignment horizontal="center" vertical="top"/>
    </xf>
    <xf numFmtId="164" fontId="11" fillId="9" borderId="114" xfId="4" applyNumberFormat="1" applyFont="1" applyFill="1" applyBorder="1" applyAlignment="1">
      <alignment horizontal="center" vertical="top"/>
    </xf>
    <xf numFmtId="164" fontId="11" fillId="9" borderId="33" xfId="4" applyNumberFormat="1" applyFont="1" applyFill="1" applyBorder="1" applyAlignment="1">
      <alignment horizontal="center" vertical="top"/>
    </xf>
    <xf numFmtId="164" fontId="11" fillId="8" borderId="136" xfId="4" applyNumberFormat="1" applyFont="1" applyFill="1" applyBorder="1" applyAlignment="1">
      <alignment horizontal="center" vertical="top"/>
    </xf>
    <xf numFmtId="164" fontId="11" fillId="8" borderId="137" xfId="4" applyNumberFormat="1" applyFont="1" applyFill="1" applyBorder="1" applyAlignment="1">
      <alignment horizontal="center" vertical="top"/>
    </xf>
    <xf numFmtId="164" fontId="11" fillId="8" borderId="135" xfId="4" applyNumberFormat="1" applyFont="1" applyFill="1" applyBorder="1" applyAlignment="1">
      <alignment horizontal="center" vertical="top"/>
    </xf>
    <xf numFmtId="164" fontId="11" fillId="8" borderId="169" xfId="4" applyNumberFormat="1" applyFont="1" applyFill="1" applyBorder="1" applyAlignment="1">
      <alignment horizontal="center" vertical="top"/>
    </xf>
    <xf numFmtId="0" fontId="10" fillId="0" borderId="0" xfId="4" applyFont="1" applyAlignment="1" applyProtection="1">
      <alignment vertical="top"/>
      <protection locked="0"/>
    </xf>
    <xf numFmtId="0" fontId="10" fillId="0" borderId="0" xfId="4" applyFont="1" applyAlignment="1" applyProtection="1">
      <alignment horizontal="center" vertical="top"/>
      <protection locked="0"/>
    </xf>
    <xf numFmtId="0" fontId="23" fillId="0" borderId="0" xfId="4" applyFont="1" applyAlignment="1" applyProtection="1">
      <alignment vertical="top"/>
      <protection locked="0"/>
    </xf>
    <xf numFmtId="0" fontId="59" fillId="0" borderId="0" xfId="4" applyFont="1" applyProtection="1">
      <protection locked="0"/>
    </xf>
    <xf numFmtId="0" fontId="10" fillId="0" borderId="0" xfId="4" applyFont="1" applyAlignment="1" applyProtection="1">
      <alignment vertical="top" wrapText="1"/>
      <protection locked="0"/>
    </xf>
    <xf numFmtId="0" fontId="29" fillId="0" borderId="0" xfId="4" applyFont="1" applyAlignment="1" applyProtection="1">
      <alignment horizontal="right" vertical="top"/>
      <protection locked="0"/>
    </xf>
    <xf numFmtId="0" fontId="47" fillId="0" borderId="0" xfId="4" applyFont="1" applyAlignment="1" applyProtection="1">
      <alignment vertical="top"/>
      <protection locked="0"/>
    </xf>
    <xf numFmtId="0" fontId="38" fillId="0" borderId="147" xfId="0" applyFont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10" fillId="0" borderId="171" xfId="0" applyFont="1" applyBorder="1" applyAlignment="1">
      <alignment horizontal="center" vertical="center" textRotation="90"/>
    </xf>
    <xf numFmtId="49" fontId="11" fillId="2" borderId="33" xfId="0" applyNumberFormat="1" applyFont="1" applyFill="1" applyBorder="1" applyAlignment="1">
      <alignment horizontal="center" vertical="top" wrapText="1"/>
    </xf>
    <xf numFmtId="49" fontId="11" fillId="10" borderId="88" xfId="0" applyNumberFormat="1" applyFont="1" applyFill="1" applyBorder="1" applyAlignment="1">
      <alignment horizontal="center" vertical="top"/>
    </xf>
    <xf numFmtId="0" fontId="10" fillId="0" borderId="91" xfId="0" applyFont="1" applyBorder="1" applyAlignment="1">
      <alignment horizontal="center" vertical="top"/>
    </xf>
    <xf numFmtId="164" fontId="10" fillId="13" borderId="92" xfId="0" applyNumberFormat="1" applyFont="1" applyFill="1" applyBorder="1" applyAlignment="1">
      <alignment horizontal="center" vertical="top"/>
    </xf>
    <xf numFmtId="164" fontId="10" fillId="13" borderId="48" xfId="0" applyNumberFormat="1" applyFont="1" applyFill="1" applyBorder="1" applyAlignment="1">
      <alignment horizontal="center" vertical="top"/>
    </xf>
    <xf numFmtId="164" fontId="10" fillId="13" borderId="49" xfId="0" applyNumberFormat="1" applyFont="1" applyFill="1" applyBorder="1" applyAlignment="1">
      <alignment horizontal="center" vertical="top"/>
    </xf>
    <xf numFmtId="0" fontId="9" fillId="13" borderId="72" xfId="0" applyFont="1" applyFill="1" applyBorder="1" applyAlignment="1">
      <alignment horizontal="center" vertical="top"/>
    </xf>
    <xf numFmtId="164" fontId="9" fillId="13" borderId="73" xfId="0" applyNumberFormat="1" applyFont="1" applyFill="1" applyBorder="1" applyAlignment="1">
      <alignment horizontal="center" vertical="top"/>
    </xf>
    <xf numFmtId="164" fontId="9" fillId="13" borderId="74" xfId="0" applyNumberFormat="1" applyFont="1" applyFill="1" applyBorder="1" applyAlignment="1">
      <alignment horizontal="center" vertical="top"/>
    </xf>
    <xf numFmtId="164" fontId="9" fillId="13" borderId="76" xfId="0" applyNumberFormat="1" applyFont="1" applyFill="1" applyBorder="1" applyAlignment="1">
      <alignment horizontal="center" vertical="top"/>
    </xf>
    <xf numFmtId="0" fontId="10" fillId="0" borderId="91" xfId="0" applyFont="1" applyBorder="1" applyAlignment="1">
      <alignment horizontal="center" vertical="top" wrapText="1"/>
    </xf>
    <xf numFmtId="164" fontId="10" fillId="6" borderId="48" xfId="0" applyNumberFormat="1" applyFont="1" applyFill="1" applyBorder="1" applyAlignment="1">
      <alignment horizontal="center" vertical="top"/>
    </xf>
    <xf numFmtId="164" fontId="10" fillId="6" borderId="49" xfId="0" applyNumberFormat="1" applyFont="1" applyFill="1" applyBorder="1" applyAlignment="1">
      <alignment horizontal="center" vertical="top"/>
    </xf>
    <xf numFmtId="49" fontId="9" fillId="2" borderId="100" xfId="0" applyNumberFormat="1" applyFont="1" applyFill="1" applyBorder="1" applyAlignment="1">
      <alignment horizontal="center" vertical="top"/>
    </xf>
    <xf numFmtId="49" fontId="9" fillId="10" borderId="80" xfId="0" applyNumberFormat="1" applyFont="1" applyFill="1" applyBorder="1" applyAlignment="1">
      <alignment horizontal="center" vertical="top"/>
    </xf>
    <xf numFmtId="49" fontId="9" fillId="2" borderId="33" xfId="0" applyNumberFormat="1" applyFont="1" applyFill="1" applyBorder="1" applyAlignment="1">
      <alignment horizontal="center" vertical="top"/>
    </xf>
    <xf numFmtId="49" fontId="9" fillId="10" borderId="88" xfId="0" applyNumberFormat="1" applyFont="1" applyFill="1" applyBorder="1" applyAlignment="1">
      <alignment horizontal="center" vertical="top"/>
    </xf>
    <xf numFmtId="164" fontId="19" fillId="0" borderId="92" xfId="0" applyNumberFormat="1" applyFont="1" applyBorder="1" applyAlignment="1">
      <alignment horizontal="center" vertical="top"/>
    </xf>
    <xf numFmtId="164" fontId="19" fillId="0" borderId="48" xfId="0" applyNumberFormat="1" applyFont="1" applyBorder="1" applyAlignment="1">
      <alignment horizontal="center" vertical="top"/>
    </xf>
    <xf numFmtId="164" fontId="9" fillId="0" borderId="92" xfId="0" applyNumberFormat="1" applyFont="1" applyBorder="1" applyAlignment="1">
      <alignment horizontal="center" vertical="top"/>
    </xf>
    <xf numFmtId="164" fontId="9" fillId="13" borderId="77" xfId="0" applyNumberFormat="1" applyFont="1" applyFill="1" applyBorder="1" applyAlignment="1">
      <alignment horizontal="center" vertical="top"/>
    </xf>
    <xf numFmtId="49" fontId="9" fillId="2" borderId="33" xfId="0" applyNumberFormat="1" applyFont="1" applyFill="1" applyBorder="1" applyAlignment="1">
      <alignment horizontal="center" vertical="top" wrapText="1"/>
    </xf>
    <xf numFmtId="0" fontId="23" fillId="6" borderId="91" xfId="0" applyFont="1" applyFill="1" applyBorder="1" applyAlignment="1">
      <alignment horizontal="center" vertical="top"/>
    </xf>
    <xf numFmtId="164" fontId="9" fillId="6" borderId="48" xfId="0" applyNumberFormat="1" applyFont="1" applyFill="1" applyBorder="1" applyAlignment="1">
      <alignment horizontal="center" vertical="top"/>
    </xf>
    <xf numFmtId="164" fontId="14" fillId="0" borderId="92" xfId="0" applyNumberFormat="1" applyFont="1" applyBorder="1" applyAlignment="1">
      <alignment horizontal="center" vertical="top"/>
    </xf>
    <xf numFmtId="164" fontId="14" fillId="0" borderId="49" xfId="0" applyNumberFormat="1" applyFont="1" applyBorder="1" applyAlignment="1">
      <alignment horizontal="center" vertical="top"/>
    </xf>
    <xf numFmtId="0" fontId="23" fillId="6" borderId="14" xfId="0" applyFont="1" applyFill="1" applyBorder="1" applyAlignment="1">
      <alignment horizontal="center" vertical="top"/>
    </xf>
    <xf numFmtId="164" fontId="9" fillId="6" borderId="52" xfId="0" applyNumberFormat="1" applyFont="1" applyFill="1" applyBorder="1" applyAlignment="1">
      <alignment horizontal="center" vertical="top"/>
    </xf>
    <xf numFmtId="164" fontId="10" fillId="6" borderId="55" xfId="0" applyNumberFormat="1" applyFont="1" applyFill="1" applyBorder="1" applyAlignment="1">
      <alignment horizontal="center" vertical="top"/>
    </xf>
    <xf numFmtId="164" fontId="10" fillId="13" borderId="55" xfId="0" applyNumberFormat="1" applyFont="1" applyFill="1" applyBorder="1" applyAlignment="1">
      <alignment horizontal="center" vertical="top"/>
    </xf>
    <xf numFmtId="164" fontId="36" fillId="0" borderId="52" xfId="0" applyNumberFormat="1" applyFont="1" applyBorder="1" applyAlignment="1">
      <alignment horizontal="center" vertical="top"/>
    </xf>
    <xf numFmtId="164" fontId="36" fillId="0" borderId="55" xfId="0" applyNumberFormat="1" applyFont="1" applyBorder="1" applyAlignment="1">
      <alignment horizontal="center" vertical="top"/>
    </xf>
    <xf numFmtId="0" fontId="23" fillId="6" borderId="14" xfId="0" applyFont="1" applyFill="1" applyBorder="1" applyAlignment="1">
      <alignment horizontal="center" vertical="top" wrapText="1"/>
    </xf>
    <xf numFmtId="164" fontId="10" fillId="6" borderId="52" xfId="0" applyNumberFormat="1" applyFont="1" applyFill="1" applyBorder="1" applyAlignment="1">
      <alignment horizontal="center" vertical="top"/>
    </xf>
    <xf numFmtId="164" fontId="27" fillId="0" borderId="52" xfId="0" applyNumberFormat="1" applyFont="1" applyBorder="1" applyAlignment="1">
      <alignment horizontal="center" vertical="top"/>
    </xf>
    <xf numFmtId="164" fontId="27" fillId="0" borderId="55" xfId="0" applyNumberFormat="1" applyFont="1" applyBorder="1" applyAlignment="1">
      <alignment horizontal="center" vertical="top"/>
    </xf>
    <xf numFmtId="164" fontId="10" fillId="13" borderId="52" xfId="0" applyNumberFormat="1" applyFont="1" applyFill="1" applyBorder="1" applyAlignment="1">
      <alignment horizontal="center" vertical="top"/>
    </xf>
    <xf numFmtId="0" fontId="10" fillId="6" borderId="52" xfId="0" applyFont="1" applyFill="1" applyBorder="1" applyAlignment="1">
      <alignment vertical="top"/>
    </xf>
    <xf numFmtId="0" fontId="10" fillId="6" borderId="55" xfId="0" applyFont="1" applyFill="1" applyBorder="1" applyAlignment="1">
      <alignment vertical="top"/>
    </xf>
    <xf numFmtId="164" fontId="14" fillId="0" borderId="56" xfId="0" applyNumberFormat="1" applyFont="1" applyBorder="1" applyAlignment="1">
      <alignment horizontal="center" vertical="top"/>
    </xf>
    <xf numFmtId="164" fontId="14" fillId="0" borderId="52" xfId="0" applyNumberFormat="1" applyFont="1" applyBorder="1" applyAlignment="1">
      <alignment vertical="top"/>
    </xf>
    <xf numFmtId="0" fontId="23" fillId="0" borderId="52" xfId="0" applyFont="1" applyBorder="1" applyAlignment="1">
      <alignment vertical="top"/>
    </xf>
    <xf numFmtId="164" fontId="23" fillId="0" borderId="55" xfId="0" applyNumberFormat="1" applyFont="1" applyBorder="1" applyAlignment="1">
      <alignment vertical="top"/>
    </xf>
    <xf numFmtId="0" fontId="27" fillId="0" borderId="52" xfId="0" applyFont="1" applyBorder="1" applyAlignment="1">
      <alignment horizontal="center" vertical="top"/>
    </xf>
    <xf numFmtId="0" fontId="11" fillId="13" borderId="97" xfId="0" applyFont="1" applyFill="1" applyBorder="1" applyAlignment="1">
      <alignment horizontal="center" vertical="top"/>
    </xf>
    <xf numFmtId="164" fontId="11" fillId="13" borderId="73" xfId="0" applyNumberFormat="1" applyFont="1" applyFill="1" applyBorder="1" applyAlignment="1">
      <alignment horizontal="center" vertical="top"/>
    </xf>
    <xf numFmtId="164" fontId="11" fillId="13" borderId="74" xfId="0" applyNumberFormat="1" applyFont="1" applyFill="1" applyBorder="1" applyAlignment="1">
      <alignment horizontal="center" vertical="top"/>
    </xf>
    <xf numFmtId="164" fontId="11" fillId="13" borderId="77" xfId="0" applyNumberFormat="1" applyFont="1" applyFill="1" applyBorder="1" applyAlignment="1">
      <alignment horizontal="center" vertical="top"/>
    </xf>
    <xf numFmtId="0" fontId="10" fillId="6" borderId="91" xfId="0" applyFont="1" applyFill="1" applyBorder="1" applyAlignment="1">
      <alignment horizontal="center" vertical="top" wrapText="1"/>
    </xf>
    <xf numFmtId="164" fontId="10" fillId="6" borderId="16" xfId="0" applyNumberFormat="1" applyFont="1" applyFill="1" applyBorder="1" applyAlignment="1">
      <alignment horizontal="center" vertical="top"/>
    </xf>
    <xf numFmtId="164" fontId="10" fillId="6" borderId="17" xfId="0" applyNumberFormat="1" applyFont="1" applyFill="1" applyBorder="1" applyAlignment="1">
      <alignment horizontal="center" vertical="top"/>
    </xf>
    <xf numFmtId="164" fontId="10" fillId="13" borderId="19" xfId="0" applyNumberFormat="1" applyFont="1" applyFill="1" applyBorder="1" applyAlignment="1">
      <alignment horizontal="center" vertical="top"/>
    </xf>
    <xf numFmtId="164" fontId="10" fillId="13" borderId="16" xfId="0" applyNumberFormat="1" applyFont="1" applyFill="1" applyBorder="1" applyAlignment="1">
      <alignment horizontal="center" vertical="top"/>
    </xf>
    <xf numFmtId="164" fontId="10" fillId="13" borderId="17" xfId="0" applyNumberFormat="1" applyFont="1" applyFill="1" applyBorder="1" applyAlignment="1">
      <alignment horizontal="center" vertical="top"/>
    </xf>
    <xf numFmtId="164" fontId="10" fillId="6" borderId="46" xfId="0" applyNumberFormat="1" applyFont="1" applyFill="1" applyBorder="1" applyAlignment="1">
      <alignment horizontal="center" vertical="top"/>
    </xf>
    <xf numFmtId="0" fontId="10" fillId="6" borderId="14" xfId="0" applyFont="1" applyFill="1" applyBorder="1" applyAlignment="1">
      <alignment horizontal="center" vertical="top" wrapText="1"/>
    </xf>
    <xf numFmtId="164" fontId="10" fillId="6" borderId="15" xfId="0" applyNumberFormat="1" applyFont="1" applyFill="1" applyBorder="1" applyAlignment="1">
      <alignment horizontal="center" vertical="top"/>
    </xf>
    <xf numFmtId="0" fontId="10" fillId="6" borderId="16" xfId="0" applyFont="1" applyFill="1" applyBorder="1" applyAlignment="1">
      <alignment vertical="top"/>
    </xf>
    <xf numFmtId="0" fontId="10" fillId="6" borderId="17" xfId="0" applyFont="1" applyFill="1" applyBorder="1" applyAlignment="1">
      <alignment vertical="top"/>
    </xf>
    <xf numFmtId="164" fontId="10" fillId="13" borderId="15" xfId="0" applyNumberFormat="1" applyFont="1" applyFill="1" applyBorder="1" applyAlignment="1">
      <alignment horizontal="center" vertical="top"/>
    </xf>
    <xf numFmtId="0" fontId="10" fillId="13" borderId="16" xfId="0" applyFont="1" applyFill="1" applyBorder="1" applyAlignment="1">
      <alignment vertical="top"/>
    </xf>
    <xf numFmtId="0" fontId="10" fillId="13" borderId="17" xfId="0" applyFont="1" applyFill="1" applyBorder="1" applyAlignment="1">
      <alignment vertical="top"/>
    </xf>
    <xf numFmtId="0" fontId="10" fillId="6" borderId="46" xfId="0" applyFont="1" applyFill="1" applyBorder="1" applyAlignment="1">
      <alignment vertical="top"/>
    </xf>
    <xf numFmtId="0" fontId="9" fillId="13" borderId="89" xfId="0" applyFont="1" applyFill="1" applyBorder="1" applyAlignment="1">
      <alignment horizontal="center" vertical="top"/>
    </xf>
    <xf numFmtId="164" fontId="9" fillId="13" borderId="100" xfId="0" applyNumberFormat="1" applyFont="1" applyFill="1" applyBorder="1" applyAlignment="1">
      <alignment horizontal="center" vertical="top"/>
    </xf>
    <xf numFmtId="164" fontId="9" fillId="13" borderId="80" xfId="0" applyNumberFormat="1" applyFont="1" applyFill="1" applyBorder="1" applyAlignment="1">
      <alignment horizontal="center" vertical="top"/>
    </xf>
    <xf numFmtId="164" fontId="9" fillId="13" borderId="81" xfId="0" applyNumberFormat="1" applyFont="1" applyFill="1" applyBorder="1" applyAlignment="1">
      <alignment horizontal="center" vertical="top"/>
    </xf>
    <xf numFmtId="164" fontId="11" fillId="10" borderId="100" xfId="0" applyNumberFormat="1" applyFont="1" applyFill="1" applyBorder="1" applyAlignment="1">
      <alignment horizontal="center" vertical="top"/>
    </xf>
    <xf numFmtId="164" fontId="11" fillId="10" borderId="80" xfId="0" applyNumberFormat="1" applyFont="1" applyFill="1" applyBorder="1" applyAlignment="1">
      <alignment horizontal="center" vertical="top"/>
    </xf>
    <xf numFmtId="164" fontId="11" fillId="10" borderId="81" xfId="0" applyNumberFormat="1" applyFont="1" applyFill="1" applyBorder="1" applyAlignment="1">
      <alignment horizontal="center" vertical="top"/>
    </xf>
    <xf numFmtId="164" fontId="11" fillId="3" borderId="100" xfId="0" applyNumberFormat="1" applyFont="1" applyFill="1" applyBorder="1" applyAlignment="1">
      <alignment horizontal="center" vertical="top"/>
    </xf>
    <xf numFmtId="164" fontId="11" fillId="3" borderId="80" xfId="0" applyNumberFormat="1" applyFont="1" applyFill="1" applyBorder="1" applyAlignment="1">
      <alignment horizontal="center" vertical="top"/>
    </xf>
    <xf numFmtId="0" fontId="23" fillId="0" borderId="130" xfId="0" applyFont="1" applyBorder="1" applyAlignment="1">
      <alignment horizontal="center" vertical="top" wrapText="1"/>
    </xf>
    <xf numFmtId="164" fontId="10" fillId="13" borderId="47" xfId="0" applyNumberFormat="1" applyFont="1" applyFill="1" applyBorder="1" applyAlignment="1">
      <alignment horizontal="center" vertical="top"/>
    </xf>
    <xf numFmtId="164" fontId="23" fillId="13" borderId="102" xfId="0" applyNumberFormat="1" applyFont="1" applyFill="1" applyBorder="1" applyAlignment="1">
      <alignment horizontal="center" vertical="top"/>
    </xf>
    <xf numFmtId="164" fontId="23" fillId="13" borderId="111" xfId="0" applyNumberFormat="1" applyFont="1" applyFill="1" applyBorder="1" applyAlignment="1">
      <alignment horizontal="center" vertical="top"/>
    </xf>
    <xf numFmtId="0" fontId="11" fillId="13" borderId="121" xfId="0" applyFont="1" applyFill="1" applyBorder="1" applyAlignment="1">
      <alignment horizontal="center" vertical="top"/>
    </xf>
    <xf numFmtId="164" fontId="11" fillId="13" borderId="124" xfId="0" applyNumberFormat="1" applyFont="1" applyFill="1" applyBorder="1" applyAlignment="1">
      <alignment horizontal="center" vertical="top"/>
    </xf>
    <xf numFmtId="164" fontId="11" fillId="13" borderId="60" xfId="0" applyNumberFormat="1" applyFont="1" applyFill="1" applyBorder="1" applyAlignment="1">
      <alignment horizontal="center" vertical="top"/>
    </xf>
    <xf numFmtId="164" fontId="11" fillId="13" borderId="107" xfId="0" applyNumberFormat="1" applyFont="1" applyFill="1" applyBorder="1" applyAlignment="1">
      <alignment horizontal="center" vertical="top"/>
    </xf>
    <xf numFmtId="164" fontId="11" fillId="13" borderId="54" xfId="0" applyNumberFormat="1" applyFont="1" applyFill="1" applyBorder="1" applyAlignment="1">
      <alignment horizontal="center" vertical="top"/>
    </xf>
    <xf numFmtId="164" fontId="11" fillId="13" borderId="52" xfId="0" applyNumberFormat="1" applyFont="1" applyFill="1" applyBorder="1" applyAlignment="1">
      <alignment horizontal="center" vertical="top"/>
    </xf>
    <xf numFmtId="164" fontId="11" fillId="13" borderId="53" xfId="0" applyNumberFormat="1" applyFont="1" applyFill="1" applyBorder="1" applyAlignment="1">
      <alignment horizontal="center" vertical="top"/>
    </xf>
    <xf numFmtId="0" fontId="23" fillId="6" borderId="130" xfId="0" applyFont="1" applyFill="1" applyBorder="1" applyAlignment="1">
      <alignment horizontal="center" vertical="top" wrapText="1"/>
    </xf>
    <xf numFmtId="164" fontId="23" fillId="6" borderId="93" xfId="0" applyNumberFormat="1" applyFont="1" applyFill="1" applyBorder="1" applyAlignment="1">
      <alignment horizontal="center" vertical="top"/>
    </xf>
    <xf numFmtId="164" fontId="10" fillId="13" borderId="93" xfId="0" applyNumberFormat="1" applyFont="1" applyFill="1" applyBorder="1" applyAlignment="1">
      <alignment horizontal="center" vertical="top"/>
    </xf>
    <xf numFmtId="164" fontId="14" fillId="0" borderId="47" xfId="0" applyNumberFormat="1" applyFont="1" applyBorder="1" applyAlignment="1">
      <alignment horizontal="center" vertical="top"/>
    </xf>
    <xf numFmtId="164" fontId="14" fillId="6" borderId="48" xfId="0" applyNumberFormat="1" applyFont="1" applyFill="1" applyBorder="1" applyAlignment="1">
      <alignment horizontal="center" vertical="top"/>
    </xf>
    <xf numFmtId="164" fontId="14" fillId="6" borderId="93" xfId="0" applyNumberFormat="1" applyFont="1" applyFill="1" applyBorder="1" applyAlignment="1">
      <alignment horizontal="center" vertical="top"/>
    </xf>
    <xf numFmtId="0" fontId="23" fillId="6" borderId="166" xfId="0" applyFont="1" applyFill="1" applyBorder="1" applyAlignment="1">
      <alignment horizontal="center" vertical="top" wrapText="1"/>
    </xf>
    <xf numFmtId="164" fontId="10" fillId="13" borderId="46" xfId="0" applyNumberFormat="1" applyFont="1" applyFill="1" applyBorder="1" applyAlignment="1">
      <alignment horizontal="center" vertical="top"/>
    </xf>
    <xf numFmtId="164" fontId="14" fillId="0" borderId="54" xfId="0" applyNumberFormat="1" applyFont="1" applyBorder="1" applyAlignment="1">
      <alignment horizontal="center" vertical="top"/>
    </xf>
    <xf numFmtId="164" fontId="14" fillId="6" borderId="52" xfId="0" applyNumberFormat="1" applyFont="1" applyFill="1" applyBorder="1" applyAlignment="1">
      <alignment horizontal="center" vertical="top"/>
    </xf>
    <xf numFmtId="164" fontId="14" fillId="6" borderId="53" xfId="0" applyNumberFormat="1" applyFont="1" applyFill="1" applyBorder="1" applyAlignment="1">
      <alignment horizontal="center" vertical="top"/>
    </xf>
    <xf numFmtId="0" fontId="23" fillId="6" borderId="52" xfId="0" applyFont="1" applyFill="1" applyBorder="1" applyAlignment="1">
      <alignment vertical="top"/>
    </xf>
    <xf numFmtId="0" fontId="23" fillId="6" borderId="53" xfId="0" applyFont="1" applyFill="1" applyBorder="1" applyAlignment="1">
      <alignment horizontal="center" vertical="top"/>
    </xf>
    <xf numFmtId="0" fontId="14" fillId="6" borderId="52" xfId="0" applyFont="1" applyFill="1" applyBorder="1" applyAlignment="1">
      <alignment vertical="top"/>
    </xf>
    <xf numFmtId="0" fontId="14" fillId="6" borderId="53" xfId="0" applyFont="1" applyFill="1" applyBorder="1" applyAlignment="1">
      <alignment horizontal="center" vertical="top"/>
    </xf>
    <xf numFmtId="0" fontId="11" fillId="13" borderId="89" xfId="0" applyFont="1" applyFill="1" applyBorder="1" applyAlignment="1">
      <alignment horizontal="center" vertical="top"/>
    </xf>
    <xf numFmtId="164" fontId="11" fillId="13" borderId="129" xfId="0" applyNumberFormat="1" applyFont="1" applyFill="1" applyBorder="1" applyAlignment="1">
      <alignment horizontal="center" vertical="top"/>
    </xf>
    <xf numFmtId="164" fontId="11" fillId="13" borderId="68" xfId="0" applyNumberFormat="1" applyFont="1" applyFill="1" applyBorder="1" applyAlignment="1">
      <alignment horizontal="center" vertical="top"/>
    </xf>
    <xf numFmtId="164" fontId="11" fillId="13" borderId="105" xfId="0" applyNumberFormat="1" applyFont="1" applyFill="1" applyBorder="1" applyAlignment="1">
      <alignment horizontal="center" vertical="top"/>
    </xf>
    <xf numFmtId="164" fontId="11" fillId="13" borderId="76" xfId="0" applyNumberFormat="1" applyFont="1" applyFill="1" applyBorder="1" applyAlignment="1">
      <alignment horizontal="center" vertical="top"/>
    </xf>
    <xf numFmtId="164" fontId="11" fillId="13" borderId="75" xfId="0" applyNumberFormat="1" applyFont="1" applyFill="1" applyBorder="1" applyAlignment="1">
      <alignment horizontal="center" vertical="top"/>
    </xf>
    <xf numFmtId="164" fontId="23" fillId="13" borderId="48" xfId="0" applyNumberFormat="1" applyFont="1" applyFill="1" applyBorder="1" applyAlignment="1">
      <alignment horizontal="center" vertical="top"/>
    </xf>
    <xf numFmtId="164" fontId="11" fillId="6" borderId="47" xfId="0" applyNumberFormat="1" applyFont="1" applyFill="1" applyBorder="1" applyAlignment="1">
      <alignment horizontal="center" vertical="top"/>
    </xf>
    <xf numFmtId="164" fontId="11" fillId="6" borderId="48" xfId="0" applyNumberFormat="1" applyFont="1" applyFill="1" applyBorder="1" applyAlignment="1">
      <alignment horizontal="center" vertical="top"/>
    </xf>
    <xf numFmtId="164" fontId="11" fillId="6" borderId="49" xfId="0" applyNumberFormat="1" applyFont="1" applyFill="1" applyBorder="1" applyAlignment="1">
      <alignment horizontal="center" vertical="top"/>
    </xf>
    <xf numFmtId="164" fontId="23" fillId="13" borderId="47" xfId="0" applyNumberFormat="1" applyFont="1" applyFill="1" applyBorder="1" applyAlignment="1">
      <alignment horizontal="center" vertical="top"/>
    </xf>
    <xf numFmtId="164" fontId="11" fillId="13" borderId="48" xfId="0" applyNumberFormat="1" applyFont="1" applyFill="1" applyBorder="1" applyAlignment="1">
      <alignment horizontal="center" vertical="top"/>
    </xf>
    <xf numFmtId="164" fontId="11" fillId="6" borderId="54" xfId="0" applyNumberFormat="1" applyFont="1" applyFill="1" applyBorder="1" applyAlignment="1">
      <alignment horizontal="center" vertical="top"/>
    </xf>
    <xf numFmtId="164" fontId="11" fillId="6" borderId="52" xfId="0" applyNumberFormat="1" applyFont="1" applyFill="1" applyBorder="1" applyAlignment="1">
      <alignment horizontal="center" vertical="top"/>
    </xf>
    <xf numFmtId="164" fontId="11" fillId="6" borderId="55" xfId="0" applyNumberFormat="1" applyFont="1" applyFill="1" applyBorder="1" applyAlignment="1">
      <alignment horizontal="center" vertical="top"/>
    </xf>
    <xf numFmtId="0" fontId="11" fillId="13" borderId="72" xfId="0" applyFont="1" applyFill="1" applyBorder="1" applyAlignment="1">
      <alignment horizontal="center" vertical="top"/>
    </xf>
    <xf numFmtId="164" fontId="11" fillId="13" borderId="84" xfId="0" applyNumberFormat="1" applyFont="1" applyFill="1" applyBorder="1" applyAlignment="1">
      <alignment horizontal="center" vertical="top"/>
    </xf>
    <xf numFmtId="164" fontId="11" fillId="13" borderId="101" xfId="0" applyNumberFormat="1" applyFont="1" applyFill="1" applyBorder="1" applyAlignment="1">
      <alignment horizontal="center" vertical="top"/>
    </xf>
    <xf numFmtId="164" fontId="9" fillId="10" borderId="145" xfId="0" applyNumberFormat="1" applyFont="1" applyFill="1" applyBorder="1" applyAlignment="1">
      <alignment horizontal="center" vertical="top"/>
    </xf>
    <xf numFmtId="164" fontId="9" fillId="10" borderId="88" xfId="0" applyNumberFormat="1" applyFont="1" applyFill="1" applyBorder="1" applyAlignment="1">
      <alignment horizontal="center" vertical="top"/>
    </xf>
    <xf numFmtId="164" fontId="9" fillId="10" borderId="16" xfId="0" applyNumberFormat="1" applyFont="1" applyFill="1" applyBorder="1" applyAlignment="1">
      <alignment horizontal="center" vertical="top"/>
    </xf>
    <xf numFmtId="164" fontId="9" fillId="10" borderId="17" xfId="0" applyNumberFormat="1" applyFont="1" applyFill="1" applyBorder="1" applyAlignment="1">
      <alignment horizontal="center" vertical="top"/>
    </xf>
    <xf numFmtId="0" fontId="10" fillId="10" borderId="89" xfId="0" applyFont="1" applyFill="1" applyBorder="1" applyAlignment="1">
      <alignment horizontal="center" vertical="top" wrapText="1"/>
    </xf>
    <xf numFmtId="0" fontId="10" fillId="10" borderId="99" xfId="0" applyFont="1" applyFill="1" applyBorder="1" applyAlignment="1">
      <alignment horizontal="center" vertical="top" wrapText="1"/>
    </xf>
    <xf numFmtId="0" fontId="10" fillId="10" borderId="90" xfId="0" applyFont="1" applyFill="1" applyBorder="1" applyAlignment="1">
      <alignment horizontal="center" vertical="top" wrapText="1"/>
    </xf>
    <xf numFmtId="164" fontId="9" fillId="2" borderId="145" xfId="0" applyNumberFormat="1" applyFont="1" applyFill="1" applyBorder="1" applyAlignment="1">
      <alignment horizontal="center" vertical="top"/>
    </xf>
    <xf numFmtId="0" fontId="10" fillId="9" borderId="87" xfId="0" applyFont="1" applyFill="1" applyBorder="1" applyAlignment="1">
      <alignment vertical="top"/>
    </xf>
    <xf numFmtId="0" fontId="10" fillId="2" borderId="40" xfId="0" applyFont="1" applyFill="1" applyBorder="1" applyAlignment="1">
      <alignment vertical="top"/>
    </xf>
    <xf numFmtId="0" fontId="10" fillId="2" borderId="41" xfId="0" applyFont="1" applyFill="1" applyBorder="1" applyAlignment="1">
      <alignment vertical="top"/>
    </xf>
    <xf numFmtId="49" fontId="9" fillId="8" borderId="135" xfId="0" applyNumberFormat="1" applyFont="1" applyFill="1" applyBorder="1" applyAlignment="1">
      <alignment horizontal="center" vertical="top"/>
    </xf>
    <xf numFmtId="164" fontId="9" fillId="8" borderId="159" xfId="0" applyNumberFormat="1" applyFont="1" applyFill="1" applyBorder="1" applyAlignment="1">
      <alignment horizontal="center" vertical="top"/>
    </xf>
    <xf numFmtId="164" fontId="9" fillId="8" borderId="208" xfId="0" applyNumberFormat="1" applyFont="1" applyFill="1" applyBorder="1" applyAlignment="1">
      <alignment horizontal="center" vertical="top"/>
    </xf>
    <xf numFmtId="164" fontId="9" fillId="8" borderId="169" xfId="0" applyNumberFormat="1" applyFont="1" applyFill="1" applyBorder="1" applyAlignment="1">
      <alignment horizontal="center" vertical="top"/>
    </xf>
    <xf numFmtId="164" fontId="9" fillId="8" borderId="137" xfId="0" applyNumberFormat="1" applyFont="1" applyFill="1" applyBorder="1" applyAlignment="1">
      <alignment horizontal="center" vertical="top"/>
    </xf>
    <xf numFmtId="164" fontId="9" fillId="8" borderId="135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49" fontId="47" fillId="0" borderId="0" xfId="0" applyNumberFormat="1" applyFont="1" applyAlignment="1">
      <alignment horizontal="right"/>
    </xf>
    <xf numFmtId="0" fontId="47" fillId="0" borderId="0" xfId="0" applyFont="1"/>
    <xf numFmtId="0" fontId="22" fillId="0" borderId="0" xfId="0" applyFont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6" fillId="0" borderId="0" xfId="0" applyFont="1"/>
    <xf numFmtId="0" fontId="10" fillId="0" borderId="26" xfId="4" applyFont="1" applyFill="1" applyBorder="1" applyAlignment="1" applyProtection="1">
      <alignment horizontal="center" vertical="center" textRotation="90" wrapText="1"/>
      <protection locked="0"/>
    </xf>
    <xf numFmtId="0" fontId="10" fillId="0" borderId="29" xfId="4" applyFont="1" applyFill="1" applyBorder="1" applyAlignment="1" applyProtection="1">
      <alignment horizontal="center" vertical="center" textRotation="90"/>
      <protection locked="0"/>
    </xf>
    <xf numFmtId="0" fontId="10" fillId="0" borderId="26" xfId="4" applyFont="1" applyFill="1" applyBorder="1" applyAlignment="1" applyProtection="1">
      <alignment horizontal="center" vertical="center" textRotation="90"/>
      <protection locked="0"/>
    </xf>
    <xf numFmtId="0" fontId="10" fillId="0" borderId="27" xfId="4" applyFont="1" applyFill="1" applyBorder="1" applyAlignment="1" applyProtection="1">
      <alignment horizontal="center" vertical="center" textRotation="90"/>
      <protection locked="0"/>
    </xf>
    <xf numFmtId="164" fontId="47" fillId="0" borderId="92" xfId="5" applyNumberFormat="1" applyFont="1" applyFill="1" applyBorder="1" applyAlignment="1">
      <alignment horizontal="center" vertical="top"/>
    </xf>
    <xf numFmtId="164" fontId="47" fillId="0" borderId="48" xfId="5" applyNumberFormat="1" applyFont="1" applyFill="1" applyBorder="1" applyAlignment="1">
      <alignment horizontal="center" vertical="top"/>
    </xf>
    <xf numFmtId="164" fontId="47" fillId="0" borderId="140" xfId="5" applyNumberFormat="1" applyFont="1" applyFill="1" applyBorder="1" applyAlignment="1">
      <alignment horizontal="center" vertical="top"/>
    </xf>
    <xf numFmtId="164" fontId="47" fillId="0" borderId="47" xfId="5" applyNumberFormat="1" applyFont="1" applyFill="1" applyBorder="1" applyAlignment="1">
      <alignment horizontal="center" vertical="top"/>
    </xf>
    <xf numFmtId="164" fontId="47" fillId="0" borderId="186" xfId="5" applyNumberFormat="1" applyFont="1" applyFill="1" applyBorder="1" applyAlignment="1">
      <alignment horizontal="center" vertical="top"/>
    </xf>
    <xf numFmtId="164" fontId="47" fillId="0" borderId="19" xfId="5" applyNumberFormat="1" applyFont="1" applyFill="1" applyBorder="1" applyAlignment="1">
      <alignment horizontal="center" vertical="top"/>
    </xf>
    <xf numFmtId="164" fontId="47" fillId="0" borderId="16" xfId="5" applyNumberFormat="1" applyFont="1" applyFill="1" applyBorder="1" applyAlignment="1">
      <alignment horizontal="center" vertical="top"/>
    </xf>
    <xf numFmtId="164" fontId="47" fillId="0" borderId="43" xfId="5" applyNumberFormat="1" applyFont="1" applyFill="1" applyBorder="1" applyAlignment="1">
      <alignment horizontal="center" vertical="top"/>
    </xf>
    <xf numFmtId="164" fontId="47" fillId="0" borderId="15" xfId="5" applyNumberFormat="1" applyFont="1" applyFill="1" applyBorder="1" applyAlignment="1">
      <alignment horizontal="center" vertical="top"/>
    </xf>
    <xf numFmtId="164" fontId="47" fillId="0" borderId="187" xfId="5" applyNumberFormat="1" applyFont="1" applyFill="1" applyBorder="1" applyAlignment="1">
      <alignment horizontal="center" vertical="top"/>
    </xf>
    <xf numFmtId="0" fontId="8" fillId="0" borderId="130" xfId="5" applyFont="1" applyFill="1" applyBorder="1" applyAlignment="1">
      <alignment horizontal="center" vertical="top"/>
    </xf>
    <xf numFmtId="164" fontId="47" fillId="0" borderId="129" xfId="5" applyNumberFormat="1" applyFont="1" applyFill="1" applyBorder="1" applyAlignment="1">
      <alignment horizontal="center" vertical="top"/>
    </xf>
    <xf numFmtId="164" fontId="47" fillId="0" borderId="68" xfId="5" applyNumberFormat="1" applyFont="1" applyFill="1" applyBorder="1" applyAlignment="1">
      <alignment horizontal="center" vertical="top"/>
    </xf>
    <xf numFmtId="164" fontId="11" fillId="10" borderId="100" xfId="4" applyNumberFormat="1" applyFont="1" applyFill="1" applyBorder="1" applyAlignment="1">
      <alignment horizontal="center" vertical="top"/>
    </xf>
    <xf numFmtId="164" fontId="11" fillId="10" borderId="80" xfId="4" applyNumberFormat="1" applyFont="1" applyFill="1" applyBorder="1" applyAlignment="1">
      <alignment horizontal="center" vertical="top"/>
    </xf>
    <xf numFmtId="164" fontId="11" fillId="10" borderId="81" xfId="4" applyNumberFormat="1" applyFont="1" applyFill="1" applyBorder="1" applyAlignment="1">
      <alignment horizontal="center" vertical="top"/>
    </xf>
    <xf numFmtId="164" fontId="9" fillId="10" borderId="100" xfId="4" applyNumberFormat="1" applyFont="1" applyFill="1" applyBorder="1" applyAlignment="1">
      <alignment horizontal="center" vertical="top"/>
    </xf>
    <xf numFmtId="164" fontId="9" fillId="10" borderId="80" xfId="4" applyNumberFormat="1" applyFont="1" applyFill="1" applyBorder="1" applyAlignment="1">
      <alignment horizontal="center" vertical="top"/>
    </xf>
    <xf numFmtId="164" fontId="9" fillId="10" borderId="90" xfId="4" applyNumberFormat="1" applyFont="1" applyFill="1" applyBorder="1" applyAlignment="1">
      <alignment horizontal="center" vertical="top"/>
    </xf>
    <xf numFmtId="164" fontId="9" fillId="10" borderId="89" xfId="4" applyNumberFormat="1" applyFont="1" applyFill="1" applyBorder="1" applyAlignment="1">
      <alignment horizontal="center" vertical="top"/>
    </xf>
    <xf numFmtId="164" fontId="9" fillId="13" borderId="48" xfId="4" applyNumberFormat="1" applyFont="1" applyFill="1" applyBorder="1" applyAlignment="1">
      <alignment horizontal="center" vertical="top"/>
    </xf>
    <xf numFmtId="164" fontId="9" fillId="13" borderId="49" xfId="4" applyNumberFormat="1" applyFont="1" applyFill="1" applyBorder="1" applyAlignment="1">
      <alignment horizontal="center" vertical="top"/>
    </xf>
    <xf numFmtId="164" fontId="9" fillId="13" borderId="52" xfId="4" applyNumberFormat="1" applyFont="1" applyFill="1" applyBorder="1" applyAlignment="1">
      <alignment horizontal="center" vertical="top"/>
    </xf>
    <xf numFmtId="164" fontId="9" fillId="13" borderId="55" xfId="4" applyNumberFormat="1" applyFont="1" applyFill="1" applyBorder="1" applyAlignment="1">
      <alignment horizontal="center" vertical="top"/>
    </xf>
    <xf numFmtId="164" fontId="9" fillId="13" borderId="92" xfId="4" applyNumberFormat="1" applyFont="1" applyFill="1" applyBorder="1" applyAlignment="1">
      <alignment horizontal="center" vertical="top"/>
    </xf>
    <xf numFmtId="164" fontId="9" fillId="13" borderId="56" xfId="4" applyNumberFormat="1" applyFont="1" applyFill="1" applyBorder="1" applyAlignment="1">
      <alignment horizontal="center" vertical="top"/>
    </xf>
    <xf numFmtId="164" fontId="23" fillId="13" borderId="92" xfId="4" applyNumberFormat="1" applyFont="1" applyFill="1" applyBorder="1" applyAlignment="1">
      <alignment horizontal="center" vertical="top"/>
    </xf>
    <xf numFmtId="164" fontId="23" fillId="13" borderId="48" xfId="4" applyNumberFormat="1" applyFont="1" applyFill="1" applyBorder="1" applyAlignment="1">
      <alignment horizontal="center" vertical="top"/>
    </xf>
    <xf numFmtId="164" fontId="23" fillId="13" borderId="49" xfId="4" applyNumberFormat="1" applyFont="1" applyFill="1" applyBorder="1" applyAlignment="1">
      <alignment horizontal="center" vertical="top"/>
    </xf>
    <xf numFmtId="164" fontId="23" fillId="13" borderId="56" xfId="4" applyNumberFormat="1" applyFont="1" applyFill="1" applyBorder="1" applyAlignment="1">
      <alignment horizontal="center" vertical="top"/>
    </xf>
    <xf numFmtId="164" fontId="23" fillId="13" borderId="52" xfId="4" applyNumberFormat="1" applyFont="1" applyFill="1" applyBorder="1" applyAlignment="1">
      <alignment horizontal="center" vertical="top"/>
    </xf>
    <xf numFmtId="164" fontId="23" fillId="13" borderId="55" xfId="4" applyNumberFormat="1" applyFont="1" applyFill="1" applyBorder="1" applyAlignment="1">
      <alignment horizontal="center" vertical="top"/>
    </xf>
    <xf numFmtId="0" fontId="23" fillId="0" borderId="185" xfId="0" applyFont="1" applyBorder="1" applyAlignment="1">
      <alignment horizontal="center" vertical="center"/>
    </xf>
    <xf numFmtId="164" fontId="33" fillId="0" borderId="16" xfId="0" applyNumberFormat="1" applyFont="1" applyBorder="1" applyAlignment="1">
      <alignment horizontal="center" vertical="top"/>
    </xf>
    <xf numFmtId="164" fontId="33" fillId="0" borderId="17" xfId="0" applyNumberFormat="1" applyFont="1" applyBorder="1" applyAlignment="1">
      <alignment horizontal="center" vertical="top"/>
    </xf>
    <xf numFmtId="164" fontId="23" fillId="5" borderId="15" xfId="0" applyNumberFormat="1" applyFont="1" applyFill="1" applyBorder="1" applyAlignment="1">
      <alignment horizontal="center" vertical="top"/>
    </xf>
    <xf numFmtId="164" fontId="23" fillId="5" borderId="17" xfId="0" applyNumberFormat="1" applyFont="1" applyFill="1" applyBorder="1" applyAlignment="1">
      <alignment horizontal="center" vertical="top"/>
    </xf>
    <xf numFmtId="164" fontId="23" fillId="0" borderId="17" xfId="0" applyNumberFormat="1" applyFont="1" applyBorder="1" applyAlignment="1">
      <alignment horizontal="center" vertical="top"/>
    </xf>
    <xf numFmtId="164" fontId="11" fillId="13" borderId="73" xfId="4" applyNumberFormat="1" applyFont="1" applyFill="1" applyBorder="1" applyAlignment="1">
      <alignment horizontal="center" vertical="top"/>
    </xf>
    <xf numFmtId="0" fontId="9" fillId="13" borderId="72" xfId="4" applyFont="1" applyFill="1" applyBorder="1" applyAlignment="1" applyProtection="1">
      <alignment horizontal="center" vertical="top"/>
      <protection locked="0"/>
    </xf>
    <xf numFmtId="0" fontId="51" fillId="0" borderId="0" xfId="4" applyFont="1" applyBorder="1" applyAlignment="1" applyProtection="1">
      <alignment vertical="top"/>
      <protection locked="0"/>
    </xf>
    <xf numFmtId="170" fontId="19" fillId="0" borderId="37" xfId="4" applyNumberFormat="1" applyFont="1" applyBorder="1" applyAlignment="1">
      <alignment horizontal="center" vertical="top"/>
    </xf>
    <xf numFmtId="170" fontId="19" fillId="0" borderId="102" xfId="4" applyNumberFormat="1" applyFont="1" applyBorder="1" applyAlignment="1" applyProtection="1">
      <alignment horizontal="center" vertical="top"/>
      <protection locked="0"/>
    </xf>
    <xf numFmtId="170" fontId="15" fillId="0" borderId="102" xfId="4" applyNumberFormat="1" applyFont="1" applyBorder="1" applyAlignment="1" applyProtection="1">
      <alignment horizontal="center" vertical="top"/>
      <protection locked="0"/>
    </xf>
    <xf numFmtId="170" fontId="19" fillId="0" borderId="103" xfId="4" applyNumberFormat="1" applyFont="1" applyBorder="1" applyAlignment="1" applyProtection="1">
      <alignment horizontal="center" vertical="top"/>
      <protection locked="0"/>
    </xf>
    <xf numFmtId="170" fontId="19" fillId="0" borderId="54" xfId="4" applyNumberFormat="1" applyFont="1" applyBorder="1" applyAlignment="1">
      <alignment horizontal="center" vertical="top"/>
    </xf>
    <xf numFmtId="170" fontId="19" fillId="0" borderId="52" xfId="4" applyNumberFormat="1" applyFont="1" applyBorder="1" applyAlignment="1" applyProtection="1">
      <alignment horizontal="center" vertical="top"/>
      <protection locked="0"/>
    </xf>
    <xf numFmtId="170" fontId="15" fillId="0" borderId="52" xfId="4" applyNumberFormat="1" applyFont="1" applyBorder="1" applyAlignment="1" applyProtection="1">
      <alignment horizontal="center" vertical="top"/>
      <protection locked="0"/>
    </xf>
    <xf numFmtId="170" fontId="19" fillId="0" borderId="55" xfId="4" applyNumberFormat="1" applyFont="1" applyBorder="1" applyAlignment="1" applyProtection="1">
      <alignment horizontal="center" vertical="top"/>
      <protection locked="0"/>
    </xf>
    <xf numFmtId="170" fontId="23" fillId="6" borderId="17" xfId="4" applyNumberFormat="1" applyFont="1" applyFill="1" applyBorder="1" applyAlignment="1" applyProtection="1">
      <alignment horizontal="center" vertical="top"/>
      <protection locked="0"/>
    </xf>
    <xf numFmtId="164" fontId="10" fillId="0" borderId="92" xfId="0" applyNumberFormat="1" applyFont="1" applyFill="1" applyBorder="1" applyAlignment="1">
      <alignment horizontal="center" vertical="top"/>
    </xf>
    <xf numFmtId="164" fontId="10" fillId="0" borderId="48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47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right" vertical="top"/>
    </xf>
    <xf numFmtId="49" fontId="12" fillId="0" borderId="0" xfId="0" applyNumberFormat="1" applyFont="1" applyAlignment="1">
      <alignment horizontal="right" vertical="top"/>
    </xf>
    <xf numFmtId="49" fontId="47" fillId="0" borderId="0" xfId="0" applyNumberFormat="1" applyFont="1" applyAlignment="1">
      <alignment horizontal="right" vertical="top"/>
    </xf>
    <xf numFmtId="0" fontId="65" fillId="5" borderId="0" xfId="0" applyFont="1" applyFill="1" applyAlignment="1">
      <alignment vertical="top"/>
    </xf>
    <xf numFmtId="0" fontId="65" fillId="0" borderId="0" xfId="0" applyFont="1" applyAlignment="1">
      <alignment vertical="top"/>
    </xf>
    <xf numFmtId="49" fontId="11" fillId="0" borderId="147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top"/>
    </xf>
    <xf numFmtId="164" fontId="12" fillId="8" borderId="136" xfId="0" applyNumberFormat="1" applyFont="1" applyFill="1" applyBorder="1" applyAlignment="1">
      <alignment horizontal="center" vertical="center"/>
    </xf>
    <xf numFmtId="164" fontId="12" fillId="8" borderId="169" xfId="0" applyNumberFormat="1" applyFont="1" applyFill="1" applyBorder="1" applyAlignment="1">
      <alignment horizontal="center" vertical="center"/>
    </xf>
    <xf numFmtId="164" fontId="12" fillId="8" borderId="139" xfId="0" applyNumberFormat="1" applyFont="1" applyFill="1" applyBorder="1" applyAlignment="1">
      <alignment horizontal="center" vertical="center"/>
    </xf>
    <xf numFmtId="164" fontId="12" fillId="9" borderId="113" xfId="0" applyNumberFormat="1" applyFont="1" applyFill="1" applyBorder="1" applyAlignment="1">
      <alignment horizontal="center" vertical="center"/>
    </xf>
    <xf numFmtId="164" fontId="12" fillId="9" borderId="88" xfId="0" applyNumberFormat="1" applyFont="1" applyFill="1" applyBorder="1" applyAlignment="1">
      <alignment horizontal="center" vertical="center"/>
    </xf>
    <xf numFmtId="164" fontId="12" fillId="9" borderId="87" xfId="0" applyNumberFormat="1" applyFont="1" applyFill="1" applyBorder="1" applyAlignment="1">
      <alignment horizontal="center" vertical="center"/>
    </xf>
    <xf numFmtId="49" fontId="11" fillId="9" borderId="33" xfId="0" applyNumberFormat="1" applyFont="1" applyFill="1" applyBorder="1" applyAlignment="1">
      <alignment horizontal="center" vertical="top"/>
    </xf>
    <xf numFmtId="164" fontId="12" fillId="10" borderId="113" xfId="0" applyNumberFormat="1" applyFont="1" applyFill="1" applyBorder="1" applyAlignment="1">
      <alignment horizontal="center" vertical="center"/>
    </xf>
    <xf numFmtId="164" fontId="12" fillId="10" borderId="88" xfId="0" applyNumberFormat="1" applyFont="1" applyFill="1" applyBorder="1" applyAlignment="1">
      <alignment horizontal="center" vertical="center"/>
    </xf>
    <xf numFmtId="164" fontId="12" fillId="10" borderId="87" xfId="0" applyNumberFormat="1" applyFont="1" applyFill="1" applyBorder="1" applyAlignment="1">
      <alignment horizontal="center" vertical="center"/>
    </xf>
    <xf numFmtId="49" fontId="39" fillId="10" borderId="88" xfId="0" applyNumberFormat="1" applyFont="1" applyFill="1" applyBorder="1" applyAlignment="1">
      <alignment horizontal="center" vertical="top"/>
    </xf>
    <xf numFmtId="49" fontId="39" fillId="9" borderId="33" xfId="0" applyNumberFormat="1" applyFont="1" applyFill="1" applyBorder="1" applyAlignment="1">
      <alignment horizontal="center" vertical="top"/>
    </xf>
    <xf numFmtId="164" fontId="12" fillId="0" borderId="103" xfId="0" applyNumberFormat="1" applyFont="1" applyBorder="1" applyAlignment="1">
      <alignment horizontal="center" vertical="top"/>
    </xf>
    <xf numFmtId="164" fontId="12" fillId="0" borderId="102" xfId="0" applyNumberFormat="1" applyFont="1" applyBorder="1" applyAlignment="1">
      <alignment horizontal="center" vertical="top"/>
    </xf>
    <xf numFmtId="164" fontId="47" fillId="0" borderId="102" xfId="0" applyNumberFormat="1" applyFont="1" applyBorder="1" applyAlignment="1">
      <alignment horizontal="center" vertical="top"/>
    </xf>
    <xf numFmtId="164" fontId="47" fillId="0" borderId="37" xfId="0" applyNumberFormat="1" applyFont="1" applyBorder="1" applyAlignment="1">
      <alignment horizontal="center" vertical="top"/>
    </xf>
    <xf numFmtId="164" fontId="47" fillId="0" borderId="103" xfId="0" applyNumberFormat="1" applyFont="1" applyBorder="1" applyAlignment="1">
      <alignment horizontal="center" vertical="top"/>
    </xf>
    <xf numFmtId="0" fontId="8" fillId="0" borderId="162" xfId="0" applyFont="1" applyBorder="1" applyAlignment="1">
      <alignment horizontal="center" vertical="top"/>
    </xf>
    <xf numFmtId="164" fontId="12" fillId="0" borderId="69" xfId="0" applyNumberFormat="1" applyFont="1" applyBorder="1" applyAlignment="1">
      <alignment horizontal="center" vertical="top"/>
    </xf>
    <xf numFmtId="164" fontId="12" fillId="0" borderId="68" xfId="0" applyNumberFormat="1" applyFont="1" applyBorder="1" applyAlignment="1">
      <alignment horizontal="center" vertical="top"/>
    </xf>
    <xf numFmtId="164" fontId="47" fillId="0" borderId="68" xfId="0" applyNumberFormat="1" applyFont="1" applyBorder="1" applyAlignment="1">
      <alignment horizontal="center" vertical="top"/>
    </xf>
    <xf numFmtId="164" fontId="47" fillId="0" borderId="129" xfId="0" applyNumberFormat="1" applyFont="1" applyBorder="1" applyAlignment="1">
      <alignment horizontal="center" vertical="top"/>
    </xf>
    <xf numFmtId="164" fontId="47" fillId="0" borderId="69" xfId="0" applyNumberFormat="1" applyFont="1" applyBorder="1" applyAlignment="1">
      <alignment horizontal="center" vertical="top"/>
    </xf>
    <xf numFmtId="49" fontId="12" fillId="10" borderId="80" xfId="0" applyNumberFormat="1" applyFont="1" applyFill="1" applyBorder="1" applyAlignment="1">
      <alignment horizontal="center" vertical="top" wrapText="1"/>
    </xf>
    <xf numFmtId="49" fontId="12" fillId="9" borderId="100" xfId="0" applyNumberFormat="1" applyFont="1" applyFill="1" applyBorder="1" applyAlignment="1">
      <alignment horizontal="center" vertical="top" wrapText="1"/>
    </xf>
    <xf numFmtId="164" fontId="47" fillId="0" borderId="198" xfId="0" applyNumberFormat="1" applyFont="1" applyBorder="1" applyAlignment="1">
      <alignment horizontal="center" vertical="top"/>
    </xf>
    <xf numFmtId="164" fontId="47" fillId="0" borderId="200" xfId="0" applyNumberFormat="1" applyFont="1" applyBorder="1" applyAlignment="1">
      <alignment horizontal="center" vertical="top"/>
    </xf>
    <xf numFmtId="164" fontId="12" fillId="0" borderId="55" xfId="0" applyNumberFormat="1" applyFont="1" applyBorder="1" applyAlignment="1">
      <alignment horizontal="center" vertical="top"/>
    </xf>
    <xf numFmtId="164" fontId="47" fillId="0" borderId="52" xfId="0" applyNumberFormat="1" applyFont="1" applyBorder="1" applyAlignment="1">
      <alignment horizontal="center" vertical="top"/>
    </xf>
    <xf numFmtId="164" fontId="47" fillId="0" borderId="54" xfId="0" applyNumberFormat="1" applyFont="1" applyBorder="1" applyAlignment="1">
      <alignment horizontal="center" vertical="top"/>
    </xf>
    <xf numFmtId="164" fontId="47" fillId="0" borderId="55" xfId="0" applyNumberFormat="1" applyFont="1" applyBorder="1" applyAlignment="1">
      <alignment horizontal="center" vertical="top"/>
    </xf>
    <xf numFmtId="0" fontId="8" fillId="0" borderId="166" xfId="0" applyFont="1" applyBorder="1" applyAlignment="1">
      <alignment horizontal="center" vertical="top"/>
    </xf>
    <xf numFmtId="0" fontId="47" fillId="0" borderId="37" xfId="0" applyFont="1" applyBorder="1" applyAlignment="1">
      <alignment vertical="top" wrapText="1"/>
    </xf>
    <xf numFmtId="0" fontId="8" fillId="0" borderId="167" xfId="0" applyFont="1" applyBorder="1" applyAlignment="1">
      <alignment horizontal="center" vertical="top"/>
    </xf>
    <xf numFmtId="0" fontId="8" fillId="0" borderId="123" xfId="0" applyFont="1" applyBorder="1" applyAlignment="1">
      <alignment horizontal="center" vertical="top"/>
    </xf>
    <xf numFmtId="164" fontId="65" fillId="0" borderId="49" xfId="0" applyNumberFormat="1" applyFont="1" applyBorder="1" applyAlignment="1">
      <alignment horizontal="center" vertical="top"/>
    </xf>
    <xf numFmtId="164" fontId="65" fillId="0" borderId="48" xfId="0" applyNumberFormat="1" applyFont="1" applyBorder="1" applyAlignment="1">
      <alignment horizontal="center" vertical="top"/>
    </xf>
    <xf numFmtId="0" fontId="47" fillId="0" borderId="47" xfId="0" applyFont="1" applyBorder="1" applyAlignment="1">
      <alignment vertical="top" wrapText="1"/>
    </xf>
    <xf numFmtId="164" fontId="12" fillId="0" borderId="49" xfId="0" applyNumberFormat="1" applyFont="1" applyBorder="1" applyAlignment="1">
      <alignment horizontal="center" vertical="top"/>
    </xf>
    <xf numFmtId="164" fontId="47" fillId="0" borderId="48" xfId="0" applyNumberFormat="1" applyFont="1" applyBorder="1" applyAlignment="1">
      <alignment horizontal="center" vertical="top"/>
    </xf>
    <xf numFmtId="164" fontId="47" fillId="0" borderId="47" xfId="0" applyNumberFormat="1" applyFont="1" applyBorder="1" applyAlignment="1">
      <alignment horizontal="center" vertical="top"/>
    </xf>
    <xf numFmtId="164" fontId="47" fillId="0" borderId="49" xfId="0" applyNumberFormat="1" applyFont="1" applyBorder="1" applyAlignment="1">
      <alignment horizontal="center" vertical="top"/>
    </xf>
    <xf numFmtId="164" fontId="12" fillId="3" borderId="88" xfId="0" applyNumberFormat="1" applyFont="1" applyFill="1" applyBorder="1" applyAlignment="1">
      <alignment horizontal="center" vertical="center"/>
    </xf>
    <xf numFmtId="164" fontId="12" fillId="3" borderId="113" xfId="0" applyNumberFormat="1" applyFont="1" applyFill="1" applyBorder="1" applyAlignment="1">
      <alignment horizontal="center" vertical="center"/>
    </xf>
    <xf numFmtId="164" fontId="12" fillId="3" borderId="114" xfId="0" applyNumberFormat="1" applyFont="1" applyFill="1" applyBorder="1" applyAlignment="1">
      <alignment horizontal="center" vertical="center"/>
    </xf>
    <xf numFmtId="164" fontId="12" fillId="3" borderId="33" xfId="0" applyNumberFormat="1" applyFont="1" applyFill="1" applyBorder="1" applyAlignment="1">
      <alignment horizontal="center" vertical="center"/>
    </xf>
    <xf numFmtId="164" fontId="12" fillId="3" borderId="38" xfId="0" applyNumberFormat="1" applyFont="1" applyFill="1" applyBorder="1" applyAlignment="1">
      <alignment horizontal="center" vertical="center"/>
    </xf>
    <xf numFmtId="164" fontId="12" fillId="10" borderId="114" xfId="0" applyNumberFormat="1" applyFont="1" applyFill="1" applyBorder="1" applyAlignment="1">
      <alignment horizontal="center" vertical="center"/>
    </xf>
    <xf numFmtId="164" fontId="12" fillId="10" borderId="33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top"/>
    </xf>
    <xf numFmtId="164" fontId="12" fillId="0" borderId="52" xfId="0" applyNumberFormat="1" applyFont="1" applyBorder="1" applyAlignment="1">
      <alignment horizontal="center" vertical="top"/>
    </xf>
    <xf numFmtId="164" fontId="12" fillId="0" borderId="5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30" xfId="0" applyFont="1" applyBorder="1" applyAlignment="1">
      <alignment horizontal="center" vertical="top"/>
    </xf>
    <xf numFmtId="0" fontId="8" fillId="0" borderId="128" xfId="0" applyFont="1" applyBorder="1" applyAlignment="1">
      <alignment horizontal="center" vertical="top"/>
    </xf>
    <xf numFmtId="49" fontId="11" fillId="9" borderId="6" xfId="0" applyNumberFormat="1" applyFont="1" applyFill="1" applyBorder="1" applyAlignment="1">
      <alignment horizontal="center" vertical="top" wrapText="1"/>
    </xf>
    <xf numFmtId="0" fontId="23" fillId="9" borderId="134" xfId="0" applyFont="1" applyFill="1" applyBorder="1" applyAlignment="1">
      <alignment vertical="top"/>
    </xf>
    <xf numFmtId="0" fontId="23" fillId="9" borderId="133" xfId="0" applyFont="1" applyFill="1" applyBorder="1" applyAlignment="1">
      <alignment vertical="top"/>
    </xf>
    <xf numFmtId="164" fontId="12" fillId="9" borderId="137" xfId="0" applyNumberFormat="1" applyFont="1" applyFill="1" applyBorder="1" applyAlignment="1">
      <alignment horizontal="center" vertical="center"/>
    </xf>
    <xf numFmtId="164" fontId="12" fillId="9" borderId="169" xfId="0" applyNumberFormat="1" applyFont="1" applyFill="1" applyBorder="1" applyAlignment="1">
      <alignment horizontal="center" vertical="center"/>
    </xf>
    <xf numFmtId="164" fontId="12" fillId="9" borderId="135" xfId="0" applyNumberFormat="1" applyFont="1" applyFill="1" applyBorder="1" applyAlignment="1">
      <alignment horizontal="center" vertical="center"/>
    </xf>
    <xf numFmtId="164" fontId="12" fillId="2" borderId="137" xfId="0" applyNumberFormat="1" applyFont="1" applyFill="1" applyBorder="1" applyAlignment="1">
      <alignment horizontal="center" vertical="center"/>
    </xf>
    <xf numFmtId="164" fontId="12" fillId="2" borderId="169" xfId="0" applyNumberFormat="1" applyFont="1" applyFill="1" applyBorder="1" applyAlignment="1">
      <alignment horizontal="center" vertical="center"/>
    </xf>
    <xf numFmtId="164" fontId="12" fillId="2" borderId="135" xfId="0" applyNumberFormat="1" applyFont="1" applyFill="1" applyBorder="1" applyAlignment="1">
      <alignment horizontal="center" vertical="center"/>
    </xf>
    <xf numFmtId="49" fontId="11" fillId="9" borderId="135" xfId="0" applyNumberFormat="1" applyFont="1" applyFill="1" applyBorder="1" applyAlignment="1">
      <alignment horizontal="center" vertical="top"/>
    </xf>
    <xf numFmtId="49" fontId="39" fillId="10" borderId="38" xfId="0" applyNumberFormat="1" applyFont="1" applyFill="1" applyBorder="1" applyAlignment="1">
      <alignment horizontal="center" vertical="top"/>
    </xf>
    <xf numFmtId="49" fontId="39" fillId="9" borderId="37" xfId="0" applyNumberFormat="1" applyFont="1" applyFill="1" applyBorder="1" applyAlignment="1">
      <alignment horizontal="center" vertical="top"/>
    </xf>
    <xf numFmtId="164" fontId="12" fillId="6" borderId="55" xfId="0" applyNumberFormat="1" applyFont="1" applyFill="1" applyBorder="1" applyAlignment="1">
      <alignment horizontal="center" vertical="top"/>
    </xf>
    <xf numFmtId="164" fontId="47" fillId="6" borderId="52" xfId="0" applyNumberFormat="1" applyFont="1" applyFill="1" applyBorder="1" applyAlignment="1">
      <alignment horizontal="center" vertical="top"/>
    </xf>
    <xf numFmtId="164" fontId="47" fillId="6" borderId="54" xfId="0" applyNumberFormat="1" applyFont="1" applyFill="1" applyBorder="1" applyAlignment="1">
      <alignment horizontal="center" vertical="top"/>
    </xf>
    <xf numFmtId="164" fontId="47" fillId="0" borderId="56" xfId="0" applyNumberFormat="1" applyFont="1" applyBorder="1" applyAlignment="1">
      <alignment horizontal="center" vertical="top"/>
    </xf>
    <xf numFmtId="164" fontId="12" fillId="6" borderId="103" xfId="0" applyNumberFormat="1" applyFont="1" applyFill="1" applyBorder="1" applyAlignment="1">
      <alignment horizontal="center" vertical="top"/>
    </xf>
    <xf numFmtId="164" fontId="47" fillId="6" borderId="102" xfId="0" applyNumberFormat="1" applyFont="1" applyFill="1" applyBorder="1" applyAlignment="1">
      <alignment horizontal="center" vertical="top"/>
    </xf>
    <xf numFmtId="164" fontId="47" fillId="6" borderId="37" xfId="0" applyNumberFormat="1" applyFont="1" applyFill="1" applyBorder="1" applyAlignment="1">
      <alignment horizontal="center" vertical="top"/>
    </xf>
    <xf numFmtId="164" fontId="47" fillId="0" borderId="110" xfId="0" applyNumberFormat="1" applyFont="1" applyBorder="1" applyAlignment="1">
      <alignment horizontal="center" vertical="top"/>
    </xf>
    <xf numFmtId="164" fontId="47" fillId="0" borderId="92" xfId="0" applyNumberFormat="1" applyFont="1" applyBorder="1" applyAlignment="1">
      <alignment horizontal="center" vertical="top"/>
    </xf>
    <xf numFmtId="0" fontId="8" fillId="0" borderId="91" xfId="0" applyFont="1" applyBorder="1" applyAlignment="1">
      <alignment horizontal="center" vertical="top"/>
    </xf>
    <xf numFmtId="2" fontId="47" fillId="0" borderId="55" xfId="0" applyNumberFormat="1" applyFont="1" applyBorder="1" applyAlignment="1">
      <alignment horizontal="center" vertical="top"/>
    </xf>
    <xf numFmtId="2" fontId="47" fillId="0" borderId="52" xfId="0" applyNumberFormat="1" applyFont="1" applyBorder="1" applyAlignment="1">
      <alignment horizontal="center" vertical="top"/>
    </xf>
    <xf numFmtId="164" fontId="47" fillId="0" borderId="84" xfId="0" applyNumberFormat="1" applyFont="1" applyBorder="1" applyAlignment="1">
      <alignment horizontal="center" vertical="top"/>
    </xf>
    <xf numFmtId="2" fontId="47" fillId="0" borderId="69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1" fontId="47" fillId="0" borderId="108" xfId="0" applyNumberFormat="1" applyFont="1" applyBorder="1" applyAlignment="1">
      <alignment horizontal="center" vertical="top"/>
    </xf>
    <xf numFmtId="1" fontId="47" fillId="0" borderId="74" xfId="0" applyNumberFormat="1" applyFont="1" applyBorder="1" applyAlignment="1">
      <alignment horizontal="center" vertical="top"/>
    </xf>
    <xf numFmtId="0" fontId="47" fillId="0" borderId="76" xfId="0" applyFont="1" applyBorder="1" applyAlignment="1">
      <alignment vertical="top" wrapText="1"/>
    </xf>
    <xf numFmtId="164" fontId="12" fillId="6" borderId="77" xfId="0" applyNumberFormat="1" applyFont="1" applyFill="1" applyBorder="1" applyAlignment="1">
      <alignment horizontal="center" vertical="top"/>
    </xf>
    <xf numFmtId="164" fontId="12" fillId="6" borderId="73" xfId="0" applyNumberFormat="1" applyFont="1" applyFill="1" applyBorder="1" applyAlignment="1">
      <alignment horizontal="center" vertical="top"/>
    </xf>
    <xf numFmtId="164" fontId="47" fillId="6" borderId="74" xfId="0" applyNumberFormat="1" applyFont="1" applyFill="1" applyBorder="1" applyAlignment="1">
      <alignment horizontal="center" vertical="top"/>
    </xf>
    <xf numFmtId="164" fontId="47" fillId="6" borderId="73" xfId="0" applyNumberFormat="1" applyFont="1" applyFill="1" applyBorder="1" applyAlignment="1">
      <alignment horizontal="center" vertical="top"/>
    </xf>
    <xf numFmtId="164" fontId="47" fillId="6" borderId="77" xfId="0" applyNumberFormat="1" applyFont="1" applyFill="1" applyBorder="1" applyAlignment="1">
      <alignment horizontal="center" vertical="top"/>
    </xf>
    <xf numFmtId="164" fontId="47" fillId="6" borderId="76" xfId="0" applyNumberFormat="1" applyFont="1" applyFill="1" applyBorder="1" applyAlignment="1">
      <alignment horizontal="center" vertical="top"/>
    </xf>
    <xf numFmtId="164" fontId="47" fillId="0" borderId="73" xfId="0" applyNumberFormat="1" applyFont="1" applyBorder="1" applyAlignment="1">
      <alignment horizontal="center" vertical="top"/>
    </xf>
    <xf numFmtId="164" fontId="47" fillId="0" borderId="74" xfId="0" applyNumberFormat="1" applyFont="1" applyBorder="1" applyAlignment="1">
      <alignment horizontal="center" vertical="top"/>
    </xf>
    <xf numFmtId="0" fontId="8" fillId="6" borderId="72" xfId="0" applyFont="1" applyFill="1" applyBorder="1" applyAlignment="1">
      <alignment horizontal="center" vertical="top"/>
    </xf>
    <xf numFmtId="49" fontId="12" fillId="10" borderId="80" xfId="0" applyNumberFormat="1" applyFont="1" applyFill="1" applyBorder="1" applyAlignment="1">
      <alignment vertical="top"/>
    </xf>
    <xf numFmtId="49" fontId="12" fillId="9" borderId="100" xfId="0" applyNumberFormat="1" applyFont="1" applyFill="1" applyBorder="1" applyAlignment="1">
      <alignment vertical="top"/>
    </xf>
    <xf numFmtId="1" fontId="47" fillId="0" borderId="125" xfId="0" applyNumberFormat="1" applyFont="1" applyBorder="1" applyAlignment="1">
      <alignment horizontal="center" vertical="top"/>
    </xf>
    <xf numFmtId="1" fontId="47" fillId="0" borderId="60" xfId="0" applyNumberFormat="1" applyFont="1" applyBorder="1" applyAlignment="1">
      <alignment horizontal="center" vertical="top"/>
    </xf>
    <xf numFmtId="0" fontId="47" fillId="0" borderId="131" xfId="0" applyFont="1" applyBorder="1" applyAlignment="1">
      <alignment vertical="top" wrapText="1"/>
    </xf>
    <xf numFmtId="164" fontId="12" fillId="0" borderId="61" xfId="0" applyNumberFormat="1" applyFont="1" applyBorder="1" applyAlignment="1">
      <alignment horizontal="center" vertical="top"/>
    </xf>
    <xf numFmtId="164" fontId="12" fillId="0" borderId="106" xfId="0" applyNumberFormat="1" applyFont="1" applyBorder="1" applyAlignment="1">
      <alignment horizontal="center" vertical="top"/>
    </xf>
    <xf numFmtId="164" fontId="47" fillId="0" borderId="106" xfId="0" applyNumberFormat="1" applyFont="1" applyBorder="1" applyAlignment="1">
      <alignment horizontal="center" vertical="top"/>
    </xf>
    <xf numFmtId="164" fontId="47" fillId="0" borderId="61" xfId="0" applyNumberFormat="1" applyFont="1" applyBorder="1" applyAlignment="1">
      <alignment horizontal="center" vertical="top"/>
    </xf>
    <xf numFmtId="0" fontId="8" fillId="0" borderId="131" xfId="0" applyFont="1" applyBorder="1" applyAlignment="1">
      <alignment horizontal="center" vertical="top"/>
    </xf>
    <xf numFmtId="49" fontId="12" fillId="10" borderId="68" xfId="0" applyNumberFormat="1" applyFont="1" applyFill="1" applyBorder="1" applyAlignment="1">
      <alignment vertical="top"/>
    </xf>
    <xf numFmtId="49" fontId="12" fillId="9" borderId="129" xfId="0" applyNumberFormat="1" applyFont="1" applyFill="1" applyBorder="1" applyAlignment="1">
      <alignment vertical="top"/>
    </xf>
    <xf numFmtId="164" fontId="12" fillId="0" borderId="56" xfId="0" applyNumberFormat="1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0" fontId="47" fillId="0" borderId="53" xfId="0" applyFont="1" applyBorder="1" applyAlignment="1">
      <alignment vertical="top" wrapText="1"/>
    </xf>
    <xf numFmtId="0" fontId="8" fillId="0" borderId="123" xfId="0" applyFont="1" applyBorder="1" applyAlignment="1">
      <alignment vertical="top"/>
    </xf>
    <xf numFmtId="164" fontId="12" fillId="6" borderId="52" xfId="0" applyNumberFormat="1" applyFont="1" applyFill="1" applyBorder="1" applyAlignment="1">
      <alignment horizontal="center" vertical="top"/>
    </xf>
    <xf numFmtId="164" fontId="12" fillId="6" borderId="102" xfId="0" applyNumberFormat="1" applyFont="1" applyFill="1" applyBorder="1" applyAlignment="1">
      <alignment horizontal="center" vertical="top"/>
    </xf>
    <xf numFmtId="2" fontId="12" fillId="6" borderId="103" xfId="0" applyNumberFormat="1" applyFont="1" applyFill="1" applyBorder="1" applyAlignment="1">
      <alignment horizontal="center" vertical="top"/>
    </xf>
    <xf numFmtId="2" fontId="12" fillId="6" borderId="102" xfId="0" applyNumberFormat="1" applyFont="1" applyFill="1" applyBorder="1" applyAlignment="1">
      <alignment horizontal="center" vertical="top"/>
    </xf>
    <xf numFmtId="164" fontId="12" fillId="0" borderId="110" xfId="0" applyNumberFormat="1" applyFont="1" applyBorder="1" applyAlignment="1">
      <alignment horizontal="center" vertical="top"/>
    </xf>
    <xf numFmtId="164" fontId="47" fillId="0" borderId="111" xfId="0" applyNumberFormat="1" applyFont="1" applyBorder="1" applyAlignment="1">
      <alignment horizontal="center" vertical="top"/>
    </xf>
    <xf numFmtId="0" fontId="47" fillId="0" borderId="54" xfId="0" applyFont="1" applyBorder="1" applyAlignment="1">
      <alignment vertical="top" wrapText="1"/>
    </xf>
    <xf numFmtId="164" fontId="47" fillId="0" borderId="17" xfId="0" applyNumberFormat="1" applyFont="1" applyBorder="1" applyAlignment="1">
      <alignment horizontal="center" vertical="top"/>
    </xf>
    <xf numFmtId="164" fontId="47" fillId="0" borderId="19" xfId="0" applyNumberFormat="1" applyFont="1" applyBorder="1" applyAlignment="1">
      <alignment horizontal="center" vertical="top"/>
    </xf>
    <xf numFmtId="164" fontId="47" fillId="0" borderId="185" xfId="0" applyNumberFormat="1" applyFont="1" applyBorder="1" applyAlignment="1">
      <alignment horizontal="center" vertical="top"/>
    </xf>
    <xf numFmtId="0" fontId="8" fillId="0" borderId="185" xfId="0" applyFont="1" applyBorder="1" applyAlignment="1">
      <alignment horizontal="center" vertical="top"/>
    </xf>
    <xf numFmtId="164" fontId="47" fillId="0" borderId="130" xfId="0" applyNumberFormat="1" applyFont="1" applyBorder="1" applyAlignment="1">
      <alignment horizontal="center" vertical="top"/>
    </xf>
    <xf numFmtId="1" fontId="47" fillId="0" borderId="17" xfId="0" applyNumberFormat="1" applyFont="1" applyBorder="1" applyAlignment="1">
      <alignment horizontal="center" vertical="top"/>
    </xf>
    <xf numFmtId="1" fontId="47" fillId="0" borderId="16" xfId="0" applyNumberFormat="1" applyFont="1" applyBorder="1" applyAlignment="1">
      <alignment horizontal="center" vertical="top"/>
    </xf>
    <xf numFmtId="0" fontId="47" fillId="0" borderId="19" xfId="0" applyFont="1" applyBorder="1" applyAlignment="1">
      <alignment horizontal="left" vertical="top" wrapText="1"/>
    </xf>
    <xf numFmtId="164" fontId="11" fillId="0" borderId="55" xfId="0" applyNumberFormat="1" applyFont="1" applyBorder="1" applyAlignment="1">
      <alignment horizontal="center" vertical="top"/>
    </xf>
    <xf numFmtId="1" fontId="47" fillId="0" borderId="55" xfId="0" applyNumberFormat="1" applyFont="1" applyBorder="1" applyAlignment="1">
      <alignment horizontal="center" vertical="top"/>
    </xf>
    <xf numFmtId="1" fontId="47" fillId="0" borderId="52" xfId="0" applyNumberFormat="1" applyFont="1" applyBorder="1" applyAlignment="1">
      <alignment horizontal="center" vertical="top"/>
    </xf>
    <xf numFmtId="0" fontId="47" fillId="0" borderId="54" xfId="0" applyFont="1" applyBorder="1" applyAlignment="1">
      <alignment horizontal="left" vertical="top" wrapText="1"/>
    </xf>
    <xf numFmtId="164" fontId="11" fillId="0" borderId="103" xfId="0" applyNumberFormat="1" applyFont="1" applyBorder="1" applyAlignment="1">
      <alignment horizontal="center" vertical="top"/>
    </xf>
    <xf numFmtId="164" fontId="11" fillId="0" borderId="103" xfId="0" applyNumberFormat="1" applyFont="1" applyBorder="1" applyAlignment="1">
      <alignment vertical="top"/>
    </xf>
    <xf numFmtId="164" fontId="11" fillId="0" borderId="110" xfId="0" applyNumberFormat="1" applyFont="1" applyBorder="1" applyAlignment="1">
      <alignment horizontal="center" vertical="top"/>
    </xf>
    <xf numFmtId="164" fontId="11" fillId="0" borderId="103" xfId="0" applyNumberFormat="1" applyFont="1" applyBorder="1" applyAlignment="1">
      <alignment horizontal="center" vertical="center"/>
    </xf>
    <xf numFmtId="164" fontId="11" fillId="0" borderId="102" xfId="0" applyNumberFormat="1" applyFont="1" applyBorder="1" applyAlignment="1">
      <alignment horizontal="center" vertical="center"/>
    </xf>
    <xf numFmtId="1" fontId="47" fillId="0" borderId="77" xfId="0" applyNumberFormat="1" applyFont="1" applyBorder="1" applyAlignment="1">
      <alignment horizontal="center" vertical="top"/>
    </xf>
    <xf numFmtId="164" fontId="11" fillId="0" borderId="56" xfId="0" applyNumberFormat="1" applyFont="1" applyBorder="1" applyAlignment="1">
      <alignment horizontal="center" vertical="top"/>
    </xf>
    <xf numFmtId="1" fontId="47" fillId="0" borderId="49" xfId="0" applyNumberFormat="1" applyFont="1" applyBorder="1" applyAlignment="1">
      <alignment horizontal="center" vertical="top"/>
    </xf>
    <xf numFmtId="1" fontId="47" fillId="0" borderId="48" xfId="0" applyNumberFormat="1" applyFont="1" applyBorder="1" applyAlignment="1">
      <alignment horizontal="center" vertical="top"/>
    </xf>
    <xf numFmtId="164" fontId="11" fillId="0" borderId="49" xfId="0" applyNumberFormat="1" applyFont="1" applyBorder="1" applyAlignment="1">
      <alignment horizontal="center" vertical="top"/>
    </xf>
    <xf numFmtId="49" fontId="11" fillId="0" borderId="110" xfId="0" applyNumberFormat="1" applyFont="1" applyBorder="1" applyAlignment="1">
      <alignment horizontal="left" vertical="top"/>
    </xf>
    <xf numFmtId="49" fontId="47" fillId="0" borderId="110" xfId="0" applyNumberFormat="1" applyFont="1" applyBorder="1" applyAlignment="1">
      <alignment horizontal="center" vertical="top"/>
    </xf>
    <xf numFmtId="49" fontId="8" fillId="0" borderId="167" xfId="0" applyNumberFormat="1" applyFont="1" applyBorder="1" applyAlignment="1">
      <alignment horizontal="center" vertical="top" wrapText="1"/>
    </xf>
    <xf numFmtId="49" fontId="12" fillId="0" borderId="103" xfId="0" applyNumberFormat="1" applyFont="1" applyBorder="1" applyAlignment="1">
      <alignment horizontal="center" vertical="top"/>
    </xf>
    <xf numFmtId="164" fontId="11" fillId="0" borderId="102" xfId="0" applyNumberFormat="1" applyFont="1" applyBorder="1" applyAlignment="1">
      <alignment horizontal="left" vertical="top"/>
    </xf>
    <xf numFmtId="49" fontId="8" fillId="0" borderId="167" xfId="0" applyNumberFormat="1" applyFont="1" applyBorder="1" applyAlignment="1">
      <alignment horizontal="center" vertical="top"/>
    </xf>
    <xf numFmtId="49" fontId="12" fillId="0" borderId="55" xfId="0" applyNumberFormat="1" applyFont="1" applyBorder="1" applyAlignment="1">
      <alignment horizontal="center" vertical="top"/>
    </xf>
    <xf numFmtId="49" fontId="11" fillId="0" borderId="56" xfId="0" applyNumberFormat="1" applyFont="1" applyBorder="1" applyAlignment="1">
      <alignment horizontal="left" vertical="top"/>
    </xf>
    <xf numFmtId="164" fontId="11" fillId="0" borderId="52" xfId="0" applyNumberFormat="1" applyFont="1" applyBorder="1" applyAlignment="1">
      <alignment horizontal="left" vertical="top"/>
    </xf>
    <xf numFmtId="49" fontId="47" fillId="0" borderId="55" xfId="0" applyNumberFormat="1" applyFont="1" applyBorder="1" applyAlignment="1">
      <alignment horizontal="center" vertical="top"/>
    </xf>
    <xf numFmtId="49" fontId="47" fillId="0" borderId="56" xfId="0" applyNumberFormat="1" applyFont="1" applyBorder="1" applyAlignment="1">
      <alignment horizontal="center" vertical="top"/>
    </xf>
    <xf numFmtId="49" fontId="8" fillId="0" borderId="166" xfId="0" applyNumberFormat="1" applyFont="1" applyBorder="1" applyAlignment="1">
      <alignment horizontal="center" vertical="top"/>
    </xf>
    <xf numFmtId="49" fontId="47" fillId="0" borderId="74" xfId="0" applyNumberFormat="1" applyFont="1" applyBorder="1" applyAlignment="1">
      <alignment horizontal="center" vertical="top"/>
    </xf>
    <xf numFmtId="49" fontId="47" fillId="0" borderId="76" xfId="0" applyNumberFormat="1" applyFont="1" applyBorder="1" applyAlignment="1">
      <alignment vertical="top" wrapText="1"/>
    </xf>
    <xf numFmtId="49" fontId="47" fillId="0" borderId="52" xfId="0" applyNumberFormat="1" applyFont="1" applyBorder="1" applyAlignment="1">
      <alignment horizontal="center" vertical="top"/>
    </xf>
    <xf numFmtId="49" fontId="11" fillId="0" borderId="148" xfId="0" applyNumberFormat="1" applyFont="1" applyBorder="1" applyAlignment="1">
      <alignment horizontal="left" vertical="top"/>
    </xf>
    <xf numFmtId="164" fontId="47" fillId="0" borderId="148" xfId="0" applyNumberFormat="1" applyFont="1" applyBorder="1" applyAlignment="1">
      <alignment horizontal="center" vertical="top"/>
    </xf>
    <xf numFmtId="164" fontId="11" fillId="0" borderId="198" xfId="0" applyNumberFormat="1" applyFont="1" applyBorder="1" applyAlignment="1">
      <alignment horizontal="left" vertical="top"/>
    </xf>
    <xf numFmtId="49" fontId="8" fillId="0" borderId="189" xfId="0" applyNumberFormat="1" applyFont="1" applyBorder="1" applyAlignment="1">
      <alignment horizontal="center" vertical="top"/>
    </xf>
    <xf numFmtId="49" fontId="39" fillId="10" borderId="221" xfId="0" applyNumberFormat="1" applyFont="1" applyFill="1" applyBorder="1" applyAlignment="1">
      <alignment horizontal="center" vertical="top"/>
    </xf>
    <xf numFmtId="49" fontId="39" fillId="9" borderId="220" xfId="0" applyNumberFormat="1" applyFont="1" applyFill="1" applyBorder="1" applyAlignment="1">
      <alignment horizontal="center" vertical="top"/>
    </xf>
    <xf numFmtId="0" fontId="23" fillId="10" borderId="134" xfId="0" applyFont="1" applyFill="1" applyBorder="1" applyAlignment="1">
      <alignment horizontal="center" vertical="top" wrapText="1"/>
    </xf>
    <xf numFmtId="0" fontId="23" fillId="10" borderId="133" xfId="0" applyFont="1" applyFill="1" applyBorder="1" applyAlignment="1">
      <alignment horizontal="center" vertical="top" wrapText="1"/>
    </xf>
    <xf numFmtId="0" fontId="23" fillId="10" borderId="139" xfId="0" applyFont="1" applyFill="1" applyBorder="1" applyAlignment="1">
      <alignment vertical="top" wrapText="1"/>
    </xf>
    <xf numFmtId="164" fontId="12" fillId="10" borderId="137" xfId="0" applyNumberFormat="1" applyFont="1" applyFill="1" applyBorder="1" applyAlignment="1">
      <alignment horizontal="center" vertical="center"/>
    </xf>
    <xf numFmtId="164" fontId="12" fillId="10" borderId="136" xfId="0" applyNumberFormat="1" applyFont="1" applyFill="1" applyBorder="1" applyAlignment="1">
      <alignment horizontal="center" vertical="center"/>
    </xf>
    <xf numFmtId="164" fontId="12" fillId="10" borderId="169" xfId="0" applyNumberFormat="1" applyFont="1" applyFill="1" applyBorder="1" applyAlignment="1">
      <alignment horizontal="center" vertical="center"/>
    </xf>
    <xf numFmtId="164" fontId="12" fillId="10" borderId="139" xfId="0" applyNumberFormat="1" applyFont="1" applyFill="1" applyBorder="1" applyAlignment="1">
      <alignment horizontal="center" vertical="center"/>
    </xf>
    <xf numFmtId="164" fontId="12" fillId="3" borderId="137" xfId="0" applyNumberFormat="1" applyFont="1" applyFill="1" applyBorder="1" applyAlignment="1">
      <alignment horizontal="center" vertical="center"/>
    </xf>
    <xf numFmtId="164" fontId="12" fillId="3" borderId="169" xfId="0" applyNumberFormat="1" applyFont="1" applyFill="1" applyBorder="1" applyAlignment="1">
      <alignment horizontal="center" vertical="center"/>
    </xf>
    <xf numFmtId="164" fontId="12" fillId="3" borderId="135" xfId="0" applyNumberFormat="1" applyFont="1" applyFill="1" applyBorder="1" applyAlignment="1">
      <alignment horizontal="center" vertical="center"/>
    </xf>
    <xf numFmtId="164" fontId="12" fillId="10" borderId="135" xfId="0" applyNumberFormat="1" applyFont="1" applyFill="1" applyBorder="1" applyAlignment="1">
      <alignment horizontal="center" vertical="center"/>
    </xf>
    <xf numFmtId="49" fontId="39" fillId="10" borderId="169" xfId="0" applyNumberFormat="1" applyFont="1" applyFill="1" applyBorder="1" applyAlignment="1">
      <alignment horizontal="center" vertical="top"/>
    </xf>
    <xf numFmtId="49" fontId="39" fillId="9" borderId="135" xfId="0" applyNumberFormat="1" applyFont="1" applyFill="1" applyBorder="1" applyAlignment="1">
      <alignment horizontal="center" vertical="top"/>
    </xf>
    <xf numFmtId="164" fontId="12" fillId="0" borderId="111" xfId="0" applyNumberFormat="1" applyFont="1" applyBorder="1" applyAlignment="1">
      <alignment horizontal="center" vertical="top"/>
    </xf>
    <xf numFmtId="164" fontId="12" fillId="0" borderId="37" xfId="0" applyNumberFormat="1" applyFont="1" applyBorder="1" applyAlignment="1">
      <alignment horizontal="center" vertical="top"/>
    </xf>
    <xf numFmtId="0" fontId="47" fillId="0" borderId="77" xfId="0" applyFont="1" applyBorder="1" applyAlignment="1">
      <alignment horizontal="center" vertical="top"/>
    </xf>
    <xf numFmtId="0" fontId="47" fillId="0" borderId="74" xfId="0" applyFont="1" applyBorder="1" applyAlignment="1">
      <alignment horizontal="center" vertical="top"/>
    </xf>
    <xf numFmtId="0" fontId="47" fillId="0" borderId="76" xfId="0" applyFont="1" applyBorder="1" applyAlignment="1">
      <alignment horizontal="left" vertical="top" wrapText="1"/>
    </xf>
    <xf numFmtId="164" fontId="23" fillId="0" borderId="103" xfId="0" applyNumberFormat="1" applyFont="1" applyBorder="1" applyAlignment="1">
      <alignment horizontal="center" vertical="center"/>
    </xf>
    <xf numFmtId="164" fontId="11" fillId="0" borderId="55" xfId="0" applyNumberFormat="1" applyFont="1" applyBorder="1" applyAlignment="1">
      <alignment horizontal="center" vertical="center"/>
    </xf>
    <xf numFmtId="164" fontId="11" fillId="0" borderId="52" xfId="0" applyNumberFormat="1" applyFont="1" applyBorder="1" applyAlignment="1">
      <alignment horizontal="center" vertical="center"/>
    </xf>
    <xf numFmtId="164" fontId="47" fillId="0" borderId="166" xfId="0" applyNumberFormat="1" applyFont="1" applyBorder="1" applyAlignment="1">
      <alignment horizontal="center" vertical="top"/>
    </xf>
    <xf numFmtId="164" fontId="11" fillId="0" borderId="61" xfId="0" applyNumberFormat="1" applyFont="1" applyBorder="1" applyAlignment="1">
      <alignment horizontal="center" vertical="center"/>
    </xf>
    <xf numFmtId="164" fontId="11" fillId="0" borderId="60" xfId="0" applyNumberFormat="1" applyFont="1" applyBorder="1" applyAlignment="1">
      <alignment horizontal="center" vertical="center"/>
    </xf>
    <xf numFmtId="164" fontId="47" fillId="0" borderId="82" xfId="0" applyNumberFormat="1" applyFont="1" applyBorder="1" applyAlignment="1">
      <alignment horizontal="center" vertical="top"/>
    </xf>
    <xf numFmtId="164" fontId="23" fillId="0" borderId="61" xfId="0" applyNumberFormat="1" applyFont="1" applyBorder="1" applyAlignment="1">
      <alignment horizontal="center" vertical="top"/>
    </xf>
    <xf numFmtId="164" fontId="23" fillId="0" borderId="60" xfId="0" applyNumberFormat="1" applyFont="1" applyBorder="1" applyAlignment="1">
      <alignment horizontal="center" vertical="top"/>
    </xf>
    <xf numFmtId="164" fontId="47" fillId="0" borderId="131" xfId="0" applyNumberFormat="1" applyFont="1" applyBorder="1" applyAlignment="1">
      <alignment horizontal="center" vertical="top"/>
    </xf>
    <xf numFmtId="49" fontId="47" fillId="0" borderId="61" xfId="0" applyNumberFormat="1" applyFont="1" applyBorder="1" applyAlignment="1">
      <alignment horizontal="center" vertical="top"/>
    </xf>
    <xf numFmtId="49" fontId="47" fillId="0" borderId="60" xfId="0" applyNumberFormat="1" applyFont="1" applyBorder="1" applyAlignment="1">
      <alignment horizontal="center" vertical="top"/>
    </xf>
    <xf numFmtId="164" fontId="12" fillId="0" borderId="60" xfId="0" applyNumberFormat="1" applyFont="1" applyBorder="1" applyAlignment="1">
      <alignment horizontal="center" vertical="top"/>
    </xf>
    <xf numFmtId="0" fontId="47" fillId="0" borderId="107" xfId="0" applyFont="1" applyBorder="1" applyAlignment="1">
      <alignment vertical="top" wrapText="1"/>
    </xf>
    <xf numFmtId="0" fontId="47" fillId="0" borderId="107" xfId="0" applyFont="1" applyBorder="1" applyAlignment="1">
      <alignment horizontal="left" vertical="top" wrapText="1"/>
    </xf>
    <xf numFmtId="164" fontId="11" fillId="0" borderId="107" xfId="0" applyNumberFormat="1" applyFont="1" applyBorder="1" applyAlignment="1">
      <alignment horizontal="center" vertical="center"/>
    </xf>
    <xf numFmtId="0" fontId="47" fillId="0" borderId="218" xfId="0" applyFont="1" applyBorder="1" applyAlignment="1">
      <alignment horizontal="left" vertical="top" wrapText="1"/>
    </xf>
    <xf numFmtId="164" fontId="11" fillId="0" borderId="53" xfId="0" applyNumberFormat="1" applyFont="1" applyBorder="1" applyAlignment="1">
      <alignment horizontal="center" vertical="center"/>
    </xf>
    <xf numFmtId="164" fontId="11" fillId="0" borderId="52" xfId="0" applyNumberFormat="1" applyFont="1" applyBorder="1" applyAlignment="1">
      <alignment horizontal="center" vertical="top"/>
    </xf>
    <xf numFmtId="0" fontId="47" fillId="0" borderId="218" xfId="0" applyFont="1" applyBorder="1" applyAlignment="1">
      <alignment vertical="top" wrapText="1"/>
    </xf>
    <xf numFmtId="0" fontId="47" fillId="0" borderId="219" xfId="0" applyFont="1" applyBorder="1" applyAlignment="1">
      <alignment horizontal="left" vertical="top" wrapText="1"/>
    </xf>
    <xf numFmtId="164" fontId="11" fillId="0" borderId="53" xfId="0" applyNumberFormat="1" applyFont="1" applyBorder="1" applyAlignment="1">
      <alignment horizontal="center" vertical="top"/>
    </xf>
    <xf numFmtId="1" fontId="8" fillId="0" borderId="55" xfId="0" applyNumberFormat="1" applyFont="1" applyBorder="1" applyAlignment="1">
      <alignment horizontal="center" vertical="top"/>
    </xf>
    <xf numFmtId="1" fontId="8" fillId="0" borderId="52" xfId="0" applyNumberFormat="1" applyFont="1" applyBorder="1" applyAlignment="1">
      <alignment horizontal="center" vertical="top"/>
    </xf>
    <xf numFmtId="164" fontId="11" fillId="0" borderId="102" xfId="0" applyNumberFormat="1" applyFont="1" applyBorder="1" applyAlignment="1">
      <alignment horizontal="center" vertical="top"/>
    </xf>
    <xf numFmtId="164" fontId="47" fillId="0" borderId="167" xfId="0" applyNumberFormat="1" applyFont="1" applyBorder="1" applyAlignment="1">
      <alignment horizontal="center" vertical="top"/>
    </xf>
    <xf numFmtId="1" fontId="47" fillId="0" borderId="61" xfId="0" applyNumberFormat="1" applyFont="1" applyBorder="1" applyAlignment="1">
      <alignment horizontal="center" vertical="top"/>
    </xf>
    <xf numFmtId="0" fontId="47" fillId="0" borderId="124" xfId="0" applyFont="1" applyBorder="1" applyAlignment="1">
      <alignment vertical="top" wrapText="1"/>
    </xf>
    <xf numFmtId="164" fontId="47" fillId="0" borderId="107" xfId="0" applyNumberFormat="1" applyFont="1" applyBorder="1" applyAlignment="1">
      <alignment horizontal="center" vertical="top"/>
    </xf>
    <xf numFmtId="0" fontId="47" fillId="0" borderId="47" xfId="0" applyFont="1" applyBorder="1" applyAlignment="1">
      <alignment horizontal="left" vertical="top" wrapText="1"/>
    </xf>
    <xf numFmtId="164" fontId="11" fillId="0" borderId="17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164" fontId="47" fillId="0" borderId="49" xfId="0" applyNumberFormat="1" applyFont="1" applyBorder="1" applyAlignment="1">
      <alignment horizontal="center" vertical="center"/>
    </xf>
    <xf numFmtId="164" fontId="47" fillId="0" borderId="48" xfId="0" applyNumberFormat="1" applyFont="1" applyBorder="1" applyAlignment="1">
      <alignment horizontal="center" vertical="center"/>
    </xf>
    <xf numFmtId="49" fontId="39" fillId="10" borderId="102" xfId="0" applyNumberFormat="1" applyFont="1" applyFill="1" applyBorder="1" applyAlignment="1">
      <alignment horizontal="center" vertical="top"/>
    </xf>
    <xf numFmtId="49" fontId="11" fillId="9" borderId="33" xfId="0" applyNumberFormat="1" applyFont="1" applyFill="1" applyBorder="1" applyAlignment="1">
      <alignment horizontal="center" vertical="top" wrapText="1"/>
    </xf>
    <xf numFmtId="0" fontId="40" fillId="0" borderId="27" xfId="0" applyFont="1" applyBorder="1" applyAlignment="1">
      <alignment horizontal="center" vertical="center" textRotation="90"/>
    </xf>
    <xf numFmtId="0" fontId="40" fillId="0" borderId="26" xfId="0" applyFont="1" applyBorder="1" applyAlignment="1">
      <alignment horizontal="center" vertical="center" textRotation="90"/>
    </xf>
    <xf numFmtId="0" fontId="47" fillId="0" borderId="26" xfId="0" applyFont="1" applyBorder="1" applyAlignment="1">
      <alignment horizontal="center" vertical="center" textRotation="90" wrapText="1"/>
    </xf>
    <xf numFmtId="0" fontId="8" fillId="0" borderId="147" xfId="0" applyFont="1" applyBorder="1" applyAlignment="1">
      <alignment vertical="top"/>
    </xf>
    <xf numFmtId="164" fontId="27" fillId="11" borderId="61" xfId="4" applyNumberFormat="1" applyFont="1" applyFill="1" applyBorder="1" applyAlignment="1" applyProtection="1">
      <alignment horizontal="center" vertical="top"/>
      <protection locked="0"/>
    </xf>
    <xf numFmtId="49" fontId="23" fillId="0" borderId="102" xfId="0" applyNumberFormat="1" applyFont="1" applyBorder="1" applyAlignment="1">
      <alignment horizontal="center" vertical="top" wrapText="1"/>
    </xf>
    <xf numFmtId="49" fontId="23" fillId="0" borderId="168" xfId="0" applyNumberFormat="1" applyFont="1" applyBorder="1" applyAlignment="1">
      <alignment horizontal="center" vertical="top" wrapText="1"/>
    </xf>
    <xf numFmtId="167" fontId="23" fillId="6" borderId="37" xfId="0" applyNumberFormat="1" applyFont="1" applyFill="1" applyBorder="1" applyAlignment="1">
      <alignment horizontal="center" vertical="top"/>
    </xf>
    <xf numFmtId="167" fontId="23" fillId="5" borderId="102" xfId="0" applyNumberFormat="1" applyFont="1" applyFill="1" applyBorder="1" applyAlignment="1">
      <alignment horizontal="center" vertical="top"/>
    </xf>
    <xf numFmtId="167" fontId="11" fillId="5" borderId="103" xfId="0" applyNumberFormat="1" applyFont="1" applyFill="1" applyBorder="1" applyAlignment="1">
      <alignment horizontal="center" vertical="top"/>
    </xf>
    <xf numFmtId="167" fontId="23" fillId="5" borderId="37" xfId="0" applyNumberFormat="1" applyFont="1" applyFill="1" applyBorder="1" applyAlignment="1">
      <alignment horizontal="center" vertical="top"/>
    </xf>
    <xf numFmtId="167" fontId="23" fillId="0" borderId="128" xfId="0" applyNumberFormat="1" applyFont="1" applyBorder="1" applyAlignment="1">
      <alignment horizontal="center" vertical="top"/>
    </xf>
    <xf numFmtId="167" fontId="34" fillId="6" borderId="37" xfId="0" applyNumberFormat="1" applyFont="1" applyFill="1" applyBorder="1" applyAlignment="1">
      <alignment horizontal="center" vertical="top"/>
    </xf>
    <xf numFmtId="167" fontId="34" fillId="6" borderId="102" xfId="0" applyNumberFormat="1" applyFont="1" applyFill="1" applyBorder="1" applyAlignment="1">
      <alignment horizontal="center" vertical="top"/>
    </xf>
    <xf numFmtId="167" fontId="23" fillId="0" borderId="102" xfId="0" applyNumberFormat="1" applyFont="1" applyBorder="1" applyAlignment="1">
      <alignment horizontal="center" vertical="top"/>
    </xf>
    <xf numFmtId="167" fontId="11" fillId="0" borderId="103" xfId="0" applyNumberFormat="1" applyFont="1" applyBorder="1" applyAlignment="1">
      <alignment horizontal="center" vertical="top"/>
    </xf>
    <xf numFmtId="167" fontId="41" fillId="5" borderId="102" xfId="0" applyNumberFormat="1" applyFont="1" applyFill="1" applyBorder="1" applyAlignment="1">
      <alignment horizontal="center" vertical="top"/>
    </xf>
    <xf numFmtId="167" fontId="41" fillId="5" borderId="103" xfId="0" applyNumberFormat="1" applyFont="1" applyFill="1" applyBorder="1" applyAlignment="1">
      <alignment horizontal="center" vertical="top"/>
    </xf>
    <xf numFmtId="167" fontId="34" fillId="13" borderId="37" xfId="0" applyNumberFormat="1" applyFont="1" applyFill="1" applyBorder="1" applyAlignment="1">
      <alignment horizontal="center" vertical="top"/>
    </xf>
    <xf numFmtId="167" fontId="34" fillId="13" borderId="15" xfId="0" applyNumberFormat="1" applyFont="1" applyFill="1" applyBorder="1" applyAlignment="1">
      <alignment horizontal="center" vertical="top"/>
    </xf>
    <xf numFmtId="167" fontId="34" fillId="13" borderId="102" xfId="0" applyNumberFormat="1" applyFont="1" applyFill="1" applyBorder="1" applyAlignment="1">
      <alignment horizontal="center" vertical="top"/>
    </xf>
    <xf numFmtId="167" fontId="34" fillId="13" borderId="16" xfId="0" applyNumberFormat="1" applyFont="1" applyFill="1" applyBorder="1" applyAlignment="1">
      <alignment horizontal="center" vertical="top"/>
    </xf>
    <xf numFmtId="167" fontId="41" fillId="13" borderId="102" xfId="0" applyNumberFormat="1" applyFont="1" applyFill="1" applyBorder="1" applyAlignment="1">
      <alignment horizontal="center" vertical="top"/>
    </xf>
    <xf numFmtId="167" fontId="41" fillId="13" borderId="103" xfId="0" applyNumberFormat="1" applyFont="1" applyFill="1" applyBorder="1" applyAlignment="1">
      <alignment horizontal="center" vertical="top"/>
    </xf>
    <xf numFmtId="49" fontId="23" fillId="0" borderId="162" xfId="0" applyNumberFormat="1" applyFont="1" applyBorder="1" applyAlignment="1">
      <alignment horizontal="center" vertical="top" wrapText="1"/>
    </xf>
    <xf numFmtId="0" fontId="51" fillId="0" borderId="0" xfId="4" applyFont="1" applyBorder="1" applyAlignment="1" applyProtection="1">
      <alignment vertical="top" wrapText="1"/>
      <protection locked="0"/>
    </xf>
    <xf numFmtId="164" fontId="19" fillId="11" borderId="49" xfId="4" applyNumberFormat="1" applyFont="1" applyFill="1" applyBorder="1" applyAlignment="1" applyProtection="1">
      <alignment horizontal="center" vertical="top"/>
      <protection locked="0"/>
    </xf>
    <xf numFmtId="167" fontId="27" fillId="11" borderId="48" xfId="0" applyNumberFormat="1" applyFont="1" applyFill="1" applyBorder="1" applyAlignment="1">
      <alignment horizontal="center" vertical="top"/>
    </xf>
    <xf numFmtId="167" fontId="23" fillId="6" borderId="186" xfId="0" applyNumberFormat="1" applyFont="1" applyFill="1" applyBorder="1" applyAlignment="1">
      <alignment horizontal="center" vertical="top"/>
    </xf>
    <xf numFmtId="167" fontId="23" fillId="6" borderId="130" xfId="0" applyNumberFormat="1" applyFont="1" applyFill="1" applyBorder="1" applyAlignment="1">
      <alignment horizontal="center" vertical="top"/>
    </xf>
    <xf numFmtId="2" fontId="11" fillId="0" borderId="47" xfId="0" applyNumberFormat="1" applyFont="1" applyFill="1" applyBorder="1" applyAlignment="1">
      <alignment horizontal="center" vertical="top"/>
    </xf>
    <xf numFmtId="2" fontId="11" fillId="0" borderId="48" xfId="0" applyNumberFormat="1" applyFont="1" applyFill="1" applyBorder="1" applyAlignment="1">
      <alignment horizontal="center" vertical="top"/>
    </xf>
    <xf numFmtId="2" fontId="11" fillId="0" borderId="49" xfId="0" applyNumberFormat="1" applyFont="1" applyFill="1" applyBorder="1" applyAlignment="1">
      <alignment horizontal="center" vertical="top"/>
    </xf>
    <xf numFmtId="167" fontId="11" fillId="0" borderId="47" xfId="0" applyNumberFormat="1" applyFont="1" applyFill="1" applyBorder="1" applyAlignment="1">
      <alignment horizontal="center" vertical="top"/>
    </xf>
    <xf numFmtId="167" fontId="11" fillId="0" borderId="48" xfId="0" applyNumberFormat="1" applyFont="1" applyFill="1" applyBorder="1" applyAlignment="1">
      <alignment horizontal="center" vertical="top"/>
    </xf>
    <xf numFmtId="167" fontId="11" fillId="0" borderId="49" xfId="0" applyNumberFormat="1" applyFont="1" applyFill="1" applyBorder="1" applyAlignment="1">
      <alignment horizontal="center" vertical="top"/>
    </xf>
    <xf numFmtId="167" fontId="11" fillId="0" borderId="92" xfId="0" applyNumberFormat="1" applyFont="1" applyFill="1" applyBorder="1" applyAlignment="1">
      <alignment horizontal="center" vertical="top"/>
    </xf>
    <xf numFmtId="167" fontId="11" fillId="0" borderId="186" xfId="0" applyNumberFormat="1" applyFont="1" applyFill="1" applyBorder="1" applyAlignment="1">
      <alignment horizontal="center" vertical="top"/>
    </xf>
    <xf numFmtId="167" fontId="34" fillId="13" borderId="102" xfId="0" applyNumberFormat="1" applyFont="1" applyFill="1" applyBorder="1" applyAlignment="1">
      <alignment horizontal="center" vertical="top" wrapText="1"/>
    </xf>
    <xf numFmtId="167" fontId="34" fillId="13" borderId="69" xfId="0" applyNumberFormat="1" applyFont="1" applyFill="1" applyBorder="1" applyAlignment="1">
      <alignment horizontal="center" vertical="top" wrapText="1"/>
    </xf>
    <xf numFmtId="167" fontId="34" fillId="13" borderId="92" xfId="0" applyNumberFormat="1" applyFont="1" applyFill="1" applyBorder="1" applyAlignment="1">
      <alignment horizontal="center" vertical="top"/>
    </xf>
    <xf numFmtId="167" fontId="34" fillId="13" borderId="162" xfId="0" applyNumberFormat="1" applyFont="1" applyFill="1" applyBorder="1" applyAlignment="1">
      <alignment horizontal="center" vertical="top"/>
    </xf>
    <xf numFmtId="167" fontId="34" fillId="13" borderId="54" xfId="0" applyNumberFormat="1" applyFont="1" applyFill="1" applyBorder="1" applyAlignment="1">
      <alignment horizontal="center" vertical="top"/>
    </xf>
    <xf numFmtId="167" fontId="34" fillId="13" borderId="68" xfId="0" applyNumberFormat="1" applyFont="1" applyFill="1" applyBorder="1" applyAlignment="1">
      <alignment horizontal="center" vertical="top"/>
    </xf>
    <xf numFmtId="167" fontId="34" fillId="13" borderId="124" xfId="0" applyNumberFormat="1" applyFont="1" applyFill="1" applyBorder="1" applyAlignment="1">
      <alignment horizontal="center" vertical="top"/>
    </xf>
    <xf numFmtId="167" fontId="41" fillId="13" borderId="69" xfId="0" applyNumberFormat="1" applyFont="1" applyFill="1" applyBorder="1" applyAlignment="1">
      <alignment horizontal="center" vertical="top"/>
    </xf>
    <xf numFmtId="167" fontId="34" fillId="13" borderId="186" xfId="0" applyNumberFormat="1" applyFont="1" applyFill="1" applyBorder="1" applyAlignment="1">
      <alignment horizontal="center" vertical="top"/>
    </xf>
    <xf numFmtId="0" fontId="47" fillId="0" borderId="103" xfId="0" applyFont="1" applyBorder="1" applyAlignment="1">
      <alignment horizontal="center" vertical="top"/>
    </xf>
    <xf numFmtId="1" fontId="47" fillId="0" borderId="103" xfId="0" applyNumberFormat="1" applyFont="1" applyBorder="1" applyAlignment="1">
      <alignment horizontal="center" vertical="top"/>
    </xf>
    <xf numFmtId="1" fontId="47" fillId="0" borderId="102" xfId="0" applyNumberFormat="1" applyFont="1" applyBorder="1" applyAlignment="1">
      <alignment horizontal="center" vertical="top"/>
    </xf>
    <xf numFmtId="1" fontId="47" fillId="0" borderId="68" xfId="0" applyNumberFormat="1" applyFont="1" applyBorder="1" applyAlignment="1">
      <alignment horizontal="center" vertical="top"/>
    </xf>
    <xf numFmtId="1" fontId="47" fillId="0" borderId="69" xfId="0" applyNumberFormat="1" applyFont="1" applyBorder="1" applyAlignment="1">
      <alignment horizontal="center" vertical="top"/>
    </xf>
    <xf numFmtId="49" fontId="47" fillId="0" borderId="103" xfId="0" applyNumberFormat="1" applyFont="1" applyBorder="1" applyAlignment="1">
      <alignment horizontal="center" vertical="top"/>
    </xf>
    <xf numFmtId="49" fontId="47" fillId="0" borderId="81" xfId="0" applyNumberFormat="1" applyFont="1" applyBorder="1" applyAlignment="1">
      <alignment horizontal="center" vertical="top"/>
    </xf>
    <xf numFmtId="49" fontId="47" fillId="0" borderId="68" xfId="0" applyNumberFormat="1" applyFont="1" applyBorder="1" applyAlignment="1">
      <alignment horizontal="center" vertical="top"/>
    </xf>
    <xf numFmtId="49" fontId="47" fillId="0" borderId="69" xfId="0" applyNumberFormat="1" applyFont="1" applyBorder="1" applyAlignment="1">
      <alignment horizontal="center" vertical="top"/>
    </xf>
    <xf numFmtId="49" fontId="47" fillId="0" borderId="80" xfId="0" applyNumberFormat="1" applyFont="1" applyBorder="1" applyAlignment="1">
      <alignment horizontal="center" vertical="top"/>
    </xf>
    <xf numFmtId="49" fontId="12" fillId="10" borderId="68" xfId="0" applyNumberFormat="1" applyFont="1" applyFill="1" applyBorder="1" applyAlignment="1">
      <alignment horizontal="center" vertical="top" wrapText="1"/>
    </xf>
    <xf numFmtId="0" fontId="47" fillId="0" borderId="124" xfId="0" applyFont="1" applyBorder="1" applyAlignment="1">
      <alignment horizontal="left" vertical="top" wrapText="1"/>
    </xf>
    <xf numFmtId="0" fontId="8" fillId="0" borderId="70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164" fontId="47" fillId="0" borderId="60" xfId="0" applyNumberFormat="1" applyFont="1" applyBorder="1" applyAlignment="1">
      <alignment horizontal="center" vertical="top"/>
    </xf>
    <xf numFmtId="164" fontId="47" fillId="0" borderId="16" xfId="0" applyNumberFormat="1" applyFont="1" applyBorder="1" applyAlignment="1">
      <alignment horizontal="center" vertical="top"/>
    </xf>
    <xf numFmtId="164" fontId="47" fillId="0" borderId="124" xfId="0" applyNumberFormat="1" applyFont="1" applyBorder="1" applyAlignment="1">
      <alignment horizontal="center" vertical="top"/>
    </xf>
    <xf numFmtId="164" fontId="47" fillId="0" borderId="15" xfId="0" applyNumberFormat="1" applyFont="1" applyBorder="1" applyAlignment="1">
      <alignment horizontal="center" vertical="top"/>
    </xf>
    <xf numFmtId="0" fontId="47" fillId="0" borderId="46" xfId="0" applyFont="1" applyBorder="1" applyAlignment="1">
      <alignment horizontal="left" vertical="top" wrapText="1"/>
    </xf>
    <xf numFmtId="164" fontId="11" fillId="0" borderId="61" xfId="0" applyNumberFormat="1" applyFont="1" applyBorder="1" applyAlignment="1">
      <alignment horizontal="center" vertical="top"/>
    </xf>
    <xf numFmtId="164" fontId="11" fillId="0" borderId="17" xfId="0" applyNumberFormat="1" applyFont="1" applyBorder="1" applyAlignment="1">
      <alignment horizontal="center" vertical="top"/>
    </xf>
    <xf numFmtId="49" fontId="12" fillId="9" borderId="37" xfId="0" applyNumberFormat="1" applyFont="1" applyFill="1" applyBorder="1" applyAlignment="1">
      <alignment horizontal="center" vertical="top"/>
    </xf>
    <xf numFmtId="49" fontId="12" fillId="9" borderId="129" xfId="0" applyNumberFormat="1" applyFont="1" applyFill="1" applyBorder="1" applyAlignment="1">
      <alignment horizontal="center" vertical="top"/>
    </xf>
    <xf numFmtId="49" fontId="12" fillId="9" borderId="100" xfId="0" applyNumberFormat="1" applyFont="1" applyFill="1" applyBorder="1" applyAlignment="1">
      <alignment horizontal="center" vertical="top"/>
    </xf>
    <xf numFmtId="49" fontId="12" fillId="10" borderId="102" xfId="0" applyNumberFormat="1" applyFont="1" applyFill="1" applyBorder="1" applyAlignment="1">
      <alignment horizontal="center" vertical="top"/>
    </xf>
    <xf numFmtId="49" fontId="12" fillId="10" borderId="68" xfId="0" applyNumberFormat="1" applyFont="1" applyFill="1" applyBorder="1" applyAlignment="1">
      <alignment horizontal="center" vertical="top"/>
    </xf>
    <xf numFmtId="49" fontId="12" fillId="10" borderId="80" xfId="0" applyNumberFormat="1" applyFont="1" applyFill="1" applyBorder="1" applyAlignment="1">
      <alignment horizontal="center" vertical="top"/>
    </xf>
    <xf numFmtId="49" fontId="12" fillId="9" borderId="129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49" fontId="12" fillId="9" borderId="200" xfId="0" applyNumberFormat="1" applyFont="1" applyFill="1" applyBorder="1" applyAlignment="1">
      <alignment horizontal="center" vertical="top"/>
    </xf>
    <xf numFmtId="49" fontId="12" fillId="10" borderId="198" xfId="0" applyNumberFormat="1" applyFont="1" applyFill="1" applyBorder="1" applyAlignment="1">
      <alignment horizontal="center" vertical="top"/>
    </xf>
    <xf numFmtId="0" fontId="23" fillId="10" borderId="40" xfId="0" applyFont="1" applyFill="1" applyBorder="1" applyAlignment="1">
      <alignment horizontal="center" vertical="top" wrapText="1"/>
    </xf>
    <xf numFmtId="0" fontId="23" fillId="10" borderId="41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8" fillId="0" borderId="74" xfId="0" applyFont="1" applyBorder="1" applyAlignment="1">
      <alignment horizontal="center" vertical="top"/>
    </xf>
    <xf numFmtId="0" fontId="8" fillId="0" borderId="77" xfId="0" applyFont="1" applyBorder="1" applyAlignment="1">
      <alignment horizontal="center" vertical="top"/>
    </xf>
    <xf numFmtId="49" fontId="67" fillId="0" borderId="148" xfId="0" applyNumberFormat="1" applyFont="1" applyBorder="1" applyAlignment="1">
      <alignment horizontal="center" vertical="top"/>
    </xf>
    <xf numFmtId="164" fontId="67" fillId="0" borderId="199" xfId="0" applyNumberFormat="1" applyFont="1" applyBorder="1" applyAlignment="1">
      <alignment horizontal="center" vertical="top"/>
    </xf>
    <xf numFmtId="164" fontId="67" fillId="0" borderId="54" xfId="0" applyNumberFormat="1" applyFont="1" applyBorder="1" applyAlignment="1">
      <alignment horizontal="center" vertical="top"/>
    </xf>
    <xf numFmtId="49" fontId="67" fillId="0" borderId="52" xfId="0" applyNumberFormat="1" applyFont="1" applyBorder="1" applyAlignment="1">
      <alignment horizontal="center" vertical="top"/>
    </xf>
    <xf numFmtId="49" fontId="67" fillId="0" borderId="56" xfId="0" applyNumberFormat="1" applyFont="1" applyBorder="1" applyAlignment="1">
      <alignment horizontal="center" vertical="top"/>
    </xf>
    <xf numFmtId="164" fontId="67" fillId="0" borderId="55" xfId="0" applyNumberFormat="1" applyFont="1" applyBorder="1" applyAlignment="1">
      <alignment horizontal="center" vertical="top"/>
    </xf>
    <xf numFmtId="0" fontId="61" fillId="0" borderId="0" xfId="4" applyFont="1" applyAlignment="1" applyProtection="1">
      <alignment vertical="center"/>
      <protection locked="0"/>
    </xf>
    <xf numFmtId="0" fontId="23" fillId="0" borderId="37" xfId="0" applyFont="1" applyBorder="1" applyAlignment="1">
      <alignment horizontal="left" vertical="top" wrapText="1"/>
    </xf>
    <xf numFmtId="0" fontId="23" fillId="0" borderId="100" xfId="0" applyFont="1" applyBorder="1" applyAlignment="1">
      <alignment horizontal="left" vertical="top" wrapText="1"/>
    </xf>
    <xf numFmtId="0" fontId="23" fillId="5" borderId="37" xfId="0" applyFont="1" applyFill="1" applyBorder="1" applyAlignment="1">
      <alignment horizontal="left" vertical="top" wrapText="1"/>
    </xf>
    <xf numFmtId="0" fontId="47" fillId="0" borderId="102" xfId="0" applyFont="1" applyBorder="1" applyAlignment="1">
      <alignment horizontal="center" vertical="top"/>
    </xf>
    <xf numFmtId="0" fontId="47" fillId="0" borderId="103" xfId="0" applyFont="1" applyBorder="1" applyAlignment="1">
      <alignment horizontal="center" vertical="top"/>
    </xf>
    <xf numFmtId="49" fontId="12" fillId="9" borderId="37" xfId="0" applyNumberFormat="1" applyFont="1" applyFill="1" applyBorder="1" applyAlignment="1">
      <alignment horizontal="center" vertical="top"/>
    </xf>
    <xf numFmtId="49" fontId="12" fillId="9" borderId="100" xfId="0" applyNumberFormat="1" applyFont="1" applyFill="1" applyBorder="1" applyAlignment="1">
      <alignment horizontal="center" vertical="top"/>
    </xf>
    <xf numFmtId="49" fontId="12" fillId="10" borderId="102" xfId="0" applyNumberFormat="1" applyFont="1" applyFill="1" applyBorder="1" applyAlignment="1">
      <alignment horizontal="center" vertical="top"/>
    </xf>
    <xf numFmtId="49" fontId="12" fillId="10" borderId="80" xfId="0" applyNumberFormat="1" applyFont="1" applyFill="1" applyBorder="1" applyAlignment="1">
      <alignment horizontal="center" vertical="top"/>
    </xf>
    <xf numFmtId="49" fontId="12" fillId="9" borderId="129" xfId="0" applyNumberFormat="1" applyFont="1" applyFill="1" applyBorder="1" applyAlignment="1">
      <alignment horizontal="center" vertical="top"/>
    </xf>
    <xf numFmtId="49" fontId="12" fillId="10" borderId="68" xfId="0" applyNumberFormat="1" applyFont="1" applyFill="1" applyBorder="1" applyAlignment="1">
      <alignment horizontal="center" vertical="top"/>
    </xf>
    <xf numFmtId="0" fontId="23" fillId="10" borderId="40" xfId="0" applyFont="1" applyFill="1" applyBorder="1" applyAlignment="1">
      <alignment horizontal="center" vertical="top" wrapText="1"/>
    </xf>
    <xf numFmtId="0" fontId="23" fillId="10" borderId="41" xfId="0" applyFont="1" applyFill="1" applyBorder="1" applyAlignment="1">
      <alignment horizontal="center" vertical="top" wrapText="1"/>
    </xf>
    <xf numFmtId="0" fontId="47" fillId="0" borderId="46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top"/>
    </xf>
    <xf numFmtId="0" fontId="33" fillId="0" borderId="79" xfId="0" applyFont="1" applyBorder="1" applyAlignment="1">
      <alignment horizontal="center" vertical="top" wrapText="1"/>
    </xf>
    <xf numFmtId="49" fontId="33" fillId="0" borderId="80" xfId="0" applyNumberFormat="1" applyFont="1" applyBorder="1" applyAlignment="1">
      <alignment horizontal="center" vertical="top" wrapText="1"/>
    </xf>
    <xf numFmtId="49" fontId="33" fillId="0" borderId="81" xfId="0" applyNumberFormat="1" applyFont="1" applyBorder="1" applyAlignment="1">
      <alignment horizontal="center" vertical="top" wrapText="1"/>
    </xf>
    <xf numFmtId="164" fontId="23" fillId="0" borderId="48" xfId="4" applyNumberFormat="1" applyFont="1" applyBorder="1" applyAlignment="1" applyProtection="1">
      <alignment horizontal="center" vertical="top"/>
      <protection locked="0"/>
    </xf>
    <xf numFmtId="164" fontId="23" fillId="0" borderId="52" xfId="4" applyNumberFormat="1" applyFont="1" applyBorder="1" applyAlignment="1" applyProtection="1">
      <alignment horizontal="center" vertical="top"/>
      <protection locked="0"/>
    </xf>
    <xf numFmtId="164" fontId="23" fillId="0" borderId="47" xfId="4" applyNumberFormat="1" applyFont="1" applyBorder="1" applyAlignment="1">
      <alignment horizontal="center" vertical="top"/>
    </xf>
    <xf numFmtId="164" fontId="23" fillId="0" borderId="54" xfId="4" applyNumberFormat="1" applyFont="1" applyBorder="1" applyAlignment="1">
      <alignment horizontal="center" vertical="top"/>
    </xf>
    <xf numFmtId="164" fontId="23" fillId="11" borderId="52" xfId="4" applyNumberFormat="1" applyFont="1" applyFill="1" applyBorder="1" applyAlignment="1" applyProtection="1">
      <alignment horizontal="center" vertical="top"/>
      <protection locked="0"/>
    </xf>
    <xf numFmtId="49" fontId="23" fillId="0" borderId="162" xfId="0" applyNumberFormat="1" applyFont="1" applyBorder="1" applyAlignment="1">
      <alignment horizontal="center" vertical="top" wrapText="1"/>
    </xf>
    <xf numFmtId="0" fontId="23" fillId="0" borderId="99" xfId="0" applyFont="1" applyBorder="1" applyAlignment="1">
      <alignment horizontal="center" vertical="top" wrapText="1"/>
    </xf>
    <xf numFmtId="0" fontId="23" fillId="6" borderId="128" xfId="0" applyFont="1" applyFill="1" applyBorder="1" applyAlignment="1">
      <alignment horizontal="center" vertical="top"/>
    </xf>
    <xf numFmtId="164" fontId="11" fillId="0" borderId="84" xfId="0" applyNumberFormat="1" applyFont="1" applyBorder="1" applyAlignment="1">
      <alignment horizontal="center" vertical="top"/>
    </xf>
    <xf numFmtId="2" fontId="23" fillId="0" borderId="69" xfId="0" applyNumberFormat="1" applyFont="1" applyBorder="1" applyAlignment="1">
      <alignment horizontal="center" vertical="top"/>
    </xf>
    <xf numFmtId="164" fontId="23" fillId="0" borderId="129" xfId="0" applyNumberFormat="1" applyFont="1" applyBorder="1" applyAlignment="1">
      <alignment horizontal="center" vertical="top"/>
    </xf>
    <xf numFmtId="2" fontId="23" fillId="0" borderId="68" xfId="0" applyNumberFormat="1" applyFont="1" applyBorder="1" applyAlignment="1">
      <alignment horizontal="center" vertical="top"/>
    </xf>
    <xf numFmtId="0" fontId="23" fillId="6" borderId="93" xfId="4" applyFont="1" applyFill="1" applyBorder="1" applyAlignment="1" applyProtection="1">
      <alignment horizontal="center" vertical="top"/>
      <protection locked="0"/>
    </xf>
    <xf numFmtId="0" fontId="23" fillId="6" borderId="49" xfId="4" applyFont="1" applyFill="1" applyBorder="1" applyAlignment="1" applyProtection="1">
      <alignment horizontal="center" vertical="top"/>
      <protection locked="0"/>
    </xf>
    <xf numFmtId="0" fontId="11" fillId="11" borderId="75" xfId="4" applyFont="1" applyFill="1" applyBorder="1" applyAlignment="1">
      <alignment horizontal="center" vertical="top"/>
    </xf>
    <xf numFmtId="0" fontId="11" fillId="0" borderId="55" xfId="4" applyFont="1" applyBorder="1" applyAlignment="1" applyProtection="1">
      <alignment horizontal="center" vertical="top"/>
      <protection locked="0"/>
    </xf>
    <xf numFmtId="0" fontId="67" fillId="0" borderId="0" xfId="0" applyFont="1" applyAlignment="1">
      <alignment vertical="top"/>
    </xf>
    <xf numFmtId="164" fontId="9" fillId="13" borderId="69" xfId="0" applyNumberFormat="1" applyFont="1" applyFill="1" applyBorder="1" applyAlignment="1">
      <alignment horizontal="center" vertical="top"/>
    </xf>
    <xf numFmtId="164" fontId="9" fillId="13" borderId="129" xfId="0" applyNumberFormat="1" applyFont="1" applyFill="1" applyBorder="1" applyAlignment="1">
      <alignment horizontal="center" vertical="top"/>
    </xf>
    <xf numFmtId="167" fontId="23" fillId="0" borderId="14" xfId="0" applyNumberFormat="1" applyFont="1" applyBorder="1" applyAlignment="1">
      <alignment horizontal="center" vertical="top"/>
    </xf>
    <xf numFmtId="167" fontId="34" fillId="0" borderId="166" xfId="0" applyNumberFormat="1" applyFont="1" applyBorder="1" applyAlignment="1">
      <alignment horizontal="center" vertical="top"/>
    </xf>
    <xf numFmtId="167" fontId="41" fillId="5" borderId="84" xfId="0" applyNumberFormat="1" applyFont="1" applyFill="1" applyBorder="1" applyAlignment="1">
      <alignment horizontal="center" vertical="top"/>
    </xf>
    <xf numFmtId="167" fontId="41" fillId="5" borderId="69" xfId="0" applyNumberFormat="1" applyFont="1" applyFill="1" applyBorder="1" applyAlignment="1">
      <alignment horizontal="center" vertical="top"/>
    </xf>
    <xf numFmtId="0" fontId="6" fillId="0" borderId="74" xfId="0" applyFont="1" applyBorder="1" applyAlignment="1">
      <alignment vertical="top"/>
    </xf>
    <xf numFmtId="0" fontId="6" fillId="0" borderId="77" xfId="0" applyFont="1" applyBorder="1" applyAlignment="1">
      <alignment vertical="top"/>
    </xf>
    <xf numFmtId="167" fontId="34" fillId="6" borderId="52" xfId="0" applyNumberFormat="1" applyFont="1" applyFill="1" applyBorder="1" applyAlignment="1">
      <alignment horizontal="center" vertical="top"/>
    </xf>
    <xf numFmtId="167" fontId="34" fillId="5" borderId="122" xfId="0" applyNumberFormat="1" applyFont="1" applyFill="1" applyBorder="1" applyAlignment="1">
      <alignment horizontal="center" vertical="top"/>
    </xf>
    <xf numFmtId="0" fontId="23" fillId="0" borderId="3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3" fillId="0" borderId="126" xfId="0" applyFont="1" applyBorder="1" applyAlignment="1">
      <alignment vertical="top" wrapText="1"/>
    </xf>
    <xf numFmtId="0" fontId="23" fillId="0" borderId="116" xfId="0" applyFont="1" applyBorder="1" applyAlignment="1">
      <alignment horizontal="center" vertical="top" wrapText="1"/>
    </xf>
    <xf numFmtId="49" fontId="23" fillId="0" borderId="48" xfId="0" applyNumberFormat="1" applyFont="1" applyBorder="1" applyAlignment="1">
      <alignment horizontal="center" vertical="top" wrapText="1"/>
    </xf>
    <xf numFmtId="49" fontId="23" fillId="0" borderId="49" xfId="0" applyNumberFormat="1" applyFont="1" applyBorder="1" applyAlignment="1">
      <alignment horizontal="center" vertical="top" wrapText="1"/>
    </xf>
    <xf numFmtId="0" fontId="33" fillId="0" borderId="144" xfId="0" applyFont="1" applyBorder="1" applyAlignment="1">
      <alignment horizontal="center" vertical="top" wrapText="1"/>
    </xf>
    <xf numFmtId="49" fontId="33" fillId="0" borderId="52" xfId="0" applyNumberFormat="1" applyFont="1" applyBorder="1" applyAlignment="1">
      <alignment horizontal="center" vertical="top" wrapText="1"/>
    </xf>
    <xf numFmtId="49" fontId="33" fillId="0" borderId="55" xfId="0" applyNumberFormat="1" applyFont="1" applyBorder="1" applyAlignment="1">
      <alignment vertical="top" wrapText="1"/>
    </xf>
    <xf numFmtId="164" fontId="10" fillId="0" borderId="76" xfId="0" applyNumberFormat="1" applyFont="1" applyBorder="1" applyAlignment="1">
      <alignment horizontal="center" vertical="top"/>
    </xf>
    <xf numFmtId="164" fontId="10" fillId="0" borderId="74" xfId="0" applyNumberFormat="1" applyFont="1" applyBorder="1" applyAlignment="1">
      <alignment horizontal="center" vertical="top"/>
    </xf>
    <xf numFmtId="164" fontId="16" fillId="0" borderId="74" xfId="0" applyNumberFormat="1" applyFont="1" applyBorder="1" applyAlignment="1">
      <alignment horizontal="center" vertical="top"/>
    </xf>
    <xf numFmtId="164" fontId="16" fillId="0" borderId="75" xfId="0" applyNumberFormat="1" applyFont="1" applyBorder="1" applyAlignment="1">
      <alignment horizontal="center" vertical="top"/>
    </xf>
    <xf numFmtId="164" fontId="10" fillId="13" borderId="76" xfId="0" applyNumberFormat="1" applyFont="1" applyFill="1" applyBorder="1" applyAlignment="1">
      <alignment horizontal="center" vertical="top"/>
    </xf>
    <xf numFmtId="164" fontId="10" fillId="13" borderId="74" xfId="0" applyNumberFormat="1" applyFont="1" applyFill="1" applyBorder="1" applyAlignment="1">
      <alignment horizontal="center" vertical="top"/>
    </xf>
    <xf numFmtId="164" fontId="10" fillId="13" borderId="75" xfId="0" applyNumberFormat="1" applyFont="1" applyFill="1" applyBorder="1" applyAlignment="1">
      <alignment horizontal="center" vertical="top"/>
    </xf>
    <xf numFmtId="164" fontId="10" fillId="0" borderId="75" xfId="0" applyNumberFormat="1" applyFont="1" applyBorder="1" applyAlignment="1">
      <alignment horizontal="center" vertical="top"/>
    </xf>
    <xf numFmtId="164" fontId="47" fillId="13" borderId="47" xfId="0" applyNumberFormat="1" applyFont="1" applyFill="1" applyBorder="1" applyAlignment="1">
      <alignment horizontal="center" vertical="top"/>
    </xf>
    <xf numFmtId="164" fontId="47" fillId="13" borderId="48" xfId="0" applyNumberFormat="1" applyFont="1" applyFill="1" applyBorder="1" applyAlignment="1">
      <alignment horizontal="center" vertical="top"/>
    </xf>
    <xf numFmtId="164" fontId="47" fillId="13" borderId="49" xfId="0" applyNumberFormat="1" applyFont="1" applyFill="1" applyBorder="1" applyAlignment="1">
      <alignment horizontal="center" vertical="top"/>
    </xf>
    <xf numFmtId="164" fontId="12" fillId="13" borderId="76" xfId="0" applyNumberFormat="1" applyFont="1" applyFill="1" applyBorder="1" applyAlignment="1">
      <alignment horizontal="center" vertical="top"/>
    </xf>
    <xf numFmtId="164" fontId="12" fillId="13" borderId="74" xfId="0" applyNumberFormat="1" applyFont="1" applyFill="1" applyBorder="1" applyAlignment="1">
      <alignment horizontal="center" vertical="top"/>
    </xf>
    <xf numFmtId="164" fontId="12" fillId="13" borderId="77" xfId="0" applyNumberFormat="1" applyFont="1" applyFill="1" applyBorder="1" applyAlignment="1">
      <alignment horizontal="center" vertical="top"/>
    </xf>
    <xf numFmtId="164" fontId="47" fillId="13" borderId="185" xfId="0" applyNumberFormat="1" applyFont="1" applyFill="1" applyBorder="1" applyAlignment="1">
      <alignment horizontal="center" vertical="top"/>
    </xf>
    <xf numFmtId="164" fontId="47" fillId="13" borderId="16" xfId="0" applyNumberFormat="1" applyFont="1" applyFill="1" applyBorder="1" applyAlignment="1">
      <alignment horizontal="center" vertical="top"/>
    </xf>
    <xf numFmtId="164" fontId="11" fillId="13" borderId="16" xfId="0" applyNumberFormat="1" applyFont="1" applyFill="1" applyBorder="1" applyAlignment="1">
      <alignment horizontal="center" vertical="top"/>
    </xf>
    <xf numFmtId="164" fontId="11" fillId="13" borderId="17" xfId="0" applyNumberFormat="1" applyFont="1" applyFill="1" applyBorder="1" applyAlignment="1">
      <alignment horizontal="center" vertical="top"/>
    </xf>
    <xf numFmtId="164" fontId="12" fillId="13" borderId="100" xfId="0" applyNumberFormat="1" applyFont="1" applyFill="1" applyBorder="1" applyAlignment="1">
      <alignment horizontal="center" vertical="top"/>
    </xf>
    <xf numFmtId="164" fontId="12" fillId="13" borderId="80" xfId="0" applyNumberFormat="1" applyFont="1" applyFill="1" applyBorder="1" applyAlignment="1">
      <alignment horizontal="center" vertical="top"/>
    </xf>
    <xf numFmtId="164" fontId="11" fillId="13" borderId="80" xfId="0" applyNumberFormat="1" applyFont="1" applyFill="1" applyBorder="1" applyAlignment="1">
      <alignment horizontal="center" vertical="top"/>
    </xf>
    <xf numFmtId="164" fontId="11" fillId="13" borderId="81" xfId="0" applyNumberFormat="1" applyFont="1" applyFill="1" applyBorder="1" applyAlignment="1">
      <alignment horizontal="center" vertical="top"/>
    </xf>
    <xf numFmtId="164" fontId="47" fillId="13" borderId="37" xfId="0" applyNumberFormat="1" applyFont="1" applyFill="1" applyBorder="1" applyAlignment="1">
      <alignment horizontal="center" vertical="top"/>
    </xf>
    <xf numFmtId="164" fontId="47" fillId="13" borderId="102" xfId="0" applyNumberFormat="1" applyFont="1" applyFill="1" applyBorder="1" applyAlignment="1">
      <alignment horizontal="center" vertical="top"/>
    </xf>
    <xf numFmtId="164" fontId="11" fillId="13" borderId="102" xfId="0" applyNumberFormat="1" applyFont="1" applyFill="1" applyBorder="1" applyAlignment="1">
      <alignment horizontal="center" vertical="top"/>
    </xf>
    <xf numFmtId="164" fontId="11" fillId="13" borderId="103" xfId="0" applyNumberFormat="1" applyFont="1" applyFill="1" applyBorder="1" applyAlignment="1">
      <alignment horizontal="center" vertical="top"/>
    </xf>
    <xf numFmtId="164" fontId="47" fillId="13" borderId="54" xfId="0" applyNumberFormat="1" applyFont="1" applyFill="1" applyBorder="1" applyAlignment="1">
      <alignment horizontal="center" vertical="top"/>
    </xf>
    <xf numFmtId="164" fontId="67" fillId="13" borderId="52" xfId="0" applyNumberFormat="1" applyFont="1" applyFill="1" applyBorder="1" applyAlignment="1">
      <alignment horizontal="center" vertical="top"/>
    </xf>
    <xf numFmtId="164" fontId="11" fillId="13" borderId="55" xfId="0" applyNumberFormat="1" applyFont="1" applyFill="1" applyBorder="1" applyAlignment="1">
      <alignment horizontal="center" vertical="top"/>
    </xf>
    <xf numFmtId="164" fontId="47" fillId="13" borderId="52" xfId="0" applyNumberFormat="1" applyFont="1" applyFill="1" applyBorder="1" applyAlignment="1">
      <alignment horizontal="center" vertical="top"/>
    </xf>
    <xf numFmtId="164" fontId="47" fillId="13" borderId="55" xfId="0" applyNumberFormat="1" applyFont="1" applyFill="1" applyBorder="1" applyAlignment="1">
      <alignment horizontal="center" vertical="top"/>
    </xf>
    <xf numFmtId="164" fontId="12" fillId="13" borderId="98" xfId="0" applyNumberFormat="1" applyFont="1" applyFill="1" applyBorder="1" applyAlignment="1">
      <alignment horizontal="center" vertical="top"/>
    </xf>
    <xf numFmtId="164" fontId="47" fillId="13" borderId="167" xfId="0" applyNumberFormat="1" applyFont="1" applyFill="1" applyBorder="1" applyAlignment="1">
      <alignment horizontal="center" vertical="top"/>
    </xf>
    <xf numFmtId="164" fontId="47" fillId="13" borderId="60" xfId="0" applyNumberFormat="1" applyFont="1" applyFill="1" applyBorder="1" applyAlignment="1">
      <alignment horizontal="center" vertical="top"/>
    </xf>
    <xf numFmtId="164" fontId="47" fillId="13" borderId="61" xfId="0" applyNumberFormat="1" applyFont="1" applyFill="1" applyBorder="1" applyAlignment="1">
      <alignment horizontal="center" vertical="top"/>
    </xf>
    <xf numFmtId="164" fontId="12" fillId="13" borderId="131" xfId="0" applyNumberFormat="1" applyFont="1" applyFill="1" applyBorder="1" applyAlignment="1">
      <alignment horizontal="center" vertical="top"/>
    </xf>
    <xf numFmtId="164" fontId="12" fillId="13" borderId="60" xfId="0" applyNumberFormat="1" applyFont="1" applyFill="1" applyBorder="1" applyAlignment="1">
      <alignment horizontal="center" vertical="top"/>
    </xf>
    <xf numFmtId="164" fontId="11" fillId="13" borderId="61" xfId="0" applyNumberFormat="1" applyFont="1" applyFill="1" applyBorder="1" applyAlignment="1">
      <alignment horizontal="center" vertical="top"/>
    </xf>
    <xf numFmtId="164" fontId="12" fillId="13" borderId="56" xfId="0" applyNumberFormat="1" applyFont="1" applyFill="1" applyBorder="1" applyAlignment="1">
      <alignment horizontal="center" vertical="top" wrapText="1"/>
    </xf>
    <xf numFmtId="164" fontId="47" fillId="13" borderId="52" xfId="0" applyNumberFormat="1" applyFont="1" applyFill="1" applyBorder="1" applyAlignment="1">
      <alignment vertical="center" wrapText="1"/>
    </xf>
    <xf numFmtId="164" fontId="47" fillId="13" borderId="55" xfId="0" applyNumberFormat="1" applyFont="1" applyFill="1" applyBorder="1" applyAlignment="1">
      <alignment vertical="center" wrapText="1"/>
    </xf>
    <xf numFmtId="164" fontId="47" fillId="13" borderId="166" xfId="0" applyNumberFormat="1" applyFont="1" applyFill="1" applyBorder="1" applyAlignment="1">
      <alignment horizontal="center" vertical="top"/>
    </xf>
    <xf numFmtId="164" fontId="47" fillId="13" borderId="131" xfId="0" applyNumberFormat="1" applyFont="1" applyFill="1" applyBorder="1" applyAlignment="1">
      <alignment horizontal="center" vertical="top"/>
    </xf>
    <xf numFmtId="164" fontId="23" fillId="13" borderId="60" xfId="0" applyNumberFormat="1" applyFont="1" applyFill="1" applyBorder="1" applyAlignment="1">
      <alignment horizontal="center" vertical="top"/>
    </xf>
    <xf numFmtId="164" fontId="23" fillId="13" borderId="61" xfId="0" applyNumberFormat="1" applyFont="1" applyFill="1" applyBorder="1" applyAlignment="1">
      <alignment horizontal="center" vertical="top"/>
    </xf>
    <xf numFmtId="164" fontId="23" fillId="13" borderId="52" xfId="0" applyNumberFormat="1" applyFont="1" applyFill="1" applyBorder="1" applyAlignment="1">
      <alignment horizontal="center" vertical="top"/>
    </xf>
    <xf numFmtId="164" fontId="23" fillId="13" borderId="55" xfId="0" applyNumberFormat="1" applyFont="1" applyFill="1" applyBorder="1" applyAlignment="1">
      <alignment horizontal="center" vertical="top"/>
    </xf>
    <xf numFmtId="164" fontId="12" fillId="13" borderId="89" xfId="0" applyNumberFormat="1" applyFont="1" applyFill="1" applyBorder="1" applyAlignment="1">
      <alignment horizontal="center" vertical="top"/>
    </xf>
    <xf numFmtId="164" fontId="47" fillId="13" borderId="103" xfId="0" applyNumberFormat="1" applyFont="1" applyFill="1" applyBorder="1" applyAlignment="1">
      <alignment horizontal="center" vertical="top"/>
    </xf>
    <xf numFmtId="164" fontId="12" fillId="13" borderId="81" xfId="0" applyNumberFormat="1" applyFont="1" applyFill="1" applyBorder="1" applyAlignment="1">
      <alignment horizontal="center" vertical="top"/>
    </xf>
    <xf numFmtId="164" fontId="12" fillId="13" borderId="103" xfId="0" applyNumberFormat="1" applyFont="1" applyFill="1" applyBorder="1" applyAlignment="1">
      <alignment horizontal="center" vertical="top"/>
    </xf>
    <xf numFmtId="164" fontId="12" fillId="13" borderId="55" xfId="0" applyNumberFormat="1" applyFont="1" applyFill="1" applyBorder="1" applyAlignment="1">
      <alignment horizontal="center" vertical="top"/>
    </xf>
    <xf numFmtId="164" fontId="12" fillId="13" borderId="129" xfId="0" applyNumberFormat="1" applyFont="1" applyFill="1" applyBorder="1" applyAlignment="1">
      <alignment horizontal="center" vertical="top"/>
    </xf>
    <xf numFmtId="164" fontId="12" fillId="13" borderId="68" xfId="0" applyNumberFormat="1" applyFont="1" applyFill="1" applyBorder="1" applyAlignment="1">
      <alignment horizontal="center" vertical="top"/>
    </xf>
    <xf numFmtId="164" fontId="12" fillId="13" borderId="69" xfId="0" applyNumberFormat="1" applyFont="1" applyFill="1" applyBorder="1" applyAlignment="1">
      <alignment horizontal="center" vertical="top"/>
    </xf>
    <xf numFmtId="164" fontId="47" fillId="13" borderId="111" xfId="0" applyNumberFormat="1" applyFont="1" applyFill="1" applyBorder="1" applyAlignment="1">
      <alignment horizontal="center" vertical="top"/>
    </xf>
    <xf numFmtId="164" fontId="12" fillId="13" borderId="112" xfId="0" applyNumberFormat="1" applyFont="1" applyFill="1" applyBorder="1" applyAlignment="1">
      <alignment horizontal="center" vertical="top"/>
    </xf>
    <xf numFmtId="164" fontId="12" fillId="13" borderId="111" xfId="0" applyNumberFormat="1" applyFont="1" applyFill="1" applyBorder="1" applyAlignment="1">
      <alignment horizontal="center" vertical="top"/>
    </xf>
    <xf numFmtId="164" fontId="12" fillId="13" borderId="75" xfId="0" applyNumberFormat="1" applyFont="1" applyFill="1" applyBorder="1" applyAlignment="1">
      <alignment horizontal="center" vertical="top"/>
    </xf>
    <xf numFmtId="164" fontId="47" fillId="13" borderId="129" xfId="0" applyNumberFormat="1" applyFont="1" applyFill="1" applyBorder="1" applyAlignment="1">
      <alignment horizontal="center" vertical="top"/>
    </xf>
    <xf numFmtId="164" fontId="47" fillId="13" borderId="68" xfId="0" applyNumberFormat="1" applyFont="1" applyFill="1" applyBorder="1" applyAlignment="1">
      <alignment horizontal="center" vertical="top"/>
    </xf>
    <xf numFmtId="164" fontId="12" fillId="13" borderId="54" xfId="0" applyNumberFormat="1" applyFont="1" applyFill="1" applyBorder="1" applyAlignment="1">
      <alignment horizontal="center" vertical="top"/>
    </xf>
    <xf numFmtId="164" fontId="12" fillId="13" borderId="52" xfId="0" applyNumberFormat="1" applyFont="1" applyFill="1" applyBorder="1" applyAlignment="1">
      <alignment horizontal="center" vertical="top"/>
    </xf>
    <xf numFmtId="164" fontId="12" fillId="13" borderId="74" xfId="0" applyNumberFormat="1" applyFont="1" applyFill="1" applyBorder="1" applyAlignment="1">
      <alignment horizontal="center" vertical="center"/>
    </xf>
    <xf numFmtId="164" fontId="12" fillId="13" borderId="77" xfId="0" applyNumberFormat="1" applyFont="1" applyFill="1" applyBorder="1" applyAlignment="1">
      <alignment horizontal="center" vertical="center"/>
    </xf>
    <xf numFmtId="0" fontId="12" fillId="13" borderId="121" xfId="0" applyFont="1" applyFill="1" applyBorder="1" applyAlignment="1">
      <alignment horizontal="center" vertical="top"/>
    </xf>
    <xf numFmtId="164" fontId="11" fillId="13" borderId="80" xfId="0" applyNumberFormat="1" applyFont="1" applyFill="1" applyBorder="1" applyAlignment="1">
      <alignment horizontal="center" vertical="center"/>
    </xf>
    <xf numFmtId="164" fontId="11" fillId="13" borderId="81" xfId="0" applyNumberFormat="1" applyFont="1" applyFill="1" applyBorder="1" applyAlignment="1">
      <alignment horizontal="center" vertical="center"/>
    </xf>
    <xf numFmtId="164" fontId="12" fillId="13" borderId="73" xfId="0" applyNumberFormat="1" applyFont="1" applyFill="1" applyBorder="1" applyAlignment="1">
      <alignment horizontal="center" vertical="top"/>
    </xf>
    <xf numFmtId="0" fontId="12" fillId="13" borderId="131" xfId="0" applyFont="1" applyFill="1" applyBorder="1" applyAlignment="1">
      <alignment horizontal="center" vertical="top"/>
    </xf>
    <xf numFmtId="164" fontId="11" fillId="13" borderId="60" xfId="0" applyNumberFormat="1" applyFont="1" applyFill="1" applyBorder="1" applyAlignment="1">
      <alignment horizontal="center" vertical="center"/>
    </xf>
    <xf numFmtId="164" fontId="11" fillId="13" borderId="61" xfId="0" applyNumberFormat="1" applyFont="1" applyFill="1" applyBorder="1" applyAlignment="1">
      <alignment horizontal="center" vertical="center"/>
    </xf>
    <xf numFmtId="49" fontId="8" fillId="13" borderId="14" xfId="0" applyNumberFormat="1" applyFont="1" applyFill="1" applyBorder="1" applyAlignment="1">
      <alignment horizontal="center" vertical="top" wrapText="1"/>
    </xf>
    <xf numFmtId="164" fontId="12" fillId="13" borderId="52" xfId="0" applyNumberFormat="1" applyFont="1" applyFill="1" applyBorder="1" applyAlignment="1">
      <alignment horizontal="center" vertical="top" wrapText="1"/>
    </xf>
    <xf numFmtId="164" fontId="12" fillId="13" borderId="55" xfId="0" applyNumberFormat="1" applyFont="1" applyFill="1" applyBorder="1" applyAlignment="1">
      <alignment horizontal="center" vertical="top" wrapText="1"/>
    </xf>
    <xf numFmtId="164" fontId="12" fillId="13" borderId="72" xfId="0" applyNumberFormat="1" applyFont="1" applyFill="1" applyBorder="1" applyAlignment="1">
      <alignment horizontal="center" vertical="top"/>
    </xf>
    <xf numFmtId="164" fontId="11" fillId="13" borderId="69" xfId="0" applyNumberFormat="1" applyFont="1" applyFill="1" applyBorder="1" applyAlignment="1">
      <alignment horizontal="center" vertical="center"/>
    </xf>
    <xf numFmtId="164" fontId="11" fillId="13" borderId="77" xfId="0" applyNumberFormat="1" applyFont="1" applyFill="1" applyBorder="1" applyAlignment="1">
      <alignment horizontal="center" vertical="center"/>
    </xf>
    <xf numFmtId="164" fontId="11" fillId="13" borderId="73" xfId="0" applyNumberFormat="1" applyFont="1" applyFill="1" applyBorder="1" applyAlignment="1">
      <alignment horizontal="left" vertical="top"/>
    </xf>
    <xf numFmtId="49" fontId="11" fillId="13" borderId="110" xfId="0" applyNumberFormat="1" applyFont="1" applyFill="1" applyBorder="1" applyAlignment="1">
      <alignment horizontal="left" vertical="top"/>
    </xf>
    <xf numFmtId="49" fontId="47" fillId="13" borderId="103" xfId="0" applyNumberFormat="1" applyFont="1" applyFill="1" applyBorder="1" applyAlignment="1">
      <alignment horizontal="center" vertical="top"/>
    </xf>
    <xf numFmtId="49" fontId="11" fillId="13" borderId="56" xfId="0" applyNumberFormat="1" applyFont="1" applyFill="1" applyBorder="1" applyAlignment="1">
      <alignment horizontal="left" vertical="top"/>
    </xf>
    <xf numFmtId="49" fontId="47" fillId="13" borderId="55" xfId="0" applyNumberFormat="1" applyFont="1" applyFill="1" applyBorder="1" applyAlignment="1">
      <alignment horizontal="center" vertical="top"/>
    </xf>
    <xf numFmtId="164" fontId="47" fillId="13" borderId="110" xfId="0" applyNumberFormat="1" applyFont="1" applyFill="1" applyBorder="1" applyAlignment="1">
      <alignment horizontal="center" vertical="top"/>
    </xf>
    <xf numFmtId="2" fontId="11" fillId="13" borderId="110" xfId="0" applyNumberFormat="1" applyFont="1" applyFill="1" applyBorder="1" applyAlignment="1">
      <alignment horizontal="left" vertical="top"/>
    </xf>
    <xf numFmtId="2" fontId="12" fillId="13" borderId="103" xfId="0" applyNumberFormat="1" applyFont="1" applyFill="1" applyBorder="1" applyAlignment="1">
      <alignment horizontal="center" vertical="top"/>
    </xf>
    <xf numFmtId="2" fontId="11" fillId="13" borderId="73" xfId="0" applyNumberFormat="1" applyFont="1" applyFill="1" applyBorder="1" applyAlignment="1">
      <alignment horizontal="left" vertical="top"/>
    </xf>
    <xf numFmtId="2" fontId="12" fillId="13" borderId="77" xfId="0" applyNumberFormat="1" applyFont="1" applyFill="1" applyBorder="1" applyAlignment="1">
      <alignment horizontal="center" vertical="top"/>
    </xf>
    <xf numFmtId="2" fontId="23" fillId="13" borderId="110" xfId="0" applyNumberFormat="1" applyFont="1" applyFill="1" applyBorder="1" applyAlignment="1">
      <alignment horizontal="left" vertical="top"/>
    </xf>
    <xf numFmtId="2" fontId="47" fillId="13" borderId="103" xfId="0" applyNumberFormat="1" applyFont="1" applyFill="1" applyBorder="1" applyAlignment="1">
      <alignment horizontal="center" vertical="top"/>
    </xf>
    <xf numFmtId="49" fontId="12" fillId="13" borderId="121" xfId="0" applyNumberFormat="1" applyFont="1" applyFill="1" applyBorder="1" applyAlignment="1">
      <alignment horizontal="center" vertical="top"/>
    </xf>
    <xf numFmtId="2" fontId="12" fillId="13" borderId="74" xfId="0" applyNumberFormat="1" applyFont="1" applyFill="1" applyBorder="1" applyAlignment="1">
      <alignment horizontal="center" vertical="top"/>
    </xf>
    <xf numFmtId="164" fontId="11" fillId="13" borderId="74" xfId="0" applyNumberFormat="1" applyFont="1" applyFill="1" applyBorder="1" applyAlignment="1">
      <alignment horizontal="left" vertical="top"/>
    </xf>
    <xf numFmtId="49" fontId="11" fillId="13" borderId="73" xfId="0" applyNumberFormat="1" applyFont="1" applyFill="1" applyBorder="1" applyAlignment="1">
      <alignment horizontal="left" vertical="top"/>
    </xf>
    <xf numFmtId="49" fontId="12" fillId="13" borderId="72" xfId="0" applyNumberFormat="1" applyFont="1" applyFill="1" applyBorder="1" applyAlignment="1">
      <alignment horizontal="center" vertical="top"/>
    </xf>
    <xf numFmtId="49" fontId="12" fillId="13" borderId="77" xfId="0" applyNumberFormat="1" applyFont="1" applyFill="1" applyBorder="1" applyAlignment="1">
      <alignment horizontal="center" vertical="top"/>
    </xf>
    <xf numFmtId="49" fontId="47" fillId="13" borderId="73" xfId="0" applyNumberFormat="1" applyFont="1" applyFill="1" applyBorder="1" applyAlignment="1">
      <alignment horizontal="center" vertical="top"/>
    </xf>
    <xf numFmtId="2" fontId="47" fillId="13" borderId="74" xfId="0" applyNumberFormat="1" applyFont="1" applyFill="1" applyBorder="1" applyAlignment="1">
      <alignment horizontal="center" vertical="top"/>
    </xf>
    <xf numFmtId="2" fontId="47" fillId="13" borderId="73" xfId="0" applyNumberFormat="1" applyFont="1" applyFill="1" applyBorder="1" applyAlignment="1">
      <alignment horizontal="center" vertical="top"/>
    </xf>
    <xf numFmtId="164" fontId="47" fillId="13" borderId="92" xfId="0" applyNumberFormat="1" applyFont="1" applyFill="1" applyBorder="1" applyAlignment="1">
      <alignment horizontal="center" vertical="top"/>
    </xf>
    <xf numFmtId="164" fontId="47" fillId="13" borderId="56" xfId="0" applyNumberFormat="1" applyFont="1" applyFill="1" applyBorder="1" applyAlignment="1">
      <alignment horizontal="center" vertical="top"/>
    </xf>
    <xf numFmtId="164" fontId="12" fillId="13" borderId="124" xfId="0" applyNumberFormat="1" applyFont="1" applyFill="1" applyBorder="1" applyAlignment="1">
      <alignment horizontal="center" vertical="top"/>
    </xf>
    <xf numFmtId="164" fontId="12" fillId="13" borderId="106" xfId="0" applyNumberFormat="1" applyFont="1" applyFill="1" applyBorder="1" applyAlignment="1">
      <alignment horizontal="center" vertical="top"/>
    </xf>
    <xf numFmtId="164" fontId="12" fillId="13" borderId="61" xfId="0" applyNumberFormat="1" applyFont="1" applyFill="1" applyBorder="1" applyAlignment="1">
      <alignment horizontal="center" vertical="top"/>
    </xf>
    <xf numFmtId="164" fontId="12" fillId="13" borderId="121" xfId="0" applyNumberFormat="1" applyFont="1" applyFill="1" applyBorder="1" applyAlignment="1">
      <alignment horizontal="center" vertical="top"/>
    </xf>
    <xf numFmtId="164" fontId="11" fillId="13" borderId="110" xfId="0" applyNumberFormat="1" applyFont="1" applyFill="1" applyBorder="1" applyAlignment="1">
      <alignment horizontal="center" vertical="top"/>
    </xf>
    <xf numFmtId="164" fontId="11" fillId="13" borderId="69" xfId="0" applyNumberFormat="1" applyFont="1" applyFill="1" applyBorder="1" applyAlignment="1">
      <alignment horizontal="center" vertical="top"/>
    </xf>
    <xf numFmtId="164" fontId="67" fillId="13" borderId="140" xfId="5" applyNumberFormat="1" applyFont="1" applyFill="1" applyBorder="1" applyAlignment="1">
      <alignment horizontal="center" vertical="top"/>
    </xf>
    <xf numFmtId="164" fontId="47" fillId="13" borderId="19" xfId="5" applyNumberFormat="1" applyFont="1" applyFill="1" applyBorder="1" applyAlignment="1">
      <alignment horizontal="center" vertical="top"/>
    </xf>
    <xf numFmtId="164" fontId="47" fillId="13" borderId="16" xfId="5" applyNumberFormat="1" applyFont="1" applyFill="1" applyBorder="1" applyAlignment="1">
      <alignment horizontal="center" vertical="top"/>
    </xf>
    <xf numFmtId="164" fontId="47" fillId="13" borderId="43" xfId="5" applyNumberFormat="1" applyFont="1" applyFill="1" applyBorder="1" applyAlignment="1">
      <alignment horizontal="center" vertical="top"/>
    </xf>
    <xf numFmtId="164" fontId="12" fillId="13" borderId="102" xfId="0" applyNumberFormat="1" applyFont="1" applyFill="1" applyBorder="1" applyAlignment="1">
      <alignment horizontal="center" vertical="top"/>
    </xf>
    <xf numFmtId="2" fontId="12" fillId="13" borderId="92" xfId="0" applyNumberFormat="1" applyFont="1" applyFill="1" applyBorder="1" applyAlignment="1">
      <alignment horizontal="center" vertical="top"/>
    </xf>
    <xf numFmtId="2" fontId="12" fillId="13" borderId="186" xfId="0" applyNumberFormat="1" applyFont="1" applyFill="1" applyBorder="1" applyAlignment="1">
      <alignment horizontal="center" vertical="top"/>
    </xf>
    <xf numFmtId="164" fontId="47" fillId="13" borderId="84" xfId="0" applyNumberFormat="1" applyFont="1" applyFill="1" applyBorder="1" applyAlignment="1">
      <alignment horizontal="center" vertical="top"/>
    </xf>
    <xf numFmtId="164" fontId="12" fillId="13" borderId="56" xfId="0" applyNumberFormat="1" applyFont="1" applyFill="1" applyBorder="1" applyAlignment="1">
      <alignment horizontal="center" vertical="top"/>
    </xf>
    <xf numFmtId="164" fontId="12" fillId="13" borderId="122" xfId="0" applyNumberFormat="1" applyFont="1" applyFill="1" applyBorder="1" applyAlignment="1">
      <alignment horizontal="center" vertical="top"/>
    </xf>
    <xf numFmtId="164" fontId="47" fillId="13" borderId="106" xfId="0" applyNumberFormat="1" applyFont="1" applyFill="1" applyBorder="1" applyAlignment="1">
      <alignment horizontal="center" vertical="top"/>
    </xf>
    <xf numFmtId="164" fontId="47" fillId="13" borderId="73" xfId="0" applyNumberFormat="1" applyFont="1" applyFill="1" applyBorder="1" applyAlignment="1">
      <alignment horizontal="center" vertical="top"/>
    </xf>
    <xf numFmtId="164" fontId="47" fillId="13" borderId="74" xfId="0" applyNumberFormat="1" applyFont="1" applyFill="1" applyBorder="1" applyAlignment="1">
      <alignment horizontal="center" vertical="top"/>
    </xf>
    <xf numFmtId="164" fontId="47" fillId="13" borderId="77" xfId="0" applyNumberFormat="1" applyFont="1" applyFill="1" applyBorder="1" applyAlignment="1">
      <alignment horizontal="center" vertical="top"/>
    </xf>
    <xf numFmtId="164" fontId="47" fillId="13" borderId="0" xfId="0" applyNumberFormat="1" applyFont="1" applyFill="1" applyAlignment="1">
      <alignment horizontal="center" vertical="top"/>
    </xf>
    <xf numFmtId="2" fontId="12" fillId="13" borderId="69" xfId="0" applyNumberFormat="1" applyFont="1" applyFill="1" applyBorder="1" applyAlignment="1">
      <alignment horizontal="center" vertical="top"/>
    </xf>
    <xf numFmtId="2" fontId="12" fillId="13" borderId="51" xfId="0" applyNumberFormat="1" applyFont="1" applyFill="1" applyBorder="1" applyAlignment="1">
      <alignment horizontal="center" vertical="top"/>
    </xf>
    <xf numFmtId="2" fontId="12" fillId="13" borderId="55" xfId="0" applyNumberFormat="1" applyFont="1" applyFill="1" applyBorder="1" applyAlignment="1">
      <alignment horizontal="center" vertical="top"/>
    </xf>
    <xf numFmtId="164" fontId="12" fillId="13" borderId="84" xfId="0" applyNumberFormat="1" applyFont="1" applyFill="1" applyBorder="1" applyAlignment="1">
      <alignment horizontal="center" vertical="top"/>
    </xf>
    <xf numFmtId="164" fontId="12" fillId="13" borderId="0" xfId="0" applyNumberFormat="1" applyFont="1" applyFill="1" applyAlignment="1">
      <alignment horizontal="center" vertical="top"/>
    </xf>
    <xf numFmtId="0" fontId="12" fillId="13" borderId="45" xfId="0" applyFont="1" applyFill="1" applyBorder="1" applyAlignment="1">
      <alignment horizontal="center" vertical="top"/>
    </xf>
    <xf numFmtId="0" fontId="12" fillId="13" borderId="72" xfId="0" applyFont="1" applyFill="1" applyBorder="1" applyAlignment="1">
      <alignment horizontal="center" vertical="top"/>
    </xf>
    <xf numFmtId="0" fontId="12" fillId="13" borderId="82" xfId="0" applyFont="1" applyFill="1" applyBorder="1" applyAlignment="1">
      <alignment horizontal="center" vertical="top"/>
    </xf>
    <xf numFmtId="164" fontId="47" fillId="13" borderId="69" xfId="0" applyNumberFormat="1" applyFont="1" applyFill="1" applyBorder="1" applyAlignment="1">
      <alignment horizontal="center" vertical="top"/>
    </xf>
    <xf numFmtId="0" fontId="12" fillId="13" borderId="123" xfId="0" applyFont="1" applyFill="1" applyBorder="1" applyAlignment="1">
      <alignment horizontal="center" vertical="top"/>
    </xf>
    <xf numFmtId="0" fontId="12" fillId="13" borderId="89" xfId="0" applyFont="1" applyFill="1" applyBorder="1" applyAlignment="1">
      <alignment horizontal="center" vertical="top"/>
    </xf>
    <xf numFmtId="164" fontId="47" fillId="13" borderId="47" xfId="5" applyNumberFormat="1" applyFont="1" applyFill="1" applyBorder="1" applyAlignment="1">
      <alignment horizontal="center" vertical="top"/>
    </xf>
    <xf numFmtId="164" fontId="47" fillId="13" borderId="48" xfId="5" applyNumberFormat="1" applyFont="1" applyFill="1" applyBorder="1" applyAlignment="1">
      <alignment horizontal="center" vertical="top"/>
    </xf>
    <xf numFmtId="164" fontId="12" fillId="13" borderId="100" xfId="5" applyNumberFormat="1" applyFont="1" applyFill="1" applyBorder="1" applyAlignment="1">
      <alignment horizontal="center" vertical="top"/>
    </xf>
    <xf numFmtId="164" fontId="12" fillId="13" borderId="80" xfId="5" applyNumberFormat="1" applyFont="1" applyFill="1" applyBorder="1" applyAlignment="1">
      <alignment horizontal="center" vertical="top"/>
    </xf>
    <xf numFmtId="164" fontId="47" fillId="13" borderId="129" xfId="5" applyNumberFormat="1" applyFont="1" applyFill="1" applyBorder="1" applyAlignment="1">
      <alignment horizontal="center" vertical="top"/>
    </xf>
    <xf numFmtId="164" fontId="47" fillId="13" borderId="68" xfId="5" applyNumberFormat="1" applyFont="1" applyFill="1" applyBorder="1" applyAlignment="1">
      <alignment horizontal="center" vertical="top"/>
    </xf>
    <xf numFmtId="164" fontId="12" fillId="13" borderId="76" xfId="5" applyNumberFormat="1" applyFont="1" applyFill="1" applyBorder="1" applyAlignment="1">
      <alignment horizontal="center" vertical="top"/>
    </xf>
    <xf numFmtId="164" fontId="12" fillId="13" borderId="74" xfId="5" applyNumberFormat="1" applyFont="1" applyFill="1" applyBorder="1" applyAlignment="1">
      <alignment horizontal="center" vertical="top"/>
    </xf>
    <xf numFmtId="164" fontId="12" fillId="13" borderId="68" xfId="5" applyNumberFormat="1" applyFont="1" applyFill="1" applyBorder="1" applyAlignment="1">
      <alignment horizontal="center" vertical="top"/>
    </xf>
    <xf numFmtId="49" fontId="65" fillId="0" borderId="11" xfId="0" applyNumberFormat="1" applyFont="1" applyBorder="1" applyAlignment="1">
      <alignment horizontal="center" vertical="top" textRotation="90"/>
    </xf>
    <xf numFmtId="49" fontId="65" fillId="0" borderId="227" xfId="0" applyNumberFormat="1" applyFont="1" applyBorder="1" applyAlignment="1">
      <alignment horizontal="center" vertical="top" wrapText="1"/>
    </xf>
    <xf numFmtId="49" fontId="65" fillId="5" borderId="227" xfId="0" applyNumberFormat="1" applyFont="1" applyFill="1" applyBorder="1" applyAlignment="1">
      <alignment horizontal="center" vertical="top" wrapText="1"/>
    </xf>
    <xf numFmtId="49" fontId="65" fillId="5" borderId="11" xfId="0" applyNumberFormat="1" applyFont="1" applyFill="1" applyBorder="1" applyAlignment="1">
      <alignment horizontal="center" vertical="top" textRotation="90"/>
    </xf>
    <xf numFmtId="0" fontId="47" fillId="0" borderId="105" xfId="0" applyFont="1" applyBorder="1" applyAlignment="1">
      <alignment vertical="top" wrapText="1"/>
    </xf>
    <xf numFmtId="0" fontId="47" fillId="0" borderId="75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164" fontId="47" fillId="13" borderId="19" xfId="0" applyNumberFormat="1" applyFont="1" applyFill="1" applyBorder="1" applyAlignment="1">
      <alignment horizontal="center" vertical="top"/>
    </xf>
    <xf numFmtId="2" fontId="12" fillId="13" borderId="99" xfId="0" applyNumberFormat="1" applyFont="1" applyFill="1" applyBorder="1" applyAlignment="1">
      <alignment horizontal="center" vertical="top"/>
    </xf>
    <xf numFmtId="2" fontId="12" fillId="13" borderId="80" xfId="0" applyNumberFormat="1" applyFont="1" applyFill="1" applyBorder="1" applyAlignment="1">
      <alignment horizontal="center" vertical="top"/>
    </xf>
    <xf numFmtId="2" fontId="12" fillId="13" borderId="81" xfId="0" applyNumberFormat="1" applyFont="1" applyFill="1" applyBorder="1" applyAlignment="1">
      <alignment horizontal="center" vertical="top"/>
    </xf>
    <xf numFmtId="0" fontId="23" fillId="5" borderId="164" xfId="0" applyFont="1" applyFill="1" applyBorder="1" applyAlignment="1">
      <alignment horizontal="left" vertical="top" wrapText="1"/>
    </xf>
    <xf numFmtId="49" fontId="11" fillId="9" borderId="100" xfId="0" applyNumberFormat="1" applyFont="1" applyFill="1" applyBorder="1" applyAlignment="1">
      <alignment horizontal="center" vertical="top"/>
    </xf>
    <xf numFmtId="0" fontId="23" fillId="5" borderId="194" xfId="0" applyFont="1" applyFill="1" applyBorder="1" applyAlignment="1">
      <alignment horizontal="left" vertical="top" wrapText="1"/>
    </xf>
    <xf numFmtId="49" fontId="11" fillId="0" borderId="88" xfId="0" applyNumberFormat="1" applyFont="1" applyBorder="1" applyAlignment="1">
      <alignment horizontal="center" vertical="top"/>
    </xf>
    <xf numFmtId="0" fontId="23" fillId="0" borderId="146" xfId="0" applyFont="1" applyBorder="1" applyAlignment="1">
      <alignment vertical="top" wrapText="1"/>
    </xf>
    <xf numFmtId="0" fontId="23" fillId="5" borderId="165" xfId="0" applyFont="1" applyFill="1" applyBorder="1" applyAlignment="1">
      <alignment horizontal="left" vertical="top" wrapText="1"/>
    </xf>
    <xf numFmtId="49" fontId="11" fillId="9" borderId="37" xfId="0" applyNumberFormat="1" applyFont="1" applyFill="1" applyBorder="1" applyAlignment="1">
      <alignment horizontal="center" vertical="top"/>
    </xf>
    <xf numFmtId="49" fontId="11" fillId="10" borderId="102" xfId="0" applyNumberFormat="1" applyFont="1" applyFill="1" applyBorder="1" applyAlignment="1">
      <alignment horizontal="center" vertical="top"/>
    </xf>
    <xf numFmtId="49" fontId="23" fillId="9" borderId="100" xfId="0" applyNumberFormat="1" applyFont="1" applyFill="1" applyBorder="1" applyAlignment="1">
      <alignment horizontal="center" vertical="top"/>
    </xf>
    <xf numFmtId="49" fontId="11" fillId="3" borderId="78" xfId="0" applyNumberFormat="1" applyFont="1" applyFill="1" applyBorder="1" applyAlignment="1">
      <alignment horizontal="center" vertical="top"/>
    </xf>
    <xf numFmtId="49" fontId="11" fillId="3" borderId="88" xfId="0" applyNumberFormat="1" applyFont="1" applyFill="1" applyBorder="1" applyAlignment="1">
      <alignment horizontal="center" vertical="top"/>
    </xf>
    <xf numFmtId="164" fontId="23" fillId="13" borderId="16" xfId="0" applyNumberFormat="1" applyFont="1" applyFill="1" applyBorder="1" applyAlignment="1">
      <alignment horizontal="center" vertical="center"/>
    </xf>
    <xf numFmtId="164" fontId="23" fillId="13" borderId="92" xfId="0" applyNumberFormat="1" applyFont="1" applyFill="1" applyBorder="1" applyAlignment="1">
      <alignment horizontal="center" vertical="center"/>
    </xf>
    <xf numFmtId="164" fontId="23" fillId="13" borderId="48" xfId="0" applyNumberFormat="1" applyFont="1" applyFill="1" applyBorder="1" applyAlignment="1">
      <alignment horizontal="center" vertical="center"/>
    </xf>
    <xf numFmtId="164" fontId="23" fillId="13" borderId="49" xfId="0" applyNumberFormat="1" applyFont="1" applyFill="1" applyBorder="1" applyAlignment="1">
      <alignment horizontal="center" vertical="center"/>
    </xf>
    <xf numFmtId="164" fontId="23" fillId="13" borderId="84" xfId="0" applyNumberFormat="1" applyFont="1" applyFill="1" applyBorder="1" applyAlignment="1">
      <alignment horizontal="center" vertical="center"/>
    </xf>
    <xf numFmtId="164" fontId="23" fillId="13" borderId="68" xfId="0" applyNumberFormat="1" applyFont="1" applyFill="1" applyBorder="1" applyAlignment="1">
      <alignment horizontal="center" vertical="center"/>
    </xf>
    <xf numFmtId="164" fontId="23" fillId="13" borderId="17" xfId="0" applyNumberFormat="1" applyFont="1" applyFill="1" applyBorder="1" applyAlignment="1">
      <alignment horizontal="center" vertical="center"/>
    </xf>
    <xf numFmtId="164" fontId="23" fillId="13" borderId="106" xfId="0" applyNumberFormat="1" applyFont="1" applyFill="1" applyBorder="1" applyAlignment="1">
      <alignment horizontal="center" vertical="center"/>
    </xf>
    <xf numFmtId="164" fontId="23" fillId="13" borderId="60" xfId="0" applyNumberFormat="1" applyFont="1" applyFill="1" applyBorder="1" applyAlignment="1">
      <alignment horizontal="center" vertical="center"/>
    </xf>
    <xf numFmtId="164" fontId="23" fillId="13" borderId="61" xfId="0" applyNumberFormat="1" applyFont="1" applyFill="1" applyBorder="1" applyAlignment="1">
      <alignment horizontal="center" vertical="center"/>
    </xf>
    <xf numFmtId="164" fontId="11" fillId="13" borderId="76" xfId="0" applyNumberFormat="1" applyFont="1" applyFill="1" applyBorder="1" applyAlignment="1">
      <alignment horizontal="center" vertical="center"/>
    </xf>
    <xf numFmtId="164" fontId="11" fillId="13" borderId="74" xfId="0" applyNumberFormat="1" applyFont="1" applyFill="1" applyBorder="1" applyAlignment="1">
      <alignment horizontal="center" vertical="center"/>
    </xf>
    <xf numFmtId="164" fontId="23" fillId="13" borderId="37" xfId="0" applyNumberFormat="1" applyFont="1" applyFill="1" applyBorder="1" applyAlignment="1">
      <alignment horizontal="center" vertical="top"/>
    </xf>
    <xf numFmtId="164" fontId="27" fillId="13" borderId="103" xfId="0" applyNumberFormat="1" applyFont="1" applyFill="1" applyBorder="1" applyAlignment="1">
      <alignment horizontal="center" vertical="top"/>
    </xf>
    <xf numFmtId="164" fontId="23" fillId="13" borderId="54" xfId="0" applyNumberFormat="1" applyFont="1" applyFill="1" applyBorder="1" applyAlignment="1">
      <alignment horizontal="center" vertical="top"/>
    </xf>
    <xf numFmtId="164" fontId="23" fillId="13" borderId="84" xfId="0" applyNumberFormat="1" applyFont="1" applyFill="1" applyBorder="1" applyAlignment="1">
      <alignment horizontal="center" vertical="top"/>
    </xf>
    <xf numFmtId="164" fontId="23" fillId="13" borderId="68" xfId="0" applyNumberFormat="1" applyFont="1" applyFill="1" applyBorder="1" applyAlignment="1">
      <alignment horizontal="center" vertical="top"/>
    </xf>
    <xf numFmtId="164" fontId="23" fillId="13" borderId="69" xfId="0" applyNumberFormat="1" applyFont="1" applyFill="1" applyBorder="1" applyAlignment="1">
      <alignment horizontal="center" vertical="top"/>
    </xf>
    <xf numFmtId="164" fontId="23" fillId="13" borderId="110" xfId="0" applyNumberFormat="1" applyFont="1" applyFill="1" applyBorder="1" applyAlignment="1">
      <alignment horizontal="center" vertical="top"/>
    </xf>
    <xf numFmtId="164" fontId="23" fillId="13" borderId="56" xfId="0" applyNumberFormat="1" applyFont="1" applyFill="1" applyBorder="1" applyAlignment="1">
      <alignment horizontal="center" vertical="top"/>
    </xf>
    <xf numFmtId="164" fontId="23" fillId="13" borderId="19" xfId="0" applyNumberFormat="1" applyFont="1" applyFill="1" applyBorder="1" applyAlignment="1">
      <alignment horizontal="center" vertical="top"/>
    </xf>
    <xf numFmtId="164" fontId="23" fillId="13" borderId="17" xfId="0" applyNumberFormat="1" applyFont="1" applyFill="1" applyBorder="1" applyAlignment="1">
      <alignment horizontal="center" vertical="top"/>
    </xf>
    <xf numFmtId="164" fontId="11" fillId="13" borderId="99" xfId="0" applyNumberFormat="1" applyFont="1" applyFill="1" applyBorder="1" applyAlignment="1">
      <alignment horizontal="center" vertical="top"/>
    </xf>
    <xf numFmtId="164" fontId="11" fillId="13" borderId="98" xfId="0" applyNumberFormat="1" applyFont="1" applyFill="1" applyBorder="1" applyAlignment="1">
      <alignment horizontal="center" vertical="top"/>
    </xf>
    <xf numFmtId="164" fontId="23" fillId="13" borderId="47" xfId="0" applyNumberFormat="1" applyFont="1" applyFill="1" applyBorder="1" applyAlignment="1">
      <alignment horizontal="center" vertical="center"/>
    </xf>
    <xf numFmtId="164" fontId="23" fillId="13" borderId="54" xfId="0" applyNumberFormat="1" applyFont="1" applyFill="1" applyBorder="1" applyAlignment="1">
      <alignment horizontal="center" vertical="center"/>
    </xf>
    <xf numFmtId="164" fontId="23" fillId="13" borderId="52" xfId="0" applyNumberFormat="1" applyFont="1" applyFill="1" applyBorder="1" applyAlignment="1">
      <alignment horizontal="center" vertical="center"/>
    </xf>
    <xf numFmtId="164" fontId="23" fillId="13" borderId="55" xfId="0" applyNumberFormat="1" applyFont="1" applyFill="1" applyBorder="1" applyAlignment="1">
      <alignment horizontal="center" vertical="center"/>
    </xf>
    <xf numFmtId="164" fontId="23" fillId="13" borderId="15" xfId="0" applyNumberFormat="1" applyFont="1" applyFill="1" applyBorder="1" applyAlignment="1">
      <alignment horizontal="center" vertical="center"/>
    </xf>
    <xf numFmtId="164" fontId="23" fillId="13" borderId="69" xfId="0" applyNumberFormat="1" applyFont="1" applyFill="1" applyBorder="1" applyAlignment="1">
      <alignment horizontal="center" vertical="center"/>
    </xf>
    <xf numFmtId="164" fontId="33" fillId="13" borderId="110" xfId="0" applyNumberFormat="1" applyFont="1" applyFill="1" applyBorder="1" applyAlignment="1">
      <alignment horizontal="center" vertical="top"/>
    </xf>
    <xf numFmtId="164" fontId="33" fillId="13" borderId="102" xfId="0" applyNumberFormat="1" applyFont="1" applyFill="1" applyBorder="1" applyAlignment="1">
      <alignment horizontal="center" vertical="top"/>
    </xf>
    <xf numFmtId="164" fontId="23" fillId="13" borderId="103" xfId="0" applyNumberFormat="1" applyFont="1" applyFill="1" applyBorder="1" applyAlignment="1">
      <alignment horizontal="center" vertical="top"/>
    </xf>
    <xf numFmtId="164" fontId="33" fillId="13" borderId="56" xfId="0" applyNumberFormat="1" applyFont="1" applyFill="1" applyBorder="1" applyAlignment="1">
      <alignment horizontal="center" vertical="top"/>
    </xf>
    <xf numFmtId="164" fontId="33" fillId="13" borderId="52" xfId="0" applyNumberFormat="1" applyFont="1" applyFill="1" applyBorder="1" applyAlignment="1">
      <alignment horizontal="center" vertical="top"/>
    </xf>
    <xf numFmtId="164" fontId="33" fillId="13" borderId="84" xfId="0" applyNumberFormat="1" applyFont="1" applyFill="1" applyBorder="1" applyAlignment="1">
      <alignment horizontal="center" vertical="top"/>
    </xf>
    <xf numFmtId="164" fontId="33" fillId="13" borderId="68" xfId="0" applyNumberFormat="1" applyFont="1" applyFill="1" applyBorder="1" applyAlignment="1">
      <alignment horizontal="center" vertical="top"/>
    </xf>
    <xf numFmtId="164" fontId="27" fillId="13" borderId="69" xfId="0" applyNumberFormat="1" applyFont="1" applyFill="1" applyBorder="1" applyAlignment="1">
      <alignment horizontal="center" vertical="top"/>
    </xf>
    <xf numFmtId="164" fontId="28" fillId="13" borderId="73" xfId="0" applyNumberFormat="1" applyFont="1" applyFill="1" applyBorder="1" applyAlignment="1">
      <alignment horizontal="center" vertical="top"/>
    </xf>
    <xf numFmtId="164" fontId="23" fillId="13" borderId="113" xfId="0" applyNumberFormat="1" applyFont="1" applyFill="1" applyBorder="1" applyAlignment="1">
      <alignment horizontal="center" vertical="top"/>
    </xf>
    <xf numFmtId="164" fontId="23" fillId="13" borderId="114" xfId="0" applyNumberFormat="1" applyFont="1" applyFill="1" applyBorder="1" applyAlignment="1">
      <alignment horizontal="center" vertical="top"/>
    </xf>
    <xf numFmtId="164" fontId="11" fillId="13" borderId="119" xfId="0" applyNumberFormat="1" applyFont="1" applyFill="1" applyBorder="1" applyAlignment="1">
      <alignment horizontal="center" vertical="top"/>
    </xf>
    <xf numFmtId="164" fontId="11" fillId="13" borderId="78" xfId="0" applyNumberFormat="1" applyFont="1" applyFill="1" applyBorder="1" applyAlignment="1">
      <alignment horizontal="center" vertical="top"/>
    </xf>
    <xf numFmtId="164" fontId="23" fillId="13" borderId="49" xfId="0" applyNumberFormat="1" applyFont="1" applyFill="1" applyBorder="1" applyAlignment="1">
      <alignment horizontal="center" vertical="top"/>
    </xf>
    <xf numFmtId="164" fontId="11" fillId="13" borderId="19" xfId="0" applyNumberFormat="1" applyFont="1" applyFill="1" applyBorder="1" applyAlignment="1">
      <alignment horizontal="center" vertical="top"/>
    </xf>
    <xf numFmtId="0" fontId="11" fillId="13" borderId="23" xfId="0" applyFont="1" applyFill="1" applyBorder="1" applyAlignment="1">
      <alignment horizontal="center" vertical="top"/>
    </xf>
    <xf numFmtId="164" fontId="11" fillId="13" borderId="100" xfId="0" applyNumberFormat="1" applyFont="1" applyFill="1" applyBorder="1" applyAlignment="1">
      <alignment horizontal="center" vertical="top"/>
    </xf>
    <xf numFmtId="164" fontId="23" fillId="13" borderId="48" xfId="0" applyNumberFormat="1" applyFont="1" applyFill="1" applyBorder="1" applyAlignment="1">
      <alignment horizontal="center" vertical="top" wrapText="1"/>
    </xf>
    <xf numFmtId="164" fontId="23" fillId="13" borderId="49" xfId="0" applyNumberFormat="1" applyFont="1" applyFill="1" applyBorder="1" applyAlignment="1">
      <alignment horizontal="center" vertical="top" wrapText="1"/>
    </xf>
    <xf numFmtId="164" fontId="23" fillId="13" borderId="47" xfId="0" applyNumberFormat="1" applyFont="1" applyFill="1" applyBorder="1" applyAlignment="1">
      <alignment horizontal="center" vertical="top" wrapText="1"/>
    </xf>
    <xf numFmtId="164" fontId="33" fillId="13" borderId="15" xfId="0" applyNumberFormat="1" applyFont="1" applyFill="1" applyBorder="1" applyAlignment="1">
      <alignment horizontal="center" vertical="top" wrapText="1"/>
    </xf>
    <xf numFmtId="164" fontId="33" fillId="13" borderId="16" xfId="0" applyNumberFormat="1" applyFont="1" applyFill="1" applyBorder="1" applyAlignment="1">
      <alignment horizontal="center" vertical="top" wrapText="1"/>
    </xf>
    <xf numFmtId="164" fontId="33" fillId="13" borderId="17" xfId="0" applyNumberFormat="1" applyFont="1" applyFill="1" applyBorder="1" applyAlignment="1">
      <alignment horizontal="center" vertical="top" wrapText="1"/>
    </xf>
    <xf numFmtId="164" fontId="23" fillId="13" borderId="54" xfId="0" applyNumberFormat="1" applyFont="1" applyFill="1" applyBorder="1" applyAlignment="1">
      <alignment horizontal="center" vertical="top" wrapText="1"/>
    </xf>
    <xf numFmtId="164" fontId="23" fillId="13" borderId="52" xfId="0" applyNumberFormat="1" applyFont="1" applyFill="1" applyBorder="1" applyAlignment="1">
      <alignment horizontal="center" vertical="top" wrapText="1"/>
    </xf>
    <xf numFmtId="164" fontId="23" fillId="13" borderId="55" xfId="0" applyNumberFormat="1" applyFont="1" applyFill="1" applyBorder="1" applyAlignment="1">
      <alignment horizontal="center" vertical="top" wrapText="1"/>
    </xf>
    <xf numFmtId="164" fontId="36" fillId="13" borderId="77" xfId="0" applyNumberFormat="1" applyFont="1" applyFill="1" applyBorder="1" applyAlignment="1">
      <alignment horizontal="center" vertical="top"/>
    </xf>
    <xf numFmtId="164" fontId="11" fillId="13" borderId="16" xfId="0" applyNumberFormat="1" applyFont="1" applyFill="1" applyBorder="1" applyAlignment="1">
      <alignment horizontal="center" vertical="top" wrapText="1"/>
    </xf>
    <xf numFmtId="164" fontId="23" fillId="13" borderId="73" xfId="0" applyNumberFormat="1" applyFont="1" applyFill="1" applyBorder="1" applyAlignment="1">
      <alignment horizontal="center" vertical="top"/>
    </xf>
    <xf numFmtId="164" fontId="23" fillId="13" borderId="74" xfId="0" applyNumberFormat="1" applyFont="1" applyFill="1" applyBorder="1" applyAlignment="1">
      <alignment horizontal="center" vertical="top"/>
    </xf>
    <xf numFmtId="164" fontId="23" fillId="13" borderId="77" xfId="0" applyNumberFormat="1" applyFont="1" applyFill="1" applyBorder="1" applyAlignment="1">
      <alignment horizontal="center" vertical="top"/>
    </xf>
    <xf numFmtId="0" fontId="11" fillId="13" borderId="14" xfId="0" applyFont="1" applyFill="1" applyBorder="1" applyAlignment="1">
      <alignment horizontal="center" vertical="top"/>
    </xf>
    <xf numFmtId="164" fontId="11" fillId="13" borderId="106" xfId="0" applyNumberFormat="1" applyFont="1" applyFill="1" applyBorder="1" applyAlignment="1">
      <alignment horizontal="center" vertical="top"/>
    </xf>
    <xf numFmtId="164" fontId="23" fillId="13" borderId="76" xfId="0" applyNumberFormat="1" applyFont="1" applyFill="1" applyBorder="1" applyAlignment="1">
      <alignment horizontal="center" vertical="top"/>
    </xf>
    <xf numFmtId="164" fontId="23" fillId="13" borderId="74" xfId="0" applyNumberFormat="1" applyFont="1" applyFill="1" applyBorder="1" applyAlignment="1">
      <alignment horizontal="center" vertical="center"/>
    </xf>
    <xf numFmtId="164" fontId="23" fillId="13" borderId="77" xfId="0" applyNumberFormat="1" applyFont="1" applyFill="1" applyBorder="1" applyAlignment="1">
      <alignment horizontal="center" vertical="center"/>
    </xf>
    <xf numFmtId="164" fontId="10" fillId="13" borderId="48" xfId="0" applyNumberFormat="1" applyFont="1" applyFill="1" applyBorder="1" applyAlignment="1">
      <alignment horizontal="center" vertical="top" wrapText="1"/>
    </xf>
    <xf numFmtId="164" fontId="10" fillId="13" borderId="49" xfId="0" applyNumberFormat="1" applyFont="1" applyFill="1" applyBorder="1" applyAlignment="1">
      <alignment horizontal="center" vertical="top" wrapText="1"/>
    </xf>
    <xf numFmtId="164" fontId="10" fillId="13" borderId="54" xfId="0" applyNumberFormat="1" applyFont="1" applyFill="1" applyBorder="1" applyAlignment="1">
      <alignment horizontal="center" vertical="top"/>
    </xf>
    <xf numFmtId="164" fontId="10" fillId="13" borderId="52" xfId="0" applyNumberFormat="1" applyFont="1" applyFill="1" applyBorder="1" applyAlignment="1">
      <alignment horizontal="center" vertical="top" wrapText="1"/>
    </xf>
    <xf numFmtId="164" fontId="10" fillId="13" borderId="55" xfId="0" applyNumberFormat="1" applyFont="1" applyFill="1" applyBorder="1" applyAlignment="1">
      <alignment horizontal="center" vertical="top" wrapText="1"/>
    </xf>
    <xf numFmtId="164" fontId="9" fillId="13" borderId="55" xfId="0" applyNumberFormat="1" applyFont="1" applyFill="1" applyBorder="1" applyAlignment="1">
      <alignment horizontal="center" vertical="top" wrapText="1"/>
    </xf>
    <xf numFmtId="164" fontId="10" fillId="13" borderId="16" xfId="0" applyNumberFormat="1" applyFont="1" applyFill="1" applyBorder="1" applyAlignment="1">
      <alignment horizontal="center" vertical="top" wrapText="1"/>
    </xf>
    <xf numFmtId="164" fontId="10" fillId="13" borderId="17" xfId="0" applyNumberFormat="1" applyFont="1" applyFill="1" applyBorder="1" applyAlignment="1">
      <alignment horizontal="center" vertical="top" wrapText="1"/>
    </xf>
    <xf numFmtId="164" fontId="9" fillId="13" borderId="17" xfId="0" applyNumberFormat="1" applyFont="1" applyFill="1" applyBorder="1" applyAlignment="1">
      <alignment horizontal="center" vertical="top" wrapText="1"/>
    </xf>
    <xf numFmtId="164" fontId="17" fillId="13" borderId="55" xfId="0" applyNumberFormat="1" applyFont="1" applyFill="1" applyBorder="1" applyAlignment="1">
      <alignment horizontal="center" vertical="top" wrapText="1"/>
    </xf>
    <xf numFmtId="164" fontId="16" fillId="13" borderId="55" xfId="0" applyNumberFormat="1" applyFont="1" applyFill="1" applyBorder="1" applyAlignment="1">
      <alignment horizontal="center" vertical="top" wrapText="1"/>
    </xf>
    <xf numFmtId="164" fontId="10" fillId="13" borderId="74" xfId="0" applyNumberFormat="1" applyFont="1" applyFill="1" applyBorder="1" applyAlignment="1">
      <alignment horizontal="center" vertical="top" wrapText="1"/>
    </xf>
    <xf numFmtId="164" fontId="16" fillId="13" borderId="77" xfId="0" applyNumberFormat="1" applyFont="1" applyFill="1" applyBorder="1" applyAlignment="1">
      <alignment horizontal="center" vertical="top" wrapText="1"/>
    </xf>
    <xf numFmtId="164" fontId="16" fillId="13" borderId="17" xfId="0" applyNumberFormat="1" applyFont="1" applyFill="1" applyBorder="1" applyAlignment="1">
      <alignment horizontal="center" vertical="top" wrapText="1"/>
    </xf>
    <xf numFmtId="164" fontId="9" fillId="13" borderId="87" xfId="0" applyNumberFormat="1" applyFont="1" applyFill="1" applyBorder="1" applyAlignment="1">
      <alignment horizontal="center" vertical="center"/>
    </xf>
    <xf numFmtId="164" fontId="9" fillId="13" borderId="88" xfId="0" applyNumberFormat="1" applyFont="1" applyFill="1" applyBorder="1" applyAlignment="1">
      <alignment horizontal="center" vertical="center"/>
    </xf>
    <xf numFmtId="164" fontId="9" fillId="13" borderId="41" xfId="0" applyNumberFormat="1" applyFont="1" applyFill="1" applyBorder="1" applyAlignment="1">
      <alignment horizontal="center" vertical="center"/>
    </xf>
    <xf numFmtId="164" fontId="9" fillId="13" borderId="87" xfId="0" applyNumberFormat="1" applyFont="1" applyFill="1" applyBorder="1" applyAlignment="1">
      <alignment horizontal="right" vertical="top"/>
    </xf>
    <xf numFmtId="164" fontId="9" fillId="13" borderId="33" xfId="0" applyNumberFormat="1" applyFont="1" applyFill="1" applyBorder="1" applyAlignment="1">
      <alignment horizontal="center" vertical="center"/>
    </xf>
    <xf numFmtId="164" fontId="9" fillId="13" borderId="40" xfId="0" applyNumberFormat="1" applyFont="1" applyFill="1" applyBorder="1" applyAlignment="1">
      <alignment horizontal="center" vertical="center"/>
    </xf>
    <xf numFmtId="164" fontId="9" fillId="13" borderId="89" xfId="0" applyNumberFormat="1" applyFont="1" applyFill="1" applyBorder="1" applyAlignment="1">
      <alignment horizontal="center" vertical="center"/>
    </xf>
    <xf numFmtId="164" fontId="9" fillId="13" borderId="80" xfId="0" applyNumberFormat="1" applyFont="1" applyFill="1" applyBorder="1" applyAlignment="1">
      <alignment horizontal="center" vertical="center"/>
    </xf>
    <xf numFmtId="164" fontId="9" fillId="13" borderId="90" xfId="0" applyNumberFormat="1" applyFont="1" applyFill="1" applyBorder="1" applyAlignment="1">
      <alignment horizontal="center" vertical="center"/>
    </xf>
    <xf numFmtId="164" fontId="9" fillId="5" borderId="34" xfId="0" applyNumberFormat="1" applyFont="1" applyFill="1" applyBorder="1" applyAlignment="1">
      <alignment horizontal="left" vertical="top" wrapText="1"/>
    </xf>
    <xf numFmtId="164" fontId="9" fillId="2" borderId="47" xfId="0" applyNumberFormat="1" applyFont="1" applyFill="1" applyBorder="1" applyAlignment="1">
      <alignment horizontal="center" vertical="top"/>
    </xf>
    <xf numFmtId="164" fontId="9" fillId="3" borderId="48" xfId="0" applyNumberFormat="1" applyFont="1" applyFill="1" applyBorder="1" applyAlignment="1">
      <alignment horizontal="center" vertical="top"/>
    </xf>
    <xf numFmtId="164" fontId="9" fillId="5" borderId="48" xfId="0" applyNumberFormat="1" applyFont="1" applyFill="1" applyBorder="1" applyAlignment="1">
      <alignment vertical="top"/>
    </xf>
    <xf numFmtId="164" fontId="16" fillId="0" borderId="211" xfId="0" applyNumberFormat="1" applyFont="1" applyBorder="1" applyAlignment="1">
      <alignment horizontal="left" vertical="top" wrapText="1"/>
    </xf>
    <xf numFmtId="164" fontId="9" fillId="2" borderId="54" xfId="0" applyNumberFormat="1" applyFont="1" applyFill="1" applyBorder="1" applyAlignment="1">
      <alignment horizontal="center" vertical="top"/>
    </xf>
    <xf numFmtId="164" fontId="9" fillId="3" borderId="52" xfId="0" applyNumberFormat="1" applyFont="1" applyFill="1" applyBorder="1" applyAlignment="1">
      <alignment horizontal="center" vertical="top"/>
    </xf>
    <xf numFmtId="164" fontId="9" fillId="5" borderId="52" xfId="0" applyNumberFormat="1" applyFont="1" applyFill="1" applyBorder="1" applyAlignment="1">
      <alignment vertical="top"/>
    </xf>
    <xf numFmtId="164" fontId="16" fillId="0" borderId="164" xfId="0" applyNumberFormat="1" applyFont="1" applyBorder="1" applyAlignment="1">
      <alignment horizontal="left" vertical="top" wrapText="1"/>
    </xf>
    <xf numFmtId="164" fontId="9" fillId="2" borderId="54" xfId="0" applyNumberFormat="1" applyFont="1" applyFill="1" applyBorder="1" applyAlignment="1">
      <alignment vertical="top"/>
    </xf>
    <xf numFmtId="164" fontId="9" fillId="3" borderId="52" xfId="0" applyNumberFormat="1" applyFont="1" applyFill="1" applyBorder="1" applyAlignment="1">
      <alignment vertical="top"/>
    </xf>
    <xf numFmtId="164" fontId="9" fillId="2" borderId="124" xfId="0" applyNumberFormat="1" applyFont="1" applyFill="1" applyBorder="1" applyAlignment="1">
      <alignment horizontal="center" vertical="top"/>
    </xf>
    <xf numFmtId="164" fontId="9" fillId="3" borderId="60" xfId="0" applyNumberFormat="1" applyFont="1" applyFill="1" applyBorder="1" applyAlignment="1">
      <alignment horizontal="center" vertical="top"/>
    </xf>
    <xf numFmtId="164" fontId="9" fillId="5" borderId="60" xfId="0" applyNumberFormat="1" applyFont="1" applyFill="1" applyBorder="1" applyAlignment="1">
      <alignment horizontal="center" vertical="top"/>
    </xf>
    <xf numFmtId="164" fontId="16" fillId="0" borderId="194" xfId="0" applyNumberFormat="1" applyFont="1" applyBorder="1" applyAlignment="1">
      <alignment horizontal="left" vertical="top" wrapText="1"/>
    </xf>
    <xf numFmtId="164" fontId="9" fillId="5" borderId="52" xfId="0" applyNumberFormat="1" applyFont="1" applyFill="1" applyBorder="1" applyAlignment="1">
      <alignment horizontal="center" vertical="top"/>
    </xf>
    <xf numFmtId="164" fontId="10" fillId="5" borderId="227" xfId="0" applyNumberFormat="1" applyFont="1" applyFill="1" applyBorder="1" applyAlignment="1">
      <alignment horizontal="center" vertical="top" wrapText="1"/>
    </xf>
    <xf numFmtId="164" fontId="10" fillId="3" borderId="102" xfId="0" applyNumberFormat="1" applyFont="1" applyFill="1" applyBorder="1" applyAlignment="1">
      <alignment vertical="top"/>
    </xf>
    <xf numFmtId="164" fontId="10" fillId="3" borderId="68" xfId="0" applyNumberFormat="1" applyFont="1" applyFill="1" applyBorder="1" applyAlignment="1">
      <alignment vertical="top"/>
    </xf>
    <xf numFmtId="164" fontId="10" fillId="3" borderId="80" xfId="0" applyNumberFormat="1" applyFont="1" applyFill="1" applyBorder="1" applyAlignment="1">
      <alignment vertical="top"/>
    </xf>
    <xf numFmtId="164" fontId="9" fillId="5" borderId="88" xfId="0" applyNumberFormat="1" applyFont="1" applyFill="1" applyBorder="1" applyAlignment="1">
      <alignment horizontal="center" vertical="top"/>
    </xf>
    <xf numFmtId="164" fontId="10" fillId="13" borderId="47" xfId="0" applyNumberFormat="1" applyFont="1" applyFill="1" applyBorder="1" applyAlignment="1">
      <alignment horizontal="center" vertical="top" wrapText="1"/>
    </xf>
    <xf numFmtId="164" fontId="9" fillId="13" borderId="49" xfId="0" applyNumberFormat="1" applyFont="1" applyFill="1" applyBorder="1" applyAlignment="1">
      <alignment horizontal="center" vertical="top"/>
    </xf>
    <xf numFmtId="164" fontId="10" fillId="13" borderId="15" xfId="0" applyNumberFormat="1" applyFont="1" applyFill="1" applyBorder="1" applyAlignment="1">
      <alignment horizontal="center" vertical="top" wrapText="1"/>
    </xf>
    <xf numFmtId="164" fontId="9" fillId="13" borderId="17" xfId="0" applyNumberFormat="1" applyFont="1" applyFill="1" applyBorder="1" applyAlignment="1">
      <alignment horizontal="center" vertical="top"/>
    </xf>
    <xf numFmtId="164" fontId="9" fillId="13" borderId="100" xfId="0" applyNumberFormat="1" applyFont="1" applyFill="1" applyBorder="1" applyAlignment="1">
      <alignment horizontal="center" vertical="top" wrapText="1"/>
    </xf>
    <xf numFmtId="164" fontId="9" fillId="13" borderId="98" xfId="0" applyNumberFormat="1" applyFont="1" applyFill="1" applyBorder="1" applyAlignment="1">
      <alignment horizontal="center" vertical="top" wrapText="1"/>
    </xf>
    <xf numFmtId="164" fontId="9" fillId="13" borderId="90" xfId="0" applyNumberFormat="1" applyFont="1" applyFill="1" applyBorder="1" applyAlignment="1">
      <alignment horizontal="center" vertical="top" wrapText="1"/>
    </xf>
    <xf numFmtId="164" fontId="19" fillId="13" borderId="47" xfId="0" applyNumberFormat="1" applyFont="1" applyFill="1" applyBorder="1" applyAlignment="1">
      <alignment horizontal="center" vertical="top" wrapText="1"/>
    </xf>
    <xf numFmtId="164" fontId="19" fillId="13" borderId="48" xfId="0" applyNumberFormat="1" applyFont="1" applyFill="1" applyBorder="1" applyAlignment="1">
      <alignment horizontal="center" vertical="top" wrapText="1"/>
    </xf>
    <xf numFmtId="164" fontId="19" fillId="13" borderId="15" xfId="0" applyNumberFormat="1" applyFont="1" applyFill="1" applyBorder="1" applyAlignment="1">
      <alignment horizontal="center" vertical="top" wrapText="1"/>
    </xf>
    <xf numFmtId="164" fontId="19" fillId="13" borderId="16" xfId="0" applyNumberFormat="1" applyFont="1" applyFill="1" applyBorder="1" applyAlignment="1">
      <alignment horizontal="center" vertical="top" wrapText="1"/>
    </xf>
    <xf numFmtId="164" fontId="19" fillId="13" borderId="54" xfId="0" applyNumberFormat="1" applyFont="1" applyFill="1" applyBorder="1" applyAlignment="1">
      <alignment horizontal="center" vertical="top" wrapText="1"/>
    </xf>
    <xf numFmtId="164" fontId="19" fillId="13" borderId="52" xfId="0" applyNumberFormat="1" applyFont="1" applyFill="1" applyBorder="1" applyAlignment="1">
      <alignment horizontal="center" vertical="top"/>
    </xf>
    <xf numFmtId="164" fontId="9" fillId="13" borderId="55" xfId="0" applyNumberFormat="1" applyFont="1" applyFill="1" applyBorder="1" applyAlignment="1">
      <alignment horizontal="center" vertical="top"/>
    </xf>
    <xf numFmtId="164" fontId="10" fillId="13" borderId="68" xfId="0" applyNumberFormat="1" applyFont="1" applyFill="1" applyBorder="1" applyAlignment="1">
      <alignment horizontal="center" vertical="top"/>
    </xf>
    <xf numFmtId="164" fontId="9" fillId="13" borderId="76" xfId="0" applyNumberFormat="1" applyFont="1" applyFill="1" applyBorder="1" applyAlignment="1">
      <alignment horizontal="center" vertical="top" wrapText="1"/>
    </xf>
    <xf numFmtId="164" fontId="9" fillId="13" borderId="74" xfId="0" applyNumberFormat="1" applyFont="1" applyFill="1" applyBorder="1" applyAlignment="1">
      <alignment horizontal="center" vertical="top" wrapText="1"/>
    </xf>
    <xf numFmtId="164" fontId="9" fillId="13" borderId="77" xfId="0" applyNumberFormat="1" applyFont="1" applyFill="1" applyBorder="1" applyAlignment="1">
      <alignment horizontal="center" vertical="top" wrapText="1"/>
    </xf>
    <xf numFmtId="164" fontId="9" fillId="13" borderId="102" xfId="0" applyNumberFormat="1" applyFont="1" applyFill="1" applyBorder="1" applyAlignment="1">
      <alignment horizontal="center" vertical="center"/>
    </xf>
    <xf numFmtId="164" fontId="9" fillId="13" borderId="103" xfId="0" applyNumberFormat="1" applyFont="1" applyFill="1" applyBorder="1" applyAlignment="1">
      <alignment horizontal="center" vertical="center"/>
    </xf>
    <xf numFmtId="164" fontId="9" fillId="13" borderId="97" xfId="0" applyNumberFormat="1" applyFont="1" applyFill="1" applyBorder="1" applyAlignment="1">
      <alignment horizontal="center" vertical="top"/>
    </xf>
    <xf numFmtId="164" fontId="9" fillId="13" borderId="99" xfId="0" applyNumberFormat="1" applyFont="1" applyFill="1" applyBorder="1" applyAlignment="1">
      <alignment horizontal="center" vertical="top" wrapText="1"/>
    </xf>
    <xf numFmtId="164" fontId="9" fillId="13" borderId="73" xfId="0" applyNumberFormat="1" applyFont="1" applyFill="1" applyBorder="1" applyAlignment="1">
      <alignment horizontal="center" vertical="top" wrapText="1"/>
    </xf>
    <xf numFmtId="164" fontId="9" fillId="13" borderId="101" xfId="0" applyNumberFormat="1" applyFont="1" applyFill="1" applyBorder="1" applyAlignment="1">
      <alignment horizontal="center" vertical="top" wrapText="1"/>
    </xf>
    <xf numFmtId="164" fontId="9" fillId="13" borderId="72" xfId="0" applyNumberFormat="1" applyFont="1" applyFill="1" applyBorder="1" applyAlignment="1">
      <alignment horizontal="center" vertical="top"/>
    </xf>
    <xf numFmtId="164" fontId="9" fillId="13" borderId="106" xfId="0" applyNumberFormat="1" applyFont="1" applyFill="1" applyBorder="1" applyAlignment="1">
      <alignment horizontal="center" vertical="top" wrapText="1"/>
    </xf>
    <xf numFmtId="164" fontId="9" fillId="13" borderId="60" xfId="0" applyNumberFormat="1" applyFont="1" applyFill="1" applyBorder="1" applyAlignment="1">
      <alignment horizontal="center" vertical="top" wrapText="1"/>
    </xf>
    <xf numFmtId="164" fontId="9" fillId="13" borderId="107" xfId="0" applyNumberFormat="1" applyFont="1" applyFill="1" applyBorder="1" applyAlignment="1">
      <alignment horizontal="center" vertical="top" wrapText="1"/>
    </xf>
    <xf numFmtId="164" fontId="9" fillId="13" borderId="75" xfId="0" applyNumberFormat="1" applyFont="1" applyFill="1" applyBorder="1" applyAlignment="1">
      <alignment horizontal="center" vertical="top" wrapText="1"/>
    </xf>
    <xf numFmtId="164" fontId="9" fillId="13" borderId="108" xfId="0" applyNumberFormat="1" applyFont="1" applyFill="1" applyBorder="1" applyAlignment="1">
      <alignment horizontal="center" vertical="top" wrapText="1"/>
    </xf>
    <xf numFmtId="164" fontId="9" fillId="13" borderId="84" xfId="0" applyNumberFormat="1" applyFont="1" applyFill="1" applyBorder="1" applyAlignment="1">
      <alignment horizontal="center" vertical="top" wrapText="1"/>
    </xf>
    <xf numFmtId="164" fontId="9" fillId="13" borderId="0" xfId="0" applyNumberFormat="1" applyFont="1" applyFill="1" applyAlignment="1">
      <alignment horizontal="center" vertical="top" wrapText="1"/>
    </xf>
    <xf numFmtId="164" fontId="9" fillId="13" borderId="109" xfId="0" applyNumberFormat="1" applyFont="1" applyFill="1" applyBorder="1" applyAlignment="1">
      <alignment horizontal="right" vertical="top"/>
    </xf>
    <xf numFmtId="164" fontId="9" fillId="13" borderId="110" xfId="0" applyNumberFormat="1" applyFont="1" applyFill="1" applyBorder="1" applyAlignment="1">
      <alignment horizontal="center" vertical="center"/>
    </xf>
    <xf numFmtId="164" fontId="9" fillId="13" borderId="111" xfId="0" applyNumberFormat="1" applyFont="1" applyFill="1" applyBorder="1" applyAlignment="1">
      <alignment horizontal="center" vertical="center"/>
    </xf>
    <xf numFmtId="164" fontId="9" fillId="13" borderId="37" xfId="0" applyNumberFormat="1" applyFont="1" applyFill="1" applyBorder="1" applyAlignment="1">
      <alignment horizontal="center" vertical="center"/>
    </xf>
    <xf numFmtId="49" fontId="9" fillId="5" borderId="88" xfId="0" applyNumberFormat="1" applyFont="1" applyFill="1" applyBorder="1" applyAlignment="1">
      <alignment horizontal="center" vertical="top"/>
    </xf>
    <xf numFmtId="164" fontId="9" fillId="3" borderId="102" xfId="0" applyNumberFormat="1" applyFont="1" applyFill="1" applyBorder="1" applyAlignment="1">
      <alignment vertical="top"/>
    </xf>
    <xf numFmtId="164" fontId="9" fillId="5" borderId="102" xfId="0" applyNumberFormat="1" applyFont="1" applyFill="1" applyBorder="1" applyAlignment="1">
      <alignment vertical="top"/>
    </xf>
    <xf numFmtId="164" fontId="9" fillId="3" borderId="68" xfId="0" applyNumberFormat="1" applyFont="1" applyFill="1" applyBorder="1" applyAlignment="1">
      <alignment vertical="top"/>
    </xf>
    <xf numFmtId="164" fontId="9" fillId="5" borderId="68" xfId="0" applyNumberFormat="1" applyFont="1" applyFill="1" applyBorder="1" applyAlignment="1">
      <alignment vertical="top"/>
    </xf>
    <xf numFmtId="164" fontId="9" fillId="3" borderId="80" xfId="0" applyNumberFormat="1" applyFont="1" applyFill="1" applyBorder="1" applyAlignment="1">
      <alignment vertical="top"/>
    </xf>
    <xf numFmtId="164" fontId="9" fillId="5" borderId="80" xfId="0" applyNumberFormat="1" applyFont="1" applyFill="1" applyBorder="1" applyAlignment="1">
      <alignment vertical="top"/>
    </xf>
    <xf numFmtId="164" fontId="10" fillId="13" borderId="84" xfId="0" applyNumberFormat="1" applyFont="1" applyFill="1" applyBorder="1" applyAlignment="1">
      <alignment horizontal="center" vertical="top"/>
    </xf>
    <xf numFmtId="164" fontId="10" fillId="13" borderId="117" xfId="0" applyNumberFormat="1" applyFont="1" applyFill="1" applyBorder="1" applyAlignment="1">
      <alignment horizontal="center" vertical="top"/>
    </xf>
    <xf numFmtId="164" fontId="9" fillId="13" borderId="108" xfId="0" applyNumberFormat="1" applyFont="1" applyFill="1" applyBorder="1" applyAlignment="1">
      <alignment horizontal="center" vertical="top"/>
    </xf>
    <xf numFmtId="164" fontId="19" fillId="13" borderId="92" xfId="0" applyNumberFormat="1" applyFont="1" applyFill="1" applyBorder="1" applyAlignment="1">
      <alignment horizontal="center" vertical="top" wrapText="1"/>
    </xf>
    <xf numFmtId="164" fontId="19" fillId="13" borderId="49" xfId="0" applyNumberFormat="1" applyFont="1" applyFill="1" applyBorder="1" applyAlignment="1">
      <alignment horizontal="center" vertical="top" wrapText="1"/>
    </xf>
    <xf numFmtId="164" fontId="19" fillId="13" borderId="17" xfId="0" applyNumberFormat="1" applyFont="1" applyFill="1" applyBorder="1" applyAlignment="1">
      <alignment horizontal="center" vertical="top" wrapText="1"/>
    </xf>
    <xf numFmtId="164" fontId="19" fillId="13" borderId="55" xfId="0" applyNumberFormat="1" applyFont="1" applyFill="1" applyBorder="1" applyAlignment="1">
      <alignment horizontal="center" vertical="top"/>
    </xf>
    <xf numFmtId="164" fontId="19" fillId="13" borderId="60" xfId="0" applyNumberFormat="1" applyFont="1" applyFill="1" applyBorder="1" applyAlignment="1">
      <alignment horizontal="center" vertical="top"/>
    </xf>
    <xf numFmtId="164" fontId="19" fillId="13" borderId="61" xfId="0" applyNumberFormat="1" applyFont="1" applyFill="1" applyBorder="1" applyAlignment="1">
      <alignment horizontal="center" vertical="top"/>
    </xf>
    <xf numFmtId="164" fontId="15" fillId="13" borderId="121" xfId="0" applyNumberFormat="1" applyFont="1" applyFill="1" applyBorder="1" applyAlignment="1">
      <alignment horizontal="center" vertical="top" wrapText="1"/>
    </xf>
    <xf numFmtId="164" fontId="15" fillId="13" borderId="74" xfId="0" applyNumberFormat="1" applyFont="1" applyFill="1" applyBorder="1" applyAlignment="1">
      <alignment horizontal="center" vertical="top" wrapText="1"/>
    </xf>
    <xf numFmtId="164" fontId="15" fillId="13" borderId="108" xfId="0" applyNumberFormat="1" applyFont="1" applyFill="1" applyBorder="1" applyAlignment="1">
      <alignment horizontal="center" vertical="top" wrapText="1"/>
    </xf>
    <xf numFmtId="164" fontId="10" fillId="13" borderId="60" xfId="0" applyNumberFormat="1" applyFont="1" applyFill="1" applyBorder="1" applyAlignment="1">
      <alignment horizontal="center" vertical="top"/>
    </xf>
    <xf numFmtId="164" fontId="10" fillId="13" borderId="61" xfId="0" applyNumberFormat="1" applyFont="1" applyFill="1" applyBorder="1" applyAlignment="1">
      <alignment horizontal="center" vertical="top" wrapText="1"/>
    </xf>
    <xf numFmtId="164" fontId="10" fillId="13" borderId="61" xfId="0" applyNumberFormat="1" applyFont="1" applyFill="1" applyBorder="1" applyAlignment="1">
      <alignment horizontal="center" vertical="top"/>
    </xf>
    <xf numFmtId="164" fontId="9" fillId="13" borderId="124" xfId="0" applyNumberFormat="1" applyFont="1" applyFill="1" applyBorder="1" applyAlignment="1">
      <alignment horizontal="center" vertical="top" wrapText="1"/>
    </xf>
    <xf numFmtId="164" fontId="9" fillId="13" borderId="125" xfId="0" applyNumberFormat="1" applyFont="1" applyFill="1" applyBorder="1" applyAlignment="1">
      <alignment horizontal="center" vertical="top" wrapText="1"/>
    </xf>
    <xf numFmtId="164" fontId="9" fillId="13" borderId="101" xfId="0" applyNumberFormat="1" applyFont="1" applyFill="1" applyBorder="1" applyAlignment="1">
      <alignment horizontal="center" vertical="top"/>
    </xf>
    <xf numFmtId="164" fontId="9" fillId="13" borderId="72" xfId="0" applyNumberFormat="1" applyFont="1" applyFill="1" applyBorder="1" applyAlignment="1">
      <alignment horizontal="center" vertical="top" wrapText="1"/>
    </xf>
    <xf numFmtId="164" fontId="9" fillId="13" borderId="121" xfId="0" applyNumberFormat="1" applyFont="1" applyFill="1" applyBorder="1" applyAlignment="1">
      <alignment horizontal="center" vertical="top" wrapText="1"/>
    </xf>
    <xf numFmtId="164" fontId="9" fillId="13" borderId="97" xfId="0" applyNumberFormat="1" applyFont="1" applyFill="1" applyBorder="1" applyAlignment="1">
      <alignment horizontal="center" vertical="top" wrapText="1"/>
    </xf>
    <xf numFmtId="164" fontId="20" fillId="13" borderId="106" xfId="0" applyNumberFormat="1" applyFont="1" applyFill="1" applyBorder="1" applyAlignment="1">
      <alignment horizontal="center" vertical="top" wrapText="1"/>
    </xf>
    <xf numFmtId="164" fontId="20" fillId="13" borderId="82" xfId="0" applyNumberFormat="1" applyFont="1" applyFill="1" applyBorder="1" applyAlignment="1">
      <alignment horizontal="center" vertical="top" wrapText="1"/>
    </xf>
    <xf numFmtId="164" fontId="9" fillId="13" borderId="82" xfId="0" applyNumberFormat="1" applyFont="1" applyFill="1" applyBorder="1" applyAlignment="1">
      <alignment horizontal="center" vertical="top" wrapText="1"/>
    </xf>
    <xf numFmtId="164" fontId="10" fillId="13" borderId="37" xfId="0" applyNumberFormat="1" applyFont="1" applyFill="1" applyBorder="1" applyAlignment="1">
      <alignment horizontal="center" vertical="top" wrapText="1"/>
    </xf>
    <xf numFmtId="164" fontId="10" fillId="13" borderId="102" xfId="0" applyNumberFormat="1" applyFont="1" applyFill="1" applyBorder="1" applyAlignment="1">
      <alignment horizontal="center" vertical="top" wrapText="1"/>
    </xf>
    <xf numFmtId="164" fontId="10" fillId="13" borderId="103" xfId="0" applyNumberFormat="1" applyFont="1" applyFill="1" applyBorder="1" applyAlignment="1">
      <alignment horizontal="center" vertical="top" wrapText="1"/>
    </xf>
    <xf numFmtId="164" fontId="9" fillId="13" borderId="124" xfId="0" applyNumberFormat="1" applyFont="1" applyFill="1" applyBorder="1" applyAlignment="1">
      <alignment horizontal="center" vertical="top"/>
    </xf>
    <xf numFmtId="164" fontId="9" fillId="13" borderId="106" xfId="0" applyNumberFormat="1" applyFont="1" applyFill="1" applyBorder="1" applyAlignment="1">
      <alignment horizontal="center" vertical="top"/>
    </xf>
    <xf numFmtId="164" fontId="9" fillId="13" borderId="125" xfId="0" applyNumberFormat="1" applyFont="1" applyFill="1" applyBorder="1" applyAlignment="1">
      <alignment horizontal="center" vertical="top"/>
    </xf>
    <xf numFmtId="164" fontId="20" fillId="13" borderId="101" xfId="0" applyNumberFormat="1" applyFont="1" applyFill="1" applyBorder="1" applyAlignment="1">
      <alignment horizontal="center" vertical="top"/>
    </xf>
    <xf numFmtId="164" fontId="9" fillId="13" borderId="61" xfId="0" applyNumberFormat="1" applyFont="1" applyFill="1" applyBorder="1" applyAlignment="1">
      <alignment horizontal="center" vertical="top" wrapText="1"/>
    </xf>
    <xf numFmtId="164" fontId="9" fillId="13" borderId="70" xfId="0" applyNumberFormat="1" applyFont="1" applyFill="1" applyBorder="1" applyAlignment="1">
      <alignment horizontal="center" vertical="top"/>
    </xf>
    <xf numFmtId="164" fontId="10" fillId="13" borderId="129" xfId="0" applyNumberFormat="1" applyFont="1" applyFill="1" applyBorder="1" applyAlignment="1">
      <alignment horizontal="center" vertical="top" wrapText="1"/>
    </xf>
    <xf numFmtId="164" fontId="10" fillId="13" borderId="68" xfId="0" applyNumberFormat="1" applyFont="1" applyFill="1" applyBorder="1" applyAlignment="1">
      <alignment horizontal="center" vertical="top" wrapText="1"/>
    </xf>
    <xf numFmtId="164" fontId="10" fillId="13" borderId="69" xfId="0" applyNumberFormat="1" applyFont="1" applyFill="1" applyBorder="1" applyAlignment="1">
      <alignment horizontal="center" vertical="top" wrapText="1"/>
    </xf>
    <xf numFmtId="164" fontId="9" fillId="13" borderId="75" xfId="0" applyNumberFormat="1" applyFont="1" applyFill="1" applyBorder="1" applyAlignment="1">
      <alignment horizontal="center" vertical="top"/>
    </xf>
    <xf numFmtId="164" fontId="9" fillId="13" borderId="60" xfId="0" applyNumberFormat="1" applyFont="1" applyFill="1" applyBorder="1" applyAlignment="1">
      <alignment horizontal="center" vertical="top"/>
    </xf>
    <xf numFmtId="164" fontId="9" fillId="13" borderId="107" xfId="0" applyNumberFormat="1" applyFont="1" applyFill="1" applyBorder="1" applyAlignment="1">
      <alignment horizontal="center" vertical="top"/>
    </xf>
    <xf numFmtId="49" fontId="9" fillId="3" borderId="88" xfId="0" applyNumberFormat="1" applyFont="1" applyFill="1" applyBorder="1" applyAlignment="1">
      <alignment horizontal="center" vertical="top"/>
    </xf>
    <xf numFmtId="164" fontId="9" fillId="13" borderId="131" xfId="0" applyNumberFormat="1" applyFont="1" applyFill="1" applyBorder="1" applyAlignment="1">
      <alignment horizontal="center" vertical="top"/>
    </xf>
    <xf numFmtId="164" fontId="9" fillId="13" borderId="61" xfId="0" applyNumberFormat="1" applyFont="1" applyFill="1" applyBorder="1" applyAlignment="1">
      <alignment horizontal="center" vertical="top"/>
    </xf>
    <xf numFmtId="49" fontId="11" fillId="9" borderId="145" xfId="0" applyNumberFormat="1" applyFont="1" applyFill="1" applyBorder="1" applyAlignment="1">
      <alignment horizontal="center" vertical="top"/>
    </xf>
    <xf numFmtId="49" fontId="11" fillId="10" borderId="68" xfId="0" applyNumberFormat="1" applyFont="1" applyFill="1" applyBorder="1" applyAlignment="1">
      <alignment horizontal="center" vertical="top"/>
    </xf>
    <xf numFmtId="49" fontId="11" fillId="5" borderId="68" xfId="0" applyNumberFormat="1" applyFont="1" applyFill="1" applyBorder="1" applyAlignment="1">
      <alignment horizontal="center" vertical="top"/>
    </xf>
    <xf numFmtId="0" fontId="23" fillId="0" borderId="211" xfId="0" applyFont="1" applyBorder="1" applyAlignment="1">
      <alignment horizontal="left" vertical="top" wrapText="1"/>
    </xf>
    <xf numFmtId="0" fontId="23" fillId="0" borderId="194" xfId="0" applyFont="1" applyBorder="1" applyAlignment="1">
      <alignment horizontal="left" vertical="top" wrapText="1"/>
    </xf>
    <xf numFmtId="49" fontId="11" fillId="9" borderId="104" xfId="0" applyNumberFormat="1" applyFont="1" applyFill="1" applyBorder="1" applyAlignment="1">
      <alignment horizontal="center" vertical="top"/>
    </xf>
    <xf numFmtId="49" fontId="11" fillId="5" borderId="102" xfId="0" applyNumberFormat="1" applyFont="1" applyFill="1" applyBorder="1" applyAlignment="1">
      <alignment horizontal="center" vertical="top"/>
    </xf>
    <xf numFmtId="0" fontId="34" fillId="6" borderId="163" xfId="0" applyFont="1" applyFill="1" applyBorder="1" applyAlignment="1">
      <alignment vertical="top" wrapText="1"/>
    </xf>
    <xf numFmtId="49" fontId="11" fillId="9" borderId="96" xfId="0" applyNumberFormat="1" applyFont="1" applyFill="1" applyBorder="1" applyAlignment="1">
      <alignment horizontal="center" vertical="top"/>
    </xf>
    <xf numFmtId="0" fontId="34" fillId="6" borderId="164" xfId="0" applyFont="1" applyFill="1" applyBorder="1" applyAlignment="1">
      <alignment vertical="top" wrapText="1"/>
    </xf>
    <xf numFmtId="0" fontId="34" fillId="5" borderId="210" xfId="0" applyFont="1" applyFill="1" applyBorder="1" applyAlignment="1">
      <alignment vertical="top" wrapText="1"/>
    </xf>
    <xf numFmtId="49" fontId="11" fillId="9" borderId="79" xfId="0" applyNumberFormat="1" applyFont="1" applyFill="1" applyBorder="1" applyAlignment="1">
      <alignment horizontal="center" vertical="top"/>
    </xf>
    <xf numFmtId="49" fontId="11" fillId="5" borderId="80" xfId="0" applyNumberFormat="1" applyFont="1" applyFill="1" applyBorder="1" applyAlignment="1">
      <alignment horizontal="center" vertical="top"/>
    </xf>
    <xf numFmtId="49" fontId="11" fillId="10" borderId="88" xfId="0" applyNumberFormat="1" applyFont="1" applyFill="1" applyBorder="1" applyAlignment="1">
      <alignment vertical="center" wrapText="1"/>
    </xf>
    <xf numFmtId="49" fontId="23" fillId="9" borderId="79" xfId="0" applyNumberFormat="1" applyFont="1" applyFill="1" applyBorder="1" applyAlignment="1">
      <alignment horizontal="center" vertical="top"/>
    </xf>
    <xf numFmtId="0" fontId="23" fillId="5" borderId="0" xfId="0" applyFont="1" applyFill="1" applyBorder="1" applyAlignment="1">
      <alignment horizontal="center" vertical="top"/>
    </xf>
    <xf numFmtId="0" fontId="23" fillId="5" borderId="84" xfId="0" applyFont="1" applyFill="1" applyBorder="1" applyAlignment="1">
      <alignment horizontal="center" vertical="top"/>
    </xf>
    <xf numFmtId="0" fontId="23" fillId="6" borderId="100" xfId="0" applyFont="1" applyFill="1" applyBorder="1" applyAlignment="1">
      <alignment horizontal="left" vertical="top" wrapText="1"/>
    </xf>
    <xf numFmtId="49" fontId="11" fillId="2" borderId="145" xfId="0" applyNumberFormat="1" applyFont="1" applyFill="1" applyBorder="1" applyAlignment="1">
      <alignment horizontal="center" vertical="top"/>
    </xf>
    <xf numFmtId="49" fontId="11" fillId="3" borderId="88" xfId="0" applyNumberFormat="1" applyFont="1" applyFill="1" applyBorder="1" applyAlignment="1">
      <alignment horizontal="left" vertical="top"/>
    </xf>
    <xf numFmtId="49" fontId="11" fillId="9" borderId="214" xfId="0" applyNumberFormat="1" applyFont="1" applyFill="1" applyBorder="1" applyAlignment="1">
      <alignment horizontal="center" vertical="center"/>
    </xf>
    <xf numFmtId="49" fontId="11" fillId="8" borderId="169" xfId="0" applyNumberFormat="1" applyFont="1" applyFill="1" applyBorder="1" applyAlignment="1">
      <alignment horizontal="center" vertical="top"/>
    </xf>
    <xf numFmtId="169" fontId="23" fillId="13" borderId="52" xfId="3" applyNumberFormat="1" applyFont="1" applyFill="1" applyBorder="1" applyAlignment="1" applyProtection="1">
      <alignment horizontal="center" vertical="center"/>
      <protection locked="0"/>
    </xf>
    <xf numFmtId="169" fontId="23" fillId="13" borderId="52" xfId="3" applyNumberFormat="1" applyFont="1" applyFill="1" applyBorder="1" applyAlignment="1" applyProtection="1">
      <alignment horizontal="center" vertical="top"/>
      <protection locked="0"/>
    </xf>
    <xf numFmtId="49" fontId="9" fillId="9" borderId="33" xfId="4" applyNumberFormat="1" applyFont="1" applyFill="1" applyBorder="1" applyAlignment="1" applyProtection="1">
      <alignment horizontal="center" vertical="top" wrapText="1"/>
      <protection locked="0"/>
    </xf>
    <xf numFmtId="49" fontId="9" fillId="9" borderId="33" xfId="4" applyNumberFormat="1" applyFont="1" applyFill="1" applyBorder="1" applyAlignment="1" applyProtection="1">
      <alignment horizontal="center" vertical="top"/>
      <protection locked="0"/>
    </xf>
    <xf numFmtId="49" fontId="9" fillId="10" borderId="88" xfId="4" applyNumberFormat="1" applyFont="1" applyFill="1" applyBorder="1" applyAlignment="1" applyProtection="1">
      <alignment horizontal="center" vertical="top"/>
      <protection locked="0"/>
    </xf>
    <xf numFmtId="49" fontId="9" fillId="2" borderId="33" xfId="4" applyNumberFormat="1" applyFont="1" applyFill="1" applyBorder="1" applyAlignment="1" applyProtection="1">
      <alignment horizontal="center" vertical="top"/>
      <protection locked="0"/>
    </xf>
    <xf numFmtId="49" fontId="59" fillId="10" borderId="68" xfId="4" applyNumberFormat="1" applyFont="1" applyFill="1" applyBorder="1" applyAlignment="1" applyProtection="1">
      <alignment horizontal="center" vertical="top" wrapText="1"/>
      <protection locked="0"/>
    </xf>
    <xf numFmtId="49" fontId="59" fillId="5" borderId="68" xfId="4" applyNumberFormat="1" applyFont="1" applyFill="1" applyBorder="1" applyAlignment="1" applyProtection="1">
      <alignment horizontal="center" vertical="top" wrapText="1"/>
      <protection locked="0"/>
    </xf>
    <xf numFmtId="49" fontId="9" fillId="10" borderId="88" xfId="4" applyNumberFormat="1" applyFont="1" applyFill="1" applyBorder="1" applyAlignment="1" applyProtection="1">
      <alignment horizontal="right" vertical="top"/>
      <protection locked="0"/>
    </xf>
    <xf numFmtId="49" fontId="9" fillId="5" borderId="102" xfId="4" applyNumberFormat="1" applyFont="1" applyFill="1" applyBorder="1" applyAlignment="1" applyProtection="1">
      <alignment vertical="top" wrapText="1"/>
      <protection locked="0"/>
    </xf>
    <xf numFmtId="49" fontId="59" fillId="5" borderId="68" xfId="4" applyNumberFormat="1" applyFont="1" applyFill="1" applyBorder="1" applyAlignment="1" applyProtection="1">
      <alignment vertical="top" wrapText="1"/>
      <protection locked="0"/>
    </xf>
    <xf numFmtId="49" fontId="11" fillId="9" borderId="37" xfId="4" applyNumberFormat="1" applyFont="1" applyFill="1" applyBorder="1" applyAlignment="1" applyProtection="1">
      <alignment horizontal="center" vertical="top"/>
      <protection locked="0"/>
    </xf>
    <xf numFmtId="49" fontId="11" fillId="10" borderId="102" xfId="4" applyNumberFormat="1" applyFont="1" applyFill="1" applyBorder="1" applyAlignment="1" applyProtection="1">
      <alignment horizontal="center" vertical="top"/>
      <protection locked="0"/>
    </xf>
    <xf numFmtId="49" fontId="11" fillId="9" borderId="33" xfId="4" applyNumberFormat="1" applyFont="1" applyFill="1" applyBorder="1" applyAlignment="1" applyProtection="1">
      <alignment horizontal="center" vertical="top"/>
      <protection locked="0"/>
    </xf>
    <xf numFmtId="49" fontId="11" fillId="10" borderId="88" xfId="4" applyNumberFormat="1" applyFont="1" applyFill="1" applyBorder="1" applyAlignment="1" applyProtection="1">
      <alignment horizontal="center" vertical="top"/>
      <protection locked="0"/>
    </xf>
    <xf numFmtId="49" fontId="23" fillId="6" borderId="164" xfId="4" applyNumberFormat="1" applyFont="1" applyFill="1" applyBorder="1" applyAlignment="1" applyProtection="1">
      <alignment horizontal="left" vertical="top" wrapText="1"/>
      <protection locked="0"/>
    </xf>
    <xf numFmtId="49" fontId="23" fillId="6" borderId="210" xfId="4" applyNumberFormat="1" applyFont="1" applyFill="1" applyBorder="1" applyAlignment="1" applyProtection="1">
      <alignment horizontal="left" vertical="top" wrapText="1"/>
      <protection locked="0"/>
    </xf>
    <xf numFmtId="0" fontId="23" fillId="0" borderId="211" xfId="4" applyFont="1" applyBorder="1" applyAlignment="1" applyProtection="1">
      <alignment vertical="top" wrapText="1"/>
      <protection locked="0"/>
    </xf>
    <xf numFmtId="0" fontId="23" fillId="0" borderId="210" xfId="4" applyFont="1" applyBorder="1" applyAlignment="1" applyProtection="1">
      <alignment horizontal="left" vertical="top" wrapText="1"/>
      <protection locked="0"/>
    </xf>
    <xf numFmtId="0" fontId="23" fillId="0" borderId="164" xfId="4" applyFont="1" applyBorder="1" applyAlignment="1" applyProtection="1">
      <alignment vertical="top" wrapText="1"/>
      <protection locked="0"/>
    </xf>
    <xf numFmtId="49" fontId="11" fillId="9" borderId="129" xfId="4" applyNumberFormat="1" applyFont="1" applyFill="1" applyBorder="1" applyAlignment="1" applyProtection="1">
      <alignment horizontal="center" vertical="top"/>
      <protection locked="0"/>
    </xf>
    <xf numFmtId="0" fontId="9" fillId="8" borderId="135" xfId="4" applyFont="1" applyFill="1" applyBorder="1" applyAlignment="1" applyProtection="1">
      <alignment vertical="top"/>
      <protection locked="0"/>
    </xf>
    <xf numFmtId="164" fontId="11" fillId="2" borderId="100" xfId="0" applyNumberFormat="1" applyFont="1" applyFill="1" applyBorder="1" applyAlignment="1">
      <alignment horizontal="center" vertical="top"/>
    </xf>
    <xf numFmtId="164" fontId="11" fillId="2" borderId="80" xfId="0" applyNumberFormat="1" applyFont="1" applyFill="1" applyBorder="1" applyAlignment="1">
      <alignment horizontal="center" vertical="top"/>
    </xf>
    <xf numFmtId="164" fontId="11" fillId="2" borderId="81" xfId="0" applyNumberFormat="1" applyFont="1" applyFill="1" applyBorder="1" applyAlignment="1">
      <alignment horizontal="center" vertical="top"/>
    </xf>
    <xf numFmtId="164" fontId="11" fillId="2" borderId="98" xfId="0" applyNumberFormat="1" applyFont="1" applyFill="1" applyBorder="1" applyAlignment="1">
      <alignment horizontal="center" vertical="top"/>
    </xf>
    <xf numFmtId="164" fontId="11" fillId="2" borderId="112" xfId="0" applyNumberFormat="1" applyFont="1" applyFill="1" applyBorder="1" applyAlignment="1">
      <alignment horizontal="center" vertical="top"/>
    </xf>
    <xf numFmtId="164" fontId="23" fillId="0" borderId="92" xfId="4" applyNumberFormat="1" applyFont="1" applyFill="1" applyBorder="1" applyAlignment="1">
      <alignment horizontal="center" vertical="top"/>
    </xf>
    <xf numFmtId="164" fontId="9" fillId="0" borderId="48" xfId="4" applyNumberFormat="1" applyFont="1" applyFill="1" applyBorder="1" applyAlignment="1">
      <alignment horizontal="center" vertical="top"/>
    </xf>
    <xf numFmtId="164" fontId="23" fillId="0" borderId="49" xfId="4" applyNumberFormat="1" applyFont="1" applyFill="1" applyBorder="1" applyAlignment="1">
      <alignment horizontal="center" vertical="top"/>
    </xf>
    <xf numFmtId="164" fontId="23" fillId="0" borderId="56" xfId="4" applyNumberFormat="1" applyFont="1" applyFill="1" applyBorder="1" applyAlignment="1">
      <alignment horizontal="center" vertical="top"/>
    </xf>
    <xf numFmtId="164" fontId="9" fillId="0" borderId="52" xfId="4" applyNumberFormat="1" applyFont="1" applyFill="1" applyBorder="1" applyAlignment="1">
      <alignment horizontal="center" vertical="top"/>
    </xf>
    <xf numFmtId="164" fontId="9" fillId="0" borderId="55" xfId="4" applyNumberFormat="1" applyFont="1" applyFill="1" applyBorder="1" applyAlignment="1">
      <alignment horizontal="center" vertical="top"/>
    </xf>
    <xf numFmtId="164" fontId="23" fillId="0" borderId="48" xfId="4" applyNumberFormat="1" applyFont="1" applyFill="1" applyBorder="1" applyAlignment="1">
      <alignment horizontal="center" vertical="top"/>
    </xf>
    <xf numFmtId="164" fontId="9" fillId="0" borderId="49" xfId="4" applyNumberFormat="1" applyFont="1" applyFill="1" applyBorder="1" applyAlignment="1">
      <alignment horizontal="center" vertical="top"/>
    </xf>
    <xf numFmtId="164" fontId="23" fillId="0" borderId="52" xfId="4" applyNumberFormat="1" applyFont="1" applyFill="1" applyBorder="1" applyAlignment="1">
      <alignment horizontal="center" vertical="top"/>
    </xf>
    <xf numFmtId="164" fontId="23" fillId="0" borderId="55" xfId="4" applyNumberFormat="1" applyFont="1" applyFill="1" applyBorder="1" applyAlignment="1">
      <alignment horizontal="center" vertical="top"/>
    </xf>
    <xf numFmtId="0" fontId="23" fillId="0" borderId="91" xfId="4" applyFont="1" applyFill="1" applyBorder="1" applyAlignment="1" applyProtection="1">
      <alignment horizontal="center" vertical="top"/>
      <protection locked="0"/>
    </xf>
    <xf numFmtId="164" fontId="11" fillId="0" borderId="92" xfId="4" applyNumberFormat="1" applyFont="1" applyFill="1" applyBorder="1" applyAlignment="1">
      <alignment horizontal="center" vertical="top"/>
    </xf>
    <xf numFmtId="164" fontId="11" fillId="0" borderId="48" xfId="4" applyNumberFormat="1" applyFont="1" applyFill="1" applyBorder="1" applyAlignment="1">
      <alignment horizontal="center" vertical="top"/>
    </xf>
    <xf numFmtId="164" fontId="11" fillId="0" borderId="49" xfId="4" applyNumberFormat="1" applyFont="1" applyFill="1" applyBorder="1" applyAlignment="1">
      <alignment horizontal="center" vertical="top"/>
    </xf>
    <xf numFmtId="0" fontId="23" fillId="0" borderId="14" xfId="4" applyFont="1" applyFill="1" applyBorder="1" applyAlignment="1" applyProtection="1">
      <alignment horizontal="center" vertical="top"/>
      <protection locked="0"/>
    </xf>
    <xf numFmtId="164" fontId="11" fillId="0" borderId="56" xfId="4" applyNumberFormat="1" applyFont="1" applyFill="1" applyBorder="1" applyAlignment="1">
      <alignment horizontal="center" vertical="top"/>
    </xf>
    <xf numFmtId="164" fontId="11" fillId="0" borderId="52" xfId="4" applyNumberFormat="1" applyFont="1" applyFill="1" applyBorder="1" applyAlignment="1">
      <alignment horizontal="center" vertical="top"/>
    </xf>
    <xf numFmtId="164" fontId="11" fillId="0" borderId="55" xfId="4" applyNumberFormat="1" applyFont="1" applyFill="1" applyBorder="1" applyAlignment="1">
      <alignment horizontal="center" vertical="top"/>
    </xf>
    <xf numFmtId="49" fontId="47" fillId="0" borderId="186" xfId="0" applyNumberFormat="1" applyFont="1" applyBorder="1" applyAlignment="1">
      <alignment horizontal="center" vertical="top"/>
    </xf>
    <xf numFmtId="49" fontId="47" fillId="0" borderId="122" xfId="0" applyNumberFormat="1" applyFont="1" applyBorder="1" applyAlignment="1">
      <alignment horizontal="center" vertical="top"/>
    </xf>
    <xf numFmtId="49" fontId="8" fillId="0" borderId="91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47" fillId="0" borderId="48" xfId="0" applyNumberFormat="1" applyFont="1" applyBorder="1" applyAlignment="1">
      <alignment horizontal="center" vertical="top"/>
    </xf>
    <xf numFmtId="49" fontId="47" fillId="0" borderId="48" xfId="0" applyNumberFormat="1" applyFont="1" applyBorder="1" applyAlignment="1">
      <alignment horizontal="center" vertical="top"/>
    </xf>
    <xf numFmtId="49" fontId="11" fillId="0" borderId="48" xfId="0" applyNumberFormat="1" applyFont="1" applyBorder="1" applyAlignment="1">
      <alignment horizontal="left" vertical="top"/>
    </xf>
    <xf numFmtId="49" fontId="11" fillId="0" borderId="52" xfId="0" applyNumberFormat="1" applyFont="1" applyBorder="1" applyAlignment="1">
      <alignment horizontal="left" vertical="top"/>
    </xf>
    <xf numFmtId="49" fontId="47" fillId="0" borderId="49" xfId="0" applyNumberFormat="1" applyFont="1" applyBorder="1" applyAlignment="1">
      <alignment horizontal="center" vertical="top"/>
    </xf>
    <xf numFmtId="164" fontId="67" fillId="0" borderId="52" xfId="0" applyNumberFormat="1" applyFont="1" applyBorder="1" applyAlignment="1">
      <alignment horizontal="center" vertical="top"/>
    </xf>
    <xf numFmtId="164" fontId="67" fillId="0" borderId="56" xfId="0" applyNumberFormat="1" applyFont="1" applyBorder="1" applyAlignment="1">
      <alignment horizontal="center" vertical="top"/>
    </xf>
    <xf numFmtId="164" fontId="47" fillId="0" borderId="15" xfId="0" applyNumberFormat="1" applyFont="1" applyBorder="1" applyAlignment="1">
      <alignment horizontal="center" vertical="top"/>
    </xf>
    <xf numFmtId="164" fontId="47" fillId="0" borderId="16" xfId="0" applyNumberFormat="1" applyFont="1" applyBorder="1" applyAlignment="1">
      <alignment horizontal="center" vertical="top"/>
    </xf>
    <xf numFmtId="164" fontId="47" fillId="13" borderId="15" xfId="0" applyNumberFormat="1" applyFont="1" applyFill="1" applyBorder="1" applyAlignment="1">
      <alignment horizontal="center" vertical="top"/>
    </xf>
    <xf numFmtId="164" fontId="47" fillId="0" borderId="123" xfId="0" applyNumberFormat="1" applyFont="1" applyBorder="1" applyAlignment="1">
      <alignment horizontal="center" vertical="top"/>
    </xf>
    <xf numFmtId="164" fontId="11" fillId="0" borderId="68" xfId="0" applyNumberFormat="1" applyFont="1" applyBorder="1" applyAlignment="1">
      <alignment horizontal="center" vertical="top"/>
    </xf>
    <xf numFmtId="164" fontId="11" fillId="0" borderId="69" xfId="0" applyNumberFormat="1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top" wrapText="1"/>
    </xf>
    <xf numFmtId="0" fontId="23" fillId="0" borderId="68" xfId="0" applyFont="1" applyBorder="1" applyAlignment="1">
      <alignment horizontal="center" vertical="top"/>
    </xf>
    <xf numFmtId="1" fontId="23" fillId="0" borderId="68" xfId="0" applyNumberFormat="1" applyFont="1" applyBorder="1" applyAlignment="1">
      <alignment horizontal="center" vertical="top"/>
    </xf>
    <xf numFmtId="0" fontId="23" fillId="0" borderId="54" xfId="0" applyFont="1" applyBorder="1" applyAlignment="1">
      <alignment horizontal="left" vertical="top" wrapText="1"/>
    </xf>
    <xf numFmtId="0" fontId="27" fillId="0" borderId="123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3" fillId="0" borderId="162" xfId="0" applyFont="1" applyBorder="1" applyAlignment="1">
      <alignment vertical="top" wrapText="1"/>
    </xf>
    <xf numFmtId="0" fontId="11" fillId="5" borderId="14" xfId="0" applyFont="1" applyFill="1" applyBorder="1" applyAlignment="1">
      <alignment horizontal="center" vertical="top"/>
    </xf>
    <xf numFmtId="164" fontId="23" fillId="5" borderId="56" xfId="0" applyNumberFormat="1" applyFont="1" applyFill="1" applyBorder="1" applyAlignment="1">
      <alignment horizontal="center" vertical="top"/>
    </xf>
    <xf numFmtId="164" fontId="23" fillId="5" borderId="52" xfId="0" applyNumberFormat="1" applyFont="1" applyFill="1" applyBorder="1" applyAlignment="1">
      <alignment horizontal="center" vertical="center"/>
    </xf>
    <xf numFmtId="164" fontId="23" fillId="5" borderId="55" xfId="0" applyNumberFormat="1" applyFont="1" applyFill="1" applyBorder="1" applyAlignment="1">
      <alignment horizontal="center" vertical="center"/>
    </xf>
    <xf numFmtId="0" fontId="23" fillId="0" borderId="123" xfId="0" applyFont="1" applyBorder="1" applyAlignment="1">
      <alignment horizontal="left" vertical="top" wrapText="1"/>
    </xf>
    <xf numFmtId="1" fontId="23" fillId="0" borderId="52" xfId="0" applyNumberFormat="1" applyFont="1" applyBorder="1" applyAlignment="1">
      <alignment horizontal="center" vertical="top"/>
    </xf>
    <xf numFmtId="0" fontId="23" fillId="0" borderId="122" xfId="0" applyFont="1" applyBorder="1" applyAlignment="1">
      <alignment horizontal="center" vertical="top" wrapText="1"/>
    </xf>
    <xf numFmtId="49" fontId="11" fillId="9" borderId="100" xfId="4" applyNumberFormat="1" applyFont="1" applyFill="1" applyBorder="1" applyAlignment="1" applyProtection="1">
      <alignment horizontal="center" vertical="top"/>
      <protection locked="0"/>
    </xf>
    <xf numFmtId="49" fontId="23" fillId="6" borderId="165" xfId="4" applyNumberFormat="1" applyFont="1" applyFill="1" applyBorder="1" applyAlignment="1" applyProtection="1">
      <alignment horizontal="left" vertical="top" wrapText="1"/>
      <protection locked="0"/>
    </xf>
    <xf numFmtId="49" fontId="11" fillId="10" borderId="98" xfId="4" applyNumberFormat="1" applyFont="1" applyFill="1" applyBorder="1" applyAlignment="1" applyProtection="1">
      <alignment horizontal="center" vertical="top"/>
      <protection locked="0"/>
    </xf>
    <xf numFmtId="49" fontId="11" fillId="10" borderId="113" xfId="4" applyNumberFormat="1" applyFont="1" applyFill="1" applyBorder="1" applyAlignment="1" applyProtection="1">
      <alignment horizontal="center" vertical="top"/>
      <protection locked="0"/>
    </xf>
    <xf numFmtId="164" fontId="11" fillId="11" borderId="80" xfId="4" applyNumberFormat="1" applyFont="1" applyFill="1" applyBorder="1" applyAlignment="1">
      <alignment horizontal="center" vertical="top"/>
    </xf>
    <xf numFmtId="164" fontId="11" fillId="11" borderId="99" xfId="4" applyNumberFormat="1" applyFont="1" applyFill="1" applyBorder="1" applyAlignment="1">
      <alignment horizontal="center" vertical="top"/>
    </xf>
    <xf numFmtId="164" fontId="11" fillId="11" borderId="81" xfId="4" applyNumberFormat="1" applyFont="1" applyFill="1" applyBorder="1" applyAlignment="1">
      <alignment horizontal="center" vertical="top"/>
    </xf>
    <xf numFmtId="164" fontId="11" fillId="0" borderId="130" xfId="4" applyNumberFormat="1" applyFont="1" applyFill="1" applyBorder="1" applyAlignment="1">
      <alignment horizontal="center" vertical="top"/>
    </xf>
    <xf numFmtId="164" fontId="11" fillId="0" borderId="186" xfId="4" applyNumberFormat="1" applyFont="1" applyFill="1" applyBorder="1" applyAlignment="1">
      <alignment horizontal="center" vertical="top"/>
    </xf>
    <xf numFmtId="164" fontId="11" fillId="0" borderId="166" xfId="4" applyNumberFormat="1" applyFont="1" applyFill="1" applyBorder="1" applyAlignment="1">
      <alignment horizontal="center" vertical="top"/>
    </xf>
    <xf numFmtId="164" fontId="11" fillId="0" borderId="122" xfId="4" applyNumberFormat="1" applyFont="1" applyFill="1" applyBorder="1" applyAlignment="1">
      <alignment horizontal="center" vertical="top"/>
    </xf>
    <xf numFmtId="164" fontId="11" fillId="0" borderId="140" xfId="4" applyNumberFormat="1" applyFont="1" applyFill="1" applyBorder="1" applyAlignment="1">
      <alignment horizontal="center" vertical="top"/>
    </xf>
    <xf numFmtId="164" fontId="11" fillId="0" borderId="51" xfId="4" applyNumberFormat="1" applyFont="1" applyFill="1" applyBorder="1" applyAlignment="1">
      <alignment horizontal="center" vertical="top"/>
    </xf>
    <xf numFmtId="0" fontId="11" fillId="17" borderId="97" xfId="4" applyFont="1" applyFill="1" applyBorder="1" applyAlignment="1" applyProtection="1">
      <alignment horizontal="center" vertical="top"/>
      <protection locked="0"/>
    </xf>
    <xf numFmtId="164" fontId="11" fillId="17" borderId="89" xfId="4" applyNumberFormat="1" applyFont="1" applyFill="1" applyBorder="1" applyAlignment="1">
      <alignment horizontal="center" vertical="top"/>
    </xf>
    <xf numFmtId="164" fontId="11" fillId="17" borderId="80" xfId="4" applyNumberFormat="1" applyFont="1" applyFill="1" applyBorder="1" applyAlignment="1">
      <alignment horizontal="center" vertical="top"/>
    </xf>
    <xf numFmtId="164" fontId="11" fillId="17" borderId="90" xfId="4" applyNumberFormat="1" applyFont="1" applyFill="1" applyBorder="1" applyAlignment="1">
      <alignment horizontal="center" vertical="top"/>
    </xf>
    <xf numFmtId="164" fontId="14" fillId="13" borderId="15" xfId="0" applyNumberFormat="1" applyFont="1" applyFill="1" applyBorder="1" applyAlignment="1">
      <alignment horizontal="center" vertical="top" wrapText="1"/>
    </xf>
    <xf numFmtId="164" fontId="14" fillId="13" borderId="56" xfId="0" applyNumberFormat="1" applyFont="1" applyFill="1" applyBorder="1" applyAlignment="1">
      <alignment horizontal="center" vertical="top"/>
    </xf>
    <xf numFmtId="164" fontId="14" fillId="13" borderId="122" xfId="0" applyNumberFormat="1" applyFont="1" applyFill="1" applyBorder="1" applyAlignment="1">
      <alignment horizontal="center" vertical="top"/>
    </xf>
    <xf numFmtId="164" fontId="33" fillId="13" borderId="47" xfId="0" applyNumberFormat="1" applyFont="1" applyFill="1" applyBorder="1" applyAlignment="1">
      <alignment horizontal="center" vertical="top"/>
    </xf>
    <xf numFmtId="164" fontId="33" fillId="13" borderId="48" xfId="0" applyNumberFormat="1" applyFont="1" applyFill="1" applyBorder="1" applyAlignment="1">
      <alignment horizontal="center" vertical="top"/>
    </xf>
    <xf numFmtId="49" fontId="12" fillId="9" borderId="129" xfId="0" applyNumberFormat="1" applyFont="1" applyFill="1" applyBorder="1" applyAlignment="1">
      <alignment horizontal="center" vertical="top"/>
    </xf>
    <xf numFmtId="49" fontId="12" fillId="10" borderId="68" xfId="0" applyNumberFormat="1" applyFont="1" applyFill="1" applyBorder="1" applyAlignment="1">
      <alignment horizontal="center" vertical="top"/>
    </xf>
    <xf numFmtId="164" fontId="12" fillId="13" borderId="48" xfId="0" applyNumberFormat="1" applyFont="1" applyFill="1" applyBorder="1" applyAlignment="1">
      <alignment horizontal="center" vertical="top"/>
    </xf>
    <xf numFmtId="164" fontId="23" fillId="0" borderId="48" xfId="0" applyNumberFormat="1" applyFont="1" applyBorder="1" applyAlignment="1">
      <alignment vertical="top"/>
    </xf>
    <xf numFmtId="164" fontId="23" fillId="0" borderId="49" xfId="0" applyNumberFormat="1" applyFont="1" applyBorder="1" applyAlignment="1">
      <alignment vertical="top"/>
    </xf>
    <xf numFmtId="164" fontId="23" fillId="13" borderId="48" xfId="0" applyNumberFormat="1" applyFont="1" applyFill="1" applyBorder="1" applyAlignment="1">
      <alignment vertical="top" wrapText="1"/>
    </xf>
    <xf numFmtId="164" fontId="23" fillId="13" borderId="49" xfId="0" applyNumberFormat="1" applyFont="1" applyFill="1" applyBorder="1" applyAlignment="1">
      <alignment vertical="top" wrapText="1"/>
    </xf>
    <xf numFmtId="0" fontId="23" fillId="0" borderId="16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164" fontId="23" fillId="13" borderId="52" xfId="0" applyNumberFormat="1" applyFont="1" applyFill="1" applyBorder="1" applyAlignment="1">
      <alignment vertical="top" wrapText="1"/>
    </xf>
    <xf numFmtId="164" fontId="23" fillId="13" borderId="55" xfId="0" applyNumberFormat="1" applyFont="1" applyFill="1" applyBorder="1" applyAlignment="1">
      <alignment vertical="top" wrapText="1"/>
    </xf>
    <xf numFmtId="164" fontId="23" fillId="5" borderId="16" xfId="0" applyNumberFormat="1" applyFont="1" applyFill="1" applyBorder="1" applyAlignment="1">
      <alignment horizontal="center" vertical="center"/>
    </xf>
    <xf numFmtId="164" fontId="23" fillId="5" borderId="17" xfId="0" applyNumberFormat="1" applyFont="1" applyFill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164" fontId="14" fillId="13" borderId="47" xfId="0" applyNumberFormat="1" applyFont="1" applyFill="1" applyBorder="1" applyAlignment="1">
      <alignment horizontal="center" vertical="top"/>
    </xf>
    <xf numFmtId="0" fontId="68" fillId="0" borderId="0" xfId="0" applyFont="1" applyAlignment="1">
      <alignment vertical="top"/>
    </xf>
    <xf numFmtId="0" fontId="33" fillId="0" borderId="167" xfId="4" applyFont="1" applyBorder="1" applyAlignment="1" applyProtection="1">
      <alignment horizontal="center" vertical="top"/>
      <protection locked="0"/>
    </xf>
    <xf numFmtId="167" fontId="28" fillId="11" borderId="98" xfId="0" applyNumberFormat="1" applyFont="1" applyFill="1" applyBorder="1" applyAlignment="1">
      <alignment horizontal="center" vertical="top"/>
    </xf>
    <xf numFmtId="167" fontId="28" fillId="11" borderId="80" xfId="0" applyNumberFormat="1" applyFont="1" applyFill="1" applyBorder="1" applyAlignment="1">
      <alignment horizontal="center" vertical="top"/>
    </xf>
    <xf numFmtId="167" fontId="28" fillId="11" borderId="81" xfId="0" applyNumberFormat="1" applyFont="1" applyFill="1" applyBorder="1" applyAlignment="1">
      <alignment horizontal="center" vertical="top"/>
    </xf>
    <xf numFmtId="167" fontId="33" fillId="6" borderId="47" xfId="0" applyNumberFormat="1" applyFont="1" applyFill="1" applyBorder="1" applyAlignment="1">
      <alignment horizontal="center" vertical="top"/>
    </xf>
    <xf numFmtId="167" fontId="33" fillId="6" borderId="48" xfId="0" applyNumberFormat="1" applyFont="1" applyFill="1" applyBorder="1" applyAlignment="1">
      <alignment horizontal="center" vertical="top"/>
    </xf>
    <xf numFmtId="167" fontId="33" fillId="6" borderId="49" xfId="0" applyNumberFormat="1" applyFont="1" applyFill="1" applyBorder="1" applyAlignment="1">
      <alignment horizontal="center" vertical="top"/>
    </xf>
    <xf numFmtId="167" fontId="28" fillId="11" borderId="100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164" fontId="11" fillId="0" borderId="47" xfId="0" applyNumberFormat="1" applyFont="1" applyBorder="1" applyAlignment="1">
      <alignment horizontal="center" vertical="top"/>
    </xf>
    <xf numFmtId="164" fontId="11" fillId="0" borderId="48" xfId="0" applyNumberFormat="1" applyFont="1" applyBorder="1" applyAlignment="1">
      <alignment horizontal="center" vertical="top"/>
    </xf>
    <xf numFmtId="164" fontId="11" fillId="0" borderId="93" xfId="0" applyNumberFormat="1" applyFont="1" applyBorder="1" applyAlignment="1">
      <alignment horizontal="center" vertical="top"/>
    </xf>
    <xf numFmtId="164" fontId="11" fillId="13" borderId="49" xfId="0" applyNumberFormat="1" applyFont="1" applyFill="1" applyBorder="1" applyAlignment="1">
      <alignment horizontal="center" vertical="top"/>
    </xf>
    <xf numFmtId="164" fontId="11" fillId="13" borderId="112" xfId="0" applyNumberFormat="1" applyFont="1" applyFill="1" applyBorder="1" applyAlignment="1">
      <alignment horizontal="center" vertical="top"/>
    </xf>
    <xf numFmtId="0" fontId="23" fillId="0" borderId="116" xfId="0" applyFont="1" applyBorder="1" applyAlignment="1">
      <alignment horizontal="center" vertical="top"/>
    </xf>
    <xf numFmtId="164" fontId="11" fillId="6" borderId="68" xfId="0" applyNumberFormat="1" applyFont="1" applyFill="1" applyBorder="1" applyAlignment="1">
      <alignment horizontal="center" vertical="top"/>
    </xf>
    <xf numFmtId="164" fontId="11" fillId="6" borderId="69" xfId="0" applyNumberFormat="1" applyFont="1" applyFill="1" applyBorder="1" applyAlignment="1">
      <alignment horizontal="center" vertical="top"/>
    </xf>
    <xf numFmtId="164" fontId="23" fillId="13" borderId="129" xfId="0" applyNumberFormat="1" applyFont="1" applyFill="1" applyBorder="1" applyAlignment="1">
      <alignment horizontal="center" vertical="top"/>
    </xf>
    <xf numFmtId="0" fontId="11" fillId="13" borderId="119" xfId="0" applyFont="1" applyFill="1" applyBorder="1" applyAlignment="1">
      <alignment horizontal="center" vertical="top"/>
    </xf>
    <xf numFmtId="164" fontId="23" fillId="0" borderId="69" xfId="0" applyNumberFormat="1" applyFont="1" applyBorder="1" applyAlignment="1">
      <alignment horizontal="center" vertical="top"/>
    </xf>
    <xf numFmtId="164" fontId="23" fillId="0" borderId="52" xfId="4" applyNumberFormat="1" applyFont="1" applyBorder="1" applyAlignment="1" applyProtection="1">
      <alignment horizontal="center" vertical="top"/>
      <protection locked="0"/>
    </xf>
    <xf numFmtId="164" fontId="23" fillId="0" borderId="55" xfId="4" applyNumberFormat="1" applyFont="1" applyBorder="1" applyAlignment="1" applyProtection="1">
      <alignment horizontal="center" vertical="top"/>
      <protection locked="0"/>
    </xf>
    <xf numFmtId="164" fontId="23" fillId="0" borderId="54" xfId="4" applyNumberFormat="1" applyFont="1" applyBorder="1" applyAlignment="1">
      <alignment horizontal="center" vertical="top"/>
    </xf>
    <xf numFmtId="164" fontId="33" fillId="6" borderId="61" xfId="4" applyNumberFormat="1" applyFont="1" applyFill="1" applyBorder="1" applyAlignment="1" applyProtection="1">
      <alignment horizontal="center" vertical="top"/>
      <protection locked="0"/>
    </xf>
    <xf numFmtId="164" fontId="33" fillId="6" borderId="17" xfId="4" applyNumberFormat="1" applyFont="1" applyFill="1" applyBorder="1" applyAlignment="1" applyProtection="1">
      <alignment horizontal="center" vertical="top"/>
      <protection locked="0"/>
    </xf>
    <xf numFmtId="164" fontId="33" fillId="6" borderId="124" xfId="4" applyNumberFormat="1" applyFont="1" applyFill="1" applyBorder="1" applyAlignment="1">
      <alignment horizontal="center" vertical="top"/>
    </xf>
    <xf numFmtId="164" fontId="33" fillId="6" borderId="15" xfId="4" applyNumberFormat="1" applyFont="1" applyFill="1" applyBorder="1" applyAlignment="1">
      <alignment horizontal="center" vertical="top"/>
    </xf>
    <xf numFmtId="164" fontId="33" fillId="6" borderId="60" xfId="4" applyNumberFormat="1" applyFont="1" applyFill="1" applyBorder="1" applyAlignment="1" applyProtection="1">
      <alignment horizontal="center" vertical="top"/>
      <protection locked="0"/>
    </xf>
    <xf numFmtId="164" fontId="33" fillId="6" borderId="16" xfId="4" applyNumberFormat="1" applyFont="1" applyFill="1" applyBorder="1" applyAlignment="1" applyProtection="1">
      <alignment horizontal="center" vertical="top"/>
      <protection locked="0"/>
    </xf>
    <xf numFmtId="164" fontId="10" fillId="0" borderId="19" xfId="0" applyNumberFormat="1" applyFont="1" applyFill="1" applyBorder="1" applyAlignment="1">
      <alignment horizontal="center" vertical="top"/>
    </xf>
    <xf numFmtId="164" fontId="10" fillId="0" borderId="52" xfId="0" applyNumberFormat="1" applyFont="1" applyFill="1" applyBorder="1" applyAlignment="1">
      <alignment horizontal="center" vertical="top" wrapText="1"/>
    </xf>
    <xf numFmtId="164" fontId="23" fillId="0" borderId="46" xfId="0" applyNumberFormat="1" applyFont="1" applyBorder="1" applyAlignment="1">
      <alignment horizontal="center" vertical="top"/>
    </xf>
    <xf numFmtId="164" fontId="23" fillId="0" borderId="93" xfId="0" applyNumberFormat="1" applyFont="1" applyBorder="1" applyAlignment="1">
      <alignment horizontal="center" vertical="top"/>
    </xf>
    <xf numFmtId="170" fontId="23" fillId="6" borderId="54" xfId="4" applyNumberFormat="1" applyFont="1" applyFill="1" applyBorder="1" applyAlignment="1">
      <alignment horizontal="center" vertical="top"/>
    </xf>
    <xf numFmtId="170" fontId="23" fillId="6" borderId="48" xfId="4" applyNumberFormat="1" applyFont="1" applyFill="1" applyBorder="1" applyAlignment="1" applyProtection="1">
      <alignment horizontal="center" vertical="top"/>
      <protection locked="0"/>
    </xf>
    <xf numFmtId="170" fontId="23" fillId="0" borderId="49" xfId="4" applyNumberFormat="1" applyFont="1" applyBorder="1" applyAlignment="1" applyProtection="1">
      <alignment horizontal="center" vertical="top"/>
      <protection locked="0"/>
    </xf>
    <xf numFmtId="170" fontId="23" fillId="6" borderId="84" xfId="4" applyNumberFormat="1" applyFont="1" applyFill="1" applyBorder="1" applyAlignment="1" applyProtection="1">
      <alignment horizontal="center" vertical="top"/>
      <protection locked="0"/>
    </xf>
    <xf numFmtId="170" fontId="23" fillId="0" borderId="68" xfId="4" applyNumberFormat="1" applyFont="1" applyBorder="1" applyAlignment="1" applyProtection="1">
      <alignment horizontal="center" vertical="top"/>
      <protection locked="0"/>
    </xf>
    <xf numFmtId="170" fontId="23" fillId="0" borderId="69" xfId="4" applyNumberFormat="1" applyFont="1" applyBorder="1" applyAlignment="1" applyProtection="1">
      <alignment horizontal="center" vertical="top"/>
      <protection locked="0"/>
    </xf>
    <xf numFmtId="49" fontId="27" fillId="6" borderId="48" xfId="4" applyNumberFormat="1" applyFont="1" applyFill="1" applyBorder="1" applyAlignment="1" applyProtection="1">
      <alignment horizontal="center" vertical="top" wrapText="1"/>
      <protection locked="0"/>
    </xf>
    <xf numFmtId="164" fontId="27" fillId="6" borderId="49" xfId="4" applyNumberFormat="1" applyFont="1" applyFill="1" applyBorder="1" applyAlignment="1" applyProtection="1">
      <alignment horizontal="center" vertical="top"/>
      <protection locked="0"/>
    </xf>
    <xf numFmtId="164" fontId="33" fillId="6" borderId="54" xfId="4" applyNumberFormat="1" applyFont="1" applyFill="1" applyBorder="1" applyAlignment="1">
      <alignment horizontal="center" vertical="top"/>
    </xf>
    <xf numFmtId="164" fontId="28" fillId="11" borderId="74" xfId="4" applyNumberFormat="1" applyFont="1" applyFill="1" applyBorder="1" applyAlignment="1">
      <alignment horizontal="center" vertical="top"/>
    </xf>
    <xf numFmtId="164" fontId="28" fillId="11" borderId="77" xfId="4" applyNumberFormat="1" applyFont="1" applyFill="1" applyBorder="1" applyAlignment="1">
      <alignment horizontal="center" vertical="top"/>
    </xf>
    <xf numFmtId="164" fontId="33" fillId="0" borderId="47" xfId="4" applyNumberFormat="1" applyFont="1" applyBorder="1" applyAlignment="1" applyProtection="1">
      <alignment horizontal="center" vertical="top"/>
      <protection locked="0"/>
    </xf>
    <xf numFmtId="164" fontId="36" fillId="0" borderId="52" xfId="4" applyNumberFormat="1" applyFont="1" applyBorder="1" applyAlignment="1" applyProtection="1">
      <alignment horizontal="center" vertical="top"/>
      <protection locked="0"/>
    </xf>
    <xf numFmtId="164" fontId="36" fillId="0" borderId="55" xfId="4" applyNumberFormat="1" applyFont="1" applyBorder="1" applyAlignment="1" applyProtection="1">
      <alignment horizontal="center" vertical="top"/>
      <protection locked="0"/>
    </xf>
    <xf numFmtId="0" fontId="36" fillId="6" borderId="53" xfId="4" applyFont="1" applyFill="1" applyBorder="1" applyAlignment="1" applyProtection="1">
      <alignment horizontal="center" vertical="top"/>
      <protection locked="0"/>
    </xf>
    <xf numFmtId="0" fontId="27" fillId="6" borderId="55" xfId="4" applyFont="1" applyFill="1" applyBorder="1" applyAlignment="1" applyProtection="1">
      <alignment horizontal="center" vertical="top"/>
      <protection locked="0"/>
    </xf>
    <xf numFmtId="0" fontId="36" fillId="6" borderId="107" xfId="4" applyFont="1" applyFill="1" applyBorder="1" applyAlignment="1" applyProtection="1">
      <alignment horizontal="center" vertical="top"/>
      <protection locked="0"/>
    </xf>
    <xf numFmtId="0" fontId="27" fillId="6" borderId="61" xfId="4" applyFont="1" applyFill="1" applyBorder="1" applyAlignment="1" applyProtection="1">
      <alignment horizontal="center" vertical="top"/>
      <protection locked="0"/>
    </xf>
    <xf numFmtId="0" fontId="36" fillId="6" borderId="61" xfId="4" applyFont="1" applyFill="1" applyBorder="1" applyAlignment="1" applyProtection="1">
      <alignment horizontal="center" vertical="top"/>
      <protection locked="0"/>
    </xf>
    <xf numFmtId="164" fontId="47" fillId="13" borderId="16" xfId="0" applyNumberFormat="1" applyFont="1" applyFill="1" applyBorder="1" applyAlignment="1">
      <alignment horizontal="center" vertical="top"/>
    </xf>
    <xf numFmtId="164" fontId="47" fillId="13" borderId="15" xfId="0" applyNumberFormat="1" applyFont="1" applyFill="1" applyBorder="1" applyAlignment="1">
      <alignment horizontal="center" vertical="top"/>
    </xf>
    <xf numFmtId="164" fontId="47" fillId="13" borderId="92" xfId="5" applyNumberFormat="1" applyFont="1" applyFill="1" applyBorder="1" applyAlignment="1">
      <alignment horizontal="center" vertical="top"/>
    </xf>
    <xf numFmtId="164" fontId="47" fillId="0" borderId="54" xfId="0" applyNumberFormat="1" applyFont="1" applyFill="1" applyBorder="1" applyAlignment="1">
      <alignment horizontal="center" vertical="top"/>
    </xf>
    <xf numFmtId="164" fontId="47" fillId="0" borderId="52" xfId="0" applyNumberFormat="1" applyFont="1" applyFill="1" applyBorder="1" applyAlignment="1">
      <alignment horizontal="center" vertical="top"/>
    </xf>
    <xf numFmtId="164" fontId="47" fillId="0" borderId="166" xfId="0" applyNumberFormat="1" applyFont="1" applyFill="1" applyBorder="1" applyAlignment="1">
      <alignment horizontal="center" vertical="top"/>
    </xf>
    <xf numFmtId="164" fontId="47" fillId="0" borderId="131" xfId="0" applyNumberFormat="1" applyFont="1" applyFill="1" applyBorder="1" applyAlignment="1">
      <alignment horizontal="center" vertical="top"/>
    </xf>
    <xf numFmtId="164" fontId="47" fillId="0" borderId="60" xfId="0" applyNumberFormat="1" applyFont="1" applyFill="1" applyBorder="1" applyAlignment="1">
      <alignment horizontal="center" vertical="top"/>
    </xf>
    <xf numFmtId="164" fontId="47" fillId="0" borderId="37" xfId="0" applyNumberFormat="1" applyFont="1" applyFill="1" applyBorder="1" applyAlignment="1">
      <alignment horizontal="center" vertical="top"/>
    </xf>
    <xf numFmtId="164" fontId="47" fillId="0" borderId="102" xfId="0" applyNumberFormat="1" applyFont="1" applyFill="1" applyBorder="1" applyAlignment="1">
      <alignment horizontal="center" vertical="top"/>
    </xf>
    <xf numFmtId="164" fontId="47" fillId="0" borderId="130" xfId="0" applyNumberFormat="1" applyFont="1" applyFill="1" applyBorder="1" applyAlignment="1">
      <alignment horizontal="center" vertical="top"/>
    </xf>
    <xf numFmtId="164" fontId="47" fillId="0" borderId="48" xfId="0" applyNumberFormat="1" applyFont="1" applyFill="1" applyBorder="1" applyAlignment="1">
      <alignment horizontal="center" vertical="top"/>
    </xf>
    <xf numFmtId="164" fontId="47" fillId="0" borderId="185" xfId="0" applyNumberFormat="1" applyFont="1" applyFill="1" applyBorder="1" applyAlignment="1">
      <alignment horizontal="center" vertical="top"/>
    </xf>
    <xf numFmtId="164" fontId="47" fillId="0" borderId="16" xfId="0" applyNumberFormat="1" applyFont="1" applyFill="1" applyBorder="1" applyAlignment="1">
      <alignment horizontal="center" vertical="top"/>
    </xf>
    <xf numFmtId="164" fontId="47" fillId="17" borderId="110" xfId="0" applyNumberFormat="1" applyFont="1" applyFill="1" applyBorder="1" applyAlignment="1">
      <alignment horizontal="center" vertical="top"/>
    </xf>
    <xf numFmtId="164" fontId="47" fillId="17" borderId="102" xfId="0" applyNumberFormat="1" applyFont="1" applyFill="1" applyBorder="1" applyAlignment="1">
      <alignment horizontal="center" vertical="top"/>
    </xf>
    <xf numFmtId="164" fontId="47" fillId="17" borderId="37" xfId="0" applyNumberFormat="1" applyFont="1" applyFill="1" applyBorder="1" applyAlignment="1">
      <alignment horizontal="center" vertical="top"/>
    </xf>
    <xf numFmtId="164" fontId="47" fillId="0" borderId="92" xfId="0" applyNumberFormat="1" applyFont="1" applyFill="1" applyBorder="1" applyAlignment="1">
      <alignment horizontal="center" vertical="top"/>
    </xf>
    <xf numFmtId="164" fontId="70" fillId="0" borderId="0" xfId="0" applyNumberFormat="1" applyFont="1" applyAlignment="1">
      <alignment vertical="top"/>
    </xf>
    <xf numFmtId="0" fontId="23" fillId="0" borderId="102" xfId="4" applyFont="1" applyBorder="1" applyAlignment="1" applyProtection="1">
      <alignment horizontal="center" vertical="top" wrapText="1"/>
      <protection locked="0"/>
    </xf>
    <xf numFmtId="0" fontId="23" fillId="0" borderId="68" xfId="4" applyFont="1" applyBorder="1" applyAlignment="1" applyProtection="1">
      <alignment horizontal="center" vertical="top" wrapText="1"/>
      <protection locked="0"/>
    </xf>
    <xf numFmtId="0" fontId="23" fillId="0" borderId="80" xfId="4" applyFont="1" applyBorder="1" applyAlignment="1" applyProtection="1">
      <alignment horizontal="center" vertical="top" wrapText="1"/>
      <protection locked="0"/>
    </xf>
    <xf numFmtId="49" fontId="47" fillId="0" borderId="68" xfId="0" applyNumberFormat="1" applyFont="1" applyBorder="1" applyAlignment="1">
      <alignment horizontal="center" vertical="top"/>
    </xf>
    <xf numFmtId="49" fontId="47" fillId="0" borderId="69" xfId="0" applyNumberFormat="1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164" fontId="47" fillId="13" borderId="53" xfId="0" applyNumberFormat="1" applyFont="1" applyFill="1" applyBorder="1" applyAlignment="1">
      <alignment vertical="center" wrapText="1"/>
    </xf>
    <xf numFmtId="164" fontId="19" fillId="13" borderId="48" xfId="0" applyNumberFormat="1" applyFont="1" applyFill="1" applyBorder="1" applyAlignment="1">
      <alignment horizontal="center" vertical="top"/>
    </xf>
    <xf numFmtId="164" fontId="19" fillId="13" borderId="61" xfId="0" applyNumberFormat="1" applyFont="1" applyFill="1" applyBorder="1" applyAlignment="1">
      <alignment horizontal="center" vertical="top" wrapText="1"/>
    </xf>
    <xf numFmtId="170" fontId="19" fillId="0" borderId="47" xfId="4" applyNumberFormat="1" applyFont="1" applyFill="1" applyBorder="1" applyAlignment="1">
      <alignment horizontal="center" vertical="top"/>
    </xf>
    <xf numFmtId="170" fontId="19" fillId="0" borderId="48" xfId="4" applyNumberFormat="1" applyFont="1" applyFill="1" applyBorder="1" applyAlignment="1" applyProtection="1">
      <alignment horizontal="center" vertical="top"/>
      <protection locked="0"/>
    </xf>
    <xf numFmtId="170" fontId="19" fillId="0" borderId="49" xfId="4" applyNumberFormat="1" applyFont="1" applyFill="1" applyBorder="1" applyAlignment="1" applyProtection="1">
      <alignment horizontal="center" vertical="top"/>
      <protection locked="0"/>
    </xf>
    <xf numFmtId="164" fontId="19" fillId="17" borderId="130" xfId="4" applyNumberFormat="1" applyFont="1" applyFill="1" applyBorder="1" applyAlignment="1">
      <alignment horizontal="center" vertical="top"/>
    </xf>
    <xf numFmtId="164" fontId="19" fillId="17" borderId="48" xfId="4" applyNumberFormat="1" applyFont="1" applyFill="1" applyBorder="1" applyAlignment="1" applyProtection="1">
      <alignment horizontal="center" vertical="top"/>
      <protection locked="0"/>
    </xf>
    <xf numFmtId="164" fontId="19" fillId="17" borderId="186" xfId="4" applyNumberFormat="1" applyFont="1" applyFill="1" applyBorder="1" applyAlignment="1" applyProtection="1">
      <alignment horizontal="center" vertical="top"/>
      <protection locked="0"/>
    </xf>
    <xf numFmtId="164" fontId="19" fillId="0" borderId="47" xfId="4" applyNumberFormat="1" applyFont="1" applyFill="1" applyBorder="1" applyAlignment="1">
      <alignment horizontal="center" vertical="top"/>
    </xf>
    <xf numFmtId="164" fontId="19" fillId="0" borderId="48" xfId="4" applyNumberFormat="1" applyFont="1" applyFill="1" applyBorder="1" applyAlignment="1" applyProtection="1">
      <alignment horizontal="center" vertical="top"/>
      <protection locked="0"/>
    </xf>
    <xf numFmtId="164" fontId="19" fillId="0" borderId="49" xfId="4" applyNumberFormat="1" applyFont="1" applyFill="1" applyBorder="1" applyAlignment="1" applyProtection="1">
      <alignment horizontal="center" vertical="top"/>
      <protection locked="0"/>
    </xf>
    <xf numFmtId="170" fontId="19" fillId="0" borderId="47" xfId="4" applyNumberFormat="1" applyFont="1" applyBorder="1" applyAlignment="1">
      <alignment horizontal="center" vertical="top"/>
    </xf>
    <xf numFmtId="170" fontId="19" fillId="0" borderId="48" xfId="4" applyNumberFormat="1" applyFont="1" applyBorder="1" applyAlignment="1" applyProtection="1">
      <alignment horizontal="center" vertical="top"/>
      <protection locked="0"/>
    </xf>
    <xf numFmtId="170" fontId="19" fillId="0" borderId="166" xfId="4" applyNumberFormat="1" applyFont="1" applyFill="1" applyBorder="1" applyAlignment="1">
      <alignment horizontal="center" vertical="top"/>
    </xf>
    <xf numFmtId="170" fontId="19" fillId="0" borderId="52" xfId="4" applyNumberFormat="1" applyFont="1" applyFill="1" applyBorder="1" applyAlignment="1" applyProtection="1">
      <alignment horizontal="center" vertical="top"/>
      <protection locked="0"/>
    </xf>
    <xf numFmtId="170" fontId="15" fillId="0" borderId="52" xfId="4" applyNumberFormat="1" applyFont="1" applyFill="1" applyBorder="1" applyAlignment="1" applyProtection="1">
      <alignment horizontal="center" vertical="top"/>
      <protection locked="0"/>
    </xf>
    <xf numFmtId="170" fontId="19" fillId="0" borderId="55" xfId="4" applyNumberFormat="1" applyFont="1" applyFill="1" applyBorder="1" applyAlignment="1" applyProtection="1">
      <alignment horizontal="center" vertical="top"/>
      <protection locked="0"/>
    </xf>
    <xf numFmtId="164" fontId="19" fillId="17" borderId="15" xfId="4" applyNumberFormat="1" applyFont="1" applyFill="1" applyBorder="1" applyAlignment="1">
      <alignment horizontal="center" vertical="top"/>
    </xf>
    <xf numFmtId="164" fontId="19" fillId="17" borderId="68" xfId="4" applyNumberFormat="1" applyFont="1" applyFill="1" applyBorder="1" applyAlignment="1" applyProtection="1">
      <alignment horizontal="center" vertical="top"/>
      <protection locked="0"/>
    </xf>
    <xf numFmtId="164" fontId="19" fillId="17" borderId="17" xfId="4" applyNumberFormat="1" applyFont="1" applyFill="1" applyBorder="1" applyAlignment="1" applyProtection="1">
      <alignment horizontal="center" vertical="top"/>
      <protection locked="0"/>
    </xf>
    <xf numFmtId="164" fontId="19" fillId="0" borderId="15" xfId="4" applyNumberFormat="1" applyFont="1" applyFill="1" applyBorder="1" applyAlignment="1">
      <alignment horizontal="center" vertical="top"/>
    </xf>
    <xf numFmtId="164" fontId="19" fillId="0" borderId="16" xfId="4" applyNumberFormat="1" applyFont="1" applyFill="1" applyBorder="1" applyAlignment="1" applyProtection="1">
      <alignment horizontal="center" vertical="top"/>
      <protection locked="0"/>
    </xf>
    <xf numFmtId="164" fontId="19" fillId="0" borderId="52" xfId="4" applyNumberFormat="1" applyFont="1" applyFill="1" applyBorder="1" applyAlignment="1" applyProtection="1">
      <alignment horizontal="center" vertical="top"/>
      <protection locked="0"/>
    </xf>
    <xf numFmtId="164" fontId="19" fillId="0" borderId="19" xfId="4" applyNumberFormat="1" applyFont="1" applyFill="1" applyBorder="1" applyAlignment="1" applyProtection="1">
      <alignment horizontal="center" vertical="top"/>
      <protection locked="0"/>
    </xf>
    <xf numFmtId="170" fontId="19" fillId="0" borderId="166" xfId="4" applyNumberFormat="1" applyFont="1" applyBorder="1" applyAlignment="1">
      <alignment horizontal="center" vertical="top"/>
    </xf>
    <xf numFmtId="170" fontId="19" fillId="0" borderId="123" xfId="4" applyNumberFormat="1" applyFont="1" applyFill="1" applyBorder="1" applyAlignment="1">
      <alignment horizontal="center" vertical="top"/>
    </xf>
    <xf numFmtId="170" fontId="19" fillId="0" borderId="68" xfId="4" applyNumberFormat="1" applyFont="1" applyFill="1" applyBorder="1" applyAlignment="1" applyProtection="1">
      <alignment horizontal="center" vertical="top"/>
      <protection locked="0"/>
    </xf>
    <xf numFmtId="170" fontId="15" fillId="0" borderId="68" xfId="4" applyNumberFormat="1" applyFont="1" applyFill="1" applyBorder="1" applyAlignment="1" applyProtection="1">
      <alignment horizontal="center" vertical="top"/>
      <protection locked="0"/>
    </xf>
    <xf numFmtId="164" fontId="19" fillId="17" borderId="124" xfId="4" applyNumberFormat="1" applyFont="1" applyFill="1" applyBorder="1" applyAlignment="1">
      <alignment horizontal="center" vertical="top"/>
    </xf>
    <xf numFmtId="164" fontId="19" fillId="17" borderId="60" xfId="4" applyNumberFormat="1" applyFont="1" applyFill="1" applyBorder="1" applyAlignment="1" applyProtection="1">
      <alignment horizontal="center" vertical="top"/>
      <protection locked="0"/>
    </xf>
    <xf numFmtId="164" fontId="19" fillId="17" borderId="61" xfId="4" applyNumberFormat="1" applyFont="1" applyFill="1" applyBorder="1" applyAlignment="1" applyProtection="1">
      <alignment horizontal="center" vertical="top"/>
      <protection locked="0"/>
    </xf>
    <xf numFmtId="164" fontId="19" fillId="0" borderId="54" xfId="4" applyNumberFormat="1" applyFont="1" applyFill="1" applyBorder="1" applyAlignment="1">
      <alignment horizontal="center" vertical="top"/>
    </xf>
    <xf numFmtId="164" fontId="19" fillId="0" borderId="56" xfId="4" applyNumberFormat="1" applyFont="1" applyFill="1" applyBorder="1" applyAlignment="1" applyProtection="1">
      <alignment horizontal="center" vertical="top"/>
      <protection locked="0"/>
    </xf>
    <xf numFmtId="170" fontId="19" fillId="0" borderId="123" xfId="4" applyNumberFormat="1" applyFont="1" applyBorder="1" applyAlignment="1">
      <alignment horizontal="center" vertical="top"/>
    </xf>
    <xf numFmtId="170" fontId="19" fillId="0" borderId="68" xfId="4" applyNumberFormat="1" applyFont="1" applyBorder="1" applyAlignment="1" applyProtection="1">
      <alignment horizontal="center" vertical="top"/>
      <protection locked="0"/>
    </xf>
    <xf numFmtId="170" fontId="15" fillId="11" borderId="121" xfId="4" applyNumberFormat="1" applyFont="1" applyFill="1" applyBorder="1" applyAlignment="1">
      <alignment horizontal="center" vertical="top"/>
    </xf>
    <xf numFmtId="170" fontId="15" fillId="11" borderId="74" xfId="4" applyNumberFormat="1" applyFont="1" applyFill="1" applyBorder="1" applyAlignment="1">
      <alignment horizontal="center" vertical="top"/>
    </xf>
    <xf numFmtId="170" fontId="15" fillId="11" borderId="77" xfId="4" applyNumberFormat="1" applyFont="1" applyFill="1" applyBorder="1" applyAlignment="1">
      <alignment horizontal="center" vertical="top"/>
    </xf>
    <xf numFmtId="164" fontId="15" fillId="11" borderId="76" xfId="4" applyNumberFormat="1" applyFont="1" applyFill="1" applyBorder="1" applyAlignment="1">
      <alignment horizontal="center" vertical="top"/>
    </xf>
    <xf numFmtId="164" fontId="15" fillId="11" borderId="74" xfId="4" applyNumberFormat="1" applyFont="1" applyFill="1" applyBorder="1" applyAlignment="1">
      <alignment horizontal="center" vertical="top"/>
    </xf>
    <xf numFmtId="164" fontId="15" fillId="11" borderId="77" xfId="4" applyNumberFormat="1" applyFont="1" applyFill="1" applyBorder="1" applyAlignment="1">
      <alignment horizontal="center" vertical="top"/>
    </xf>
    <xf numFmtId="164" fontId="15" fillId="11" borderId="124" xfId="4" applyNumberFormat="1" applyFont="1" applyFill="1" applyBorder="1" applyAlignment="1">
      <alignment horizontal="center" vertical="top"/>
    </xf>
    <xf numFmtId="164" fontId="15" fillId="11" borderId="60" xfId="4" applyNumberFormat="1" applyFont="1" applyFill="1" applyBorder="1" applyAlignment="1">
      <alignment horizontal="center" vertical="top"/>
    </xf>
    <xf numFmtId="164" fontId="15" fillId="11" borderId="106" xfId="4" applyNumberFormat="1" applyFont="1" applyFill="1" applyBorder="1" applyAlignment="1">
      <alignment horizontal="center" vertical="top"/>
    </xf>
    <xf numFmtId="164" fontId="19" fillId="11" borderId="122" xfId="4" applyNumberFormat="1" applyFont="1" applyFill="1" applyBorder="1" applyAlignment="1" applyProtection="1">
      <alignment horizontal="center" vertical="top"/>
      <protection locked="0"/>
    </xf>
    <xf numFmtId="164" fontId="33" fillId="11" borderId="140" xfId="4" applyNumberFormat="1" applyFont="1" applyFill="1" applyBorder="1" applyAlignment="1">
      <alignment horizontal="center" vertical="top"/>
    </xf>
    <xf numFmtId="164" fontId="33" fillId="11" borderId="48" xfId="4" applyNumberFormat="1" applyFont="1" applyFill="1" applyBorder="1" applyAlignment="1">
      <alignment horizontal="center" vertical="top"/>
    </xf>
    <xf numFmtId="164" fontId="33" fillId="11" borderId="49" xfId="4" applyNumberFormat="1" applyFont="1" applyFill="1" applyBorder="1" applyAlignment="1">
      <alignment horizontal="center" vertical="top"/>
    </xf>
    <xf numFmtId="164" fontId="33" fillId="0" borderId="140" xfId="4" applyNumberFormat="1" applyFont="1" applyFill="1" applyBorder="1" applyAlignment="1">
      <alignment horizontal="center" vertical="top"/>
    </xf>
    <xf numFmtId="164" fontId="33" fillId="0" borderId="48" xfId="4" applyNumberFormat="1" applyFont="1" applyFill="1" applyBorder="1" applyAlignment="1">
      <alignment horizontal="center" vertical="top"/>
    </xf>
    <xf numFmtId="164" fontId="33" fillId="0" borderId="49" xfId="4" applyNumberFormat="1" applyFont="1" applyFill="1" applyBorder="1" applyAlignment="1">
      <alignment horizontal="center" vertical="top"/>
    </xf>
    <xf numFmtId="164" fontId="33" fillId="11" borderId="51" xfId="4" applyNumberFormat="1" applyFont="1" applyFill="1" applyBorder="1" applyAlignment="1">
      <alignment horizontal="center" vertical="top"/>
    </xf>
    <xf numFmtId="164" fontId="33" fillId="11" borderId="52" xfId="4" applyNumberFormat="1" applyFont="1" applyFill="1" applyBorder="1" applyAlignment="1">
      <alignment horizontal="center" vertical="top"/>
    </xf>
    <xf numFmtId="164" fontId="33" fillId="11" borderId="55" xfId="4" applyNumberFormat="1" applyFont="1" applyFill="1" applyBorder="1" applyAlignment="1">
      <alignment horizontal="center" vertical="top"/>
    </xf>
    <xf numFmtId="164" fontId="33" fillId="0" borderId="51" xfId="4" applyNumberFormat="1" applyFont="1" applyFill="1" applyBorder="1" applyAlignment="1">
      <alignment horizontal="center" vertical="top"/>
    </xf>
    <xf numFmtId="164" fontId="33" fillId="0" borderId="52" xfId="4" applyNumberFormat="1" applyFont="1" applyFill="1" applyBorder="1" applyAlignment="1">
      <alignment horizontal="center" vertical="top"/>
    </xf>
    <xf numFmtId="164" fontId="33" fillId="0" borderId="55" xfId="4" applyNumberFormat="1" applyFont="1" applyFill="1" applyBorder="1" applyAlignment="1">
      <alignment horizontal="center" vertical="top"/>
    </xf>
    <xf numFmtId="167" fontId="33" fillId="11" borderId="47" xfId="0" applyNumberFormat="1" applyFont="1" applyFill="1" applyBorder="1" applyAlignment="1">
      <alignment horizontal="center" vertical="top"/>
    </xf>
    <xf numFmtId="167" fontId="33" fillId="11" borderId="48" xfId="0" applyNumberFormat="1" applyFont="1" applyFill="1" applyBorder="1" applyAlignment="1">
      <alignment horizontal="center" vertical="top"/>
    </xf>
    <xf numFmtId="167" fontId="33" fillId="11" borderId="49" xfId="0" applyNumberFormat="1" applyFont="1" applyFill="1" applyBorder="1" applyAlignment="1">
      <alignment horizontal="center" vertical="top"/>
    </xf>
    <xf numFmtId="164" fontId="33" fillId="13" borderId="80" xfId="0" applyNumberFormat="1" applyFont="1" applyFill="1" applyBorder="1" applyAlignment="1">
      <alignment horizontal="center" vertical="top"/>
    </xf>
    <xf numFmtId="164" fontId="33" fillId="13" borderId="88" xfId="0" applyNumberFormat="1" applyFont="1" applyFill="1" applyBorder="1" applyAlignment="1">
      <alignment horizontal="center" vertical="top"/>
    </xf>
    <xf numFmtId="164" fontId="33" fillId="5" borderId="47" xfId="0" applyNumberFormat="1" applyFont="1" applyFill="1" applyBorder="1" applyAlignment="1">
      <alignment horizontal="center" vertical="top"/>
    </xf>
    <xf numFmtId="164" fontId="33" fillId="5" borderId="48" xfId="0" applyNumberFormat="1" applyFont="1" applyFill="1" applyBorder="1" applyAlignment="1">
      <alignment horizontal="center" vertical="top"/>
    </xf>
    <xf numFmtId="164" fontId="33" fillId="5" borderId="54" xfId="0" applyNumberFormat="1" applyFont="1" applyFill="1" applyBorder="1" applyAlignment="1">
      <alignment horizontal="center" vertical="top"/>
    </xf>
    <xf numFmtId="164" fontId="27" fillId="11" borderId="54" xfId="4" applyNumberFormat="1" applyFont="1" applyFill="1" applyBorder="1" applyAlignment="1">
      <alignment horizontal="center" vertical="top"/>
    </xf>
    <xf numFmtId="164" fontId="27" fillId="11" borderId="52" xfId="4" applyNumberFormat="1" applyFont="1" applyFill="1" applyBorder="1" applyAlignment="1" applyProtection="1">
      <alignment horizontal="center" vertical="top"/>
      <protection locked="0"/>
    </xf>
    <xf numFmtId="0" fontId="27" fillId="11" borderId="60" xfId="4" applyFont="1" applyFill="1" applyBorder="1" applyAlignment="1" applyProtection="1">
      <alignment horizontal="center" vertical="top"/>
      <protection locked="0"/>
    </xf>
    <xf numFmtId="0" fontId="27" fillId="0" borderId="0" xfId="4" applyFont="1" applyAlignment="1" applyProtection="1">
      <alignment vertical="top"/>
      <protection locked="0"/>
    </xf>
    <xf numFmtId="164" fontId="12" fillId="13" borderId="51" xfId="0" applyNumberFormat="1" applyFont="1" applyFill="1" applyBorder="1" applyAlignment="1">
      <alignment horizontal="center" vertical="top" wrapText="1"/>
    </xf>
    <xf numFmtId="164" fontId="12" fillId="13" borderId="54" xfId="0" applyNumberFormat="1" applyFont="1" applyFill="1" applyBorder="1" applyAlignment="1">
      <alignment horizontal="center" vertical="top" wrapText="1"/>
    </xf>
    <xf numFmtId="164" fontId="12" fillId="13" borderId="122" xfId="0" applyNumberFormat="1" applyFont="1" applyFill="1" applyBorder="1" applyAlignment="1">
      <alignment horizontal="center" vertical="top" wrapText="1"/>
    </xf>
    <xf numFmtId="164" fontId="23" fillId="6" borderId="0" xfId="1" applyNumberFormat="1" applyFont="1" applyFill="1" applyAlignment="1" applyProtection="1">
      <alignment horizontal="center" vertical="top" wrapText="1"/>
      <protection locked="0"/>
    </xf>
    <xf numFmtId="0" fontId="6" fillId="0" borderId="0" xfId="6" applyFont="1" applyAlignment="1" applyProtection="1">
      <alignment vertical="top"/>
      <protection locked="0"/>
    </xf>
    <xf numFmtId="0" fontId="6" fillId="0" borderId="0" xfId="6" applyFont="1" applyAlignment="1" applyProtection="1">
      <alignment horizontal="center" vertical="top"/>
      <protection locked="0"/>
    </xf>
    <xf numFmtId="0" fontId="10" fillId="0" borderId="0" xfId="6" applyFont="1" applyAlignment="1" applyProtection="1">
      <alignment vertical="top"/>
      <protection locked="0"/>
    </xf>
    <xf numFmtId="0" fontId="48" fillId="0" borderId="0" xfId="6" applyFont="1" applyAlignment="1" applyProtection="1">
      <alignment vertical="top"/>
      <protection locked="0"/>
    </xf>
    <xf numFmtId="0" fontId="10" fillId="0" borderId="26" xfId="6" applyFont="1" applyBorder="1" applyAlignment="1" applyProtection="1">
      <alignment horizontal="center" vertical="center" textRotation="90" wrapText="1"/>
      <protection locked="0"/>
    </xf>
    <xf numFmtId="0" fontId="10" fillId="0" borderId="29" xfId="6" applyFont="1" applyBorder="1" applyAlignment="1" applyProtection="1">
      <alignment horizontal="center" vertical="center" textRotation="90" wrapText="1"/>
      <protection locked="0"/>
    </xf>
    <xf numFmtId="0" fontId="10" fillId="0" borderId="26" xfId="6" applyFont="1" applyBorder="1" applyAlignment="1" applyProtection="1">
      <alignment horizontal="center" vertical="center" textRotation="90"/>
      <protection locked="0"/>
    </xf>
    <xf numFmtId="0" fontId="10" fillId="0" borderId="27" xfId="6" applyFont="1" applyBorder="1" applyAlignment="1" applyProtection="1">
      <alignment horizontal="center" vertical="center" textRotation="90"/>
      <protection locked="0"/>
    </xf>
    <xf numFmtId="0" fontId="9" fillId="9" borderId="33" xfId="6" applyFont="1" applyFill="1" applyBorder="1" applyAlignment="1" applyProtection="1">
      <alignment horizontal="center" vertical="top" wrapText="1"/>
      <protection locked="0"/>
    </xf>
    <xf numFmtId="49" fontId="9" fillId="9" borderId="33" xfId="6" applyNumberFormat="1" applyFont="1" applyFill="1" applyBorder="1" applyAlignment="1" applyProtection="1">
      <alignment horizontal="center" vertical="top"/>
      <protection locked="0"/>
    </xf>
    <xf numFmtId="49" fontId="9" fillId="10" borderId="88" xfId="6" applyNumberFormat="1" applyFont="1" applyFill="1" applyBorder="1" applyAlignment="1" applyProtection="1">
      <alignment horizontal="center" vertical="top"/>
      <protection locked="0"/>
    </xf>
    <xf numFmtId="49" fontId="9" fillId="0" borderId="88" xfId="6" applyNumberFormat="1" applyFont="1" applyBorder="1" applyAlignment="1" applyProtection="1">
      <alignment horizontal="left" vertical="top" wrapText="1"/>
      <protection locked="0"/>
    </xf>
    <xf numFmtId="0" fontId="10" fillId="0" borderId="211" xfId="6" applyFont="1" applyBorder="1" applyAlignment="1" applyProtection="1">
      <alignment horizontal="left" vertical="center" wrapText="1"/>
      <protection locked="0"/>
    </xf>
    <xf numFmtId="0" fontId="23" fillId="6" borderId="91" xfId="6" applyFont="1" applyFill="1" applyBorder="1" applyAlignment="1" applyProtection="1">
      <alignment horizontal="center" vertical="center"/>
      <protection locked="0"/>
    </xf>
    <xf numFmtId="164" fontId="23" fillId="6" borderId="47" xfId="6" applyNumberFormat="1" applyFont="1" applyFill="1" applyBorder="1" applyAlignment="1">
      <alignment horizontal="center" vertical="top"/>
    </xf>
    <xf numFmtId="164" fontId="23" fillId="6" borderId="48" xfId="6" applyNumberFormat="1" applyFont="1" applyFill="1" applyBorder="1" applyAlignment="1" applyProtection="1">
      <alignment horizontal="center" vertical="top"/>
      <protection locked="0"/>
    </xf>
    <xf numFmtId="164" fontId="23" fillId="6" borderId="49" xfId="6" applyNumberFormat="1" applyFont="1" applyFill="1" applyBorder="1" applyAlignment="1" applyProtection="1">
      <alignment horizontal="center" vertical="top"/>
      <protection locked="0"/>
    </xf>
    <xf numFmtId="164" fontId="23" fillId="13" borderId="47" xfId="6" applyNumberFormat="1" applyFont="1" applyFill="1" applyBorder="1" applyAlignment="1">
      <alignment horizontal="center" vertical="center"/>
    </xf>
    <xf numFmtId="164" fontId="23" fillId="13" borderId="48" xfId="6" applyNumberFormat="1" applyFont="1" applyFill="1" applyBorder="1" applyAlignment="1" applyProtection="1">
      <alignment horizontal="center" vertical="center"/>
      <protection locked="0"/>
    </xf>
    <xf numFmtId="164" fontId="23" fillId="13" borderId="48" xfId="6" applyNumberFormat="1" applyFont="1" applyFill="1" applyBorder="1" applyAlignment="1" applyProtection="1">
      <alignment horizontal="center" vertical="top"/>
      <protection locked="0"/>
    </xf>
    <xf numFmtId="164" fontId="23" fillId="13" borderId="49" xfId="6" applyNumberFormat="1" applyFont="1" applyFill="1" applyBorder="1" applyAlignment="1" applyProtection="1">
      <alignment horizontal="center" vertical="top"/>
      <protection locked="0"/>
    </xf>
    <xf numFmtId="164" fontId="23" fillId="6" borderId="47" xfId="6" applyNumberFormat="1" applyFont="1" applyFill="1" applyBorder="1" applyAlignment="1">
      <alignment horizontal="center" vertical="center"/>
    </xf>
    <xf numFmtId="164" fontId="23" fillId="6" borderId="48" xfId="6" applyNumberFormat="1" applyFont="1" applyFill="1" applyBorder="1" applyAlignment="1" applyProtection="1">
      <alignment horizontal="center" vertical="center"/>
      <protection locked="0"/>
    </xf>
    <xf numFmtId="0" fontId="10" fillId="6" borderId="19" xfId="6" applyFont="1" applyFill="1" applyBorder="1" applyAlignment="1" applyProtection="1">
      <alignment horizontal="center" vertical="top"/>
      <protection locked="0"/>
    </xf>
    <xf numFmtId="0" fontId="10" fillId="6" borderId="16" xfId="6" applyFont="1" applyFill="1" applyBorder="1" applyAlignment="1" applyProtection="1">
      <alignment horizontal="center" vertical="top"/>
      <protection locked="0"/>
    </xf>
    <xf numFmtId="0" fontId="10" fillId="6" borderId="17" xfId="6" applyFont="1" applyFill="1" applyBorder="1" applyAlignment="1" applyProtection="1">
      <alignment horizontal="center" vertical="top"/>
      <protection locked="0"/>
    </xf>
    <xf numFmtId="0" fontId="10" fillId="0" borderId="164" xfId="6" applyFont="1" applyBorder="1" applyAlignment="1" applyProtection="1">
      <alignment horizontal="left" vertical="center" wrapText="1"/>
      <protection locked="0"/>
    </xf>
    <xf numFmtId="0" fontId="23" fillId="6" borderId="14" xfId="6" applyFont="1" applyFill="1" applyBorder="1" applyAlignment="1" applyProtection="1">
      <alignment horizontal="center" vertical="center"/>
      <protection locked="0"/>
    </xf>
    <xf numFmtId="164" fontId="23" fillId="6" borderId="54" xfId="6" applyNumberFormat="1" applyFont="1" applyFill="1" applyBorder="1" applyAlignment="1">
      <alignment horizontal="center" vertical="top"/>
    </xf>
    <xf numFmtId="164" fontId="23" fillId="6" borderId="52" xfId="6" applyNumberFormat="1" applyFont="1" applyFill="1" applyBorder="1" applyAlignment="1" applyProtection="1">
      <alignment horizontal="center" vertical="top"/>
      <protection locked="0"/>
    </xf>
    <xf numFmtId="164" fontId="23" fillId="6" borderId="55" xfId="6" applyNumberFormat="1" applyFont="1" applyFill="1" applyBorder="1" applyAlignment="1" applyProtection="1">
      <alignment horizontal="center" vertical="top"/>
      <protection locked="0"/>
    </xf>
    <xf numFmtId="164" fontId="23" fillId="13" borderId="54" xfId="6" applyNumberFormat="1" applyFont="1" applyFill="1" applyBorder="1" applyAlignment="1">
      <alignment horizontal="center" vertical="center"/>
    </xf>
    <xf numFmtId="164" fontId="23" fillId="13" borderId="52" xfId="6" applyNumberFormat="1" applyFont="1" applyFill="1" applyBorder="1" applyAlignment="1" applyProtection="1">
      <alignment horizontal="center" vertical="top"/>
      <protection locked="0"/>
    </xf>
    <xf numFmtId="164" fontId="23" fillId="13" borderId="55" xfId="6" applyNumberFormat="1" applyFont="1" applyFill="1" applyBorder="1" applyAlignment="1" applyProtection="1">
      <alignment horizontal="center" vertical="top"/>
      <protection locked="0"/>
    </xf>
    <xf numFmtId="164" fontId="23" fillId="6" borderId="54" xfId="6" applyNumberFormat="1" applyFont="1" applyFill="1" applyBorder="1" applyAlignment="1">
      <alignment horizontal="center" vertical="center"/>
    </xf>
    <xf numFmtId="0" fontId="10" fillId="6" borderId="56" xfId="6" applyFont="1" applyFill="1" applyBorder="1" applyAlignment="1" applyProtection="1">
      <alignment horizontal="center" vertical="top"/>
      <protection locked="0"/>
    </xf>
    <xf numFmtId="0" fontId="10" fillId="6" borderId="52" xfId="6" applyFont="1" applyFill="1" applyBorder="1" applyAlignment="1" applyProtection="1">
      <alignment horizontal="center" vertical="top"/>
      <protection locked="0"/>
    </xf>
    <xf numFmtId="0" fontId="10" fillId="6" borderId="55" xfId="6" applyFont="1" applyFill="1" applyBorder="1" applyAlignment="1" applyProtection="1">
      <alignment horizontal="center" vertical="top"/>
      <protection locked="0"/>
    </xf>
    <xf numFmtId="0" fontId="10" fillId="0" borderId="56" xfId="6" applyFont="1" applyBorder="1" applyAlignment="1" applyProtection="1">
      <alignment horizontal="center" vertical="top"/>
      <protection locked="0"/>
    </xf>
    <xf numFmtId="0" fontId="23" fillId="6" borderId="70" xfId="6" applyFont="1" applyFill="1" applyBorder="1" applyAlignment="1" applyProtection="1">
      <alignment horizontal="center" vertical="center"/>
      <protection locked="0"/>
    </xf>
    <xf numFmtId="164" fontId="23" fillId="13" borderId="60" xfId="6" applyNumberFormat="1" applyFont="1" applyFill="1" applyBorder="1" applyAlignment="1" applyProtection="1">
      <alignment horizontal="center" vertical="top"/>
      <protection locked="0"/>
    </xf>
    <xf numFmtId="164" fontId="23" fillId="13" borderId="61" xfId="6" applyNumberFormat="1" applyFont="1" applyFill="1" applyBorder="1" applyAlignment="1" applyProtection="1">
      <alignment horizontal="center" vertical="top"/>
      <protection locked="0"/>
    </xf>
    <xf numFmtId="0" fontId="10" fillId="0" borderId="0" xfId="6" applyFont="1" applyAlignment="1" applyProtection="1">
      <alignment horizontal="left" vertical="top"/>
      <protection locked="0"/>
    </xf>
    <xf numFmtId="164" fontId="9" fillId="6" borderId="52" xfId="6" applyNumberFormat="1" applyFont="1" applyFill="1" applyBorder="1" applyAlignment="1" applyProtection="1">
      <alignment horizontal="center" vertical="top"/>
      <protection locked="0"/>
    </xf>
    <xf numFmtId="164" fontId="9" fillId="6" borderId="55" xfId="6" applyNumberFormat="1" applyFont="1" applyFill="1" applyBorder="1" applyAlignment="1" applyProtection="1">
      <alignment horizontal="center" vertical="top"/>
      <protection locked="0"/>
    </xf>
    <xf numFmtId="164" fontId="23" fillId="13" borderId="52" xfId="6" applyNumberFormat="1" applyFont="1" applyFill="1" applyBorder="1" applyAlignment="1" applyProtection="1">
      <alignment horizontal="center" vertical="center"/>
      <protection locked="0"/>
    </xf>
    <xf numFmtId="164" fontId="23" fillId="6" borderId="52" xfId="6" applyNumberFormat="1" applyFont="1" applyFill="1" applyBorder="1" applyAlignment="1" applyProtection="1">
      <alignment horizontal="center" vertical="center"/>
      <protection locked="0"/>
    </xf>
    <xf numFmtId="164" fontId="11" fillId="6" borderId="55" xfId="6" applyNumberFormat="1" applyFont="1" applyFill="1" applyBorder="1" applyAlignment="1" applyProtection="1">
      <alignment horizontal="center" vertical="top"/>
      <protection locked="0"/>
    </xf>
    <xf numFmtId="0" fontId="10" fillId="6" borderId="106" xfId="6" applyFont="1" applyFill="1" applyBorder="1" applyAlignment="1" applyProtection="1">
      <alignment horizontal="center" vertical="top"/>
      <protection locked="0"/>
    </xf>
    <xf numFmtId="0" fontId="10" fillId="6" borderId="60" xfId="6" applyFont="1" applyFill="1" applyBorder="1" applyAlignment="1" applyProtection="1">
      <alignment horizontal="center" vertical="top"/>
      <protection locked="0"/>
    </xf>
    <xf numFmtId="0" fontId="10" fillId="6" borderId="61" xfId="6" applyFont="1" applyFill="1" applyBorder="1" applyAlignment="1" applyProtection="1">
      <alignment horizontal="center" vertical="top"/>
      <protection locked="0"/>
    </xf>
    <xf numFmtId="0" fontId="10" fillId="0" borderId="209" xfId="6" applyFont="1" applyBorder="1" applyAlignment="1" applyProtection="1">
      <alignment horizontal="center" vertical="top"/>
      <protection locked="0"/>
    </xf>
    <xf numFmtId="0" fontId="11" fillId="13" borderId="72" xfId="6" applyFont="1" applyFill="1" applyBorder="1" applyAlignment="1" applyProtection="1">
      <alignment horizontal="center" vertical="center"/>
      <protection locked="0"/>
    </xf>
    <xf numFmtId="164" fontId="11" fillId="13" borderId="76" xfId="6" applyNumberFormat="1" applyFont="1" applyFill="1" applyBorder="1" applyAlignment="1">
      <alignment horizontal="center" vertical="top"/>
    </xf>
    <xf numFmtId="164" fontId="11" fillId="13" borderId="74" xfId="6" applyNumberFormat="1" applyFont="1" applyFill="1" applyBorder="1" applyAlignment="1">
      <alignment horizontal="center" vertical="top"/>
    </xf>
    <xf numFmtId="164" fontId="11" fillId="13" borderId="77" xfId="6" applyNumberFormat="1" applyFont="1" applyFill="1" applyBorder="1" applyAlignment="1">
      <alignment horizontal="center" vertical="top"/>
    </xf>
    <xf numFmtId="164" fontId="11" fillId="13" borderId="76" xfId="6" applyNumberFormat="1" applyFont="1" applyFill="1" applyBorder="1" applyAlignment="1">
      <alignment horizontal="center" vertical="center"/>
    </xf>
    <xf numFmtId="164" fontId="11" fillId="13" borderId="74" xfId="6" applyNumberFormat="1" applyFont="1" applyFill="1" applyBorder="1" applyAlignment="1">
      <alignment horizontal="center" vertical="center"/>
    </xf>
    <xf numFmtId="164" fontId="11" fillId="13" borderId="77" xfId="6" applyNumberFormat="1" applyFont="1" applyFill="1" applyBorder="1" applyAlignment="1">
      <alignment horizontal="center" vertical="center"/>
    </xf>
    <xf numFmtId="49" fontId="9" fillId="6" borderId="88" xfId="6" applyNumberFormat="1" applyFont="1" applyFill="1" applyBorder="1" applyAlignment="1" applyProtection="1">
      <alignment horizontal="left" vertical="top" wrapText="1"/>
      <protection locked="0"/>
    </xf>
    <xf numFmtId="0" fontId="10" fillId="6" borderId="163" xfId="6" applyFont="1" applyFill="1" applyBorder="1" applyAlignment="1" applyProtection="1">
      <alignment vertical="center" wrapText="1"/>
      <protection locked="0"/>
    </xf>
    <xf numFmtId="0" fontId="10" fillId="13" borderId="49" xfId="6" applyFont="1" applyFill="1" applyBorder="1" applyAlignment="1" applyProtection="1">
      <alignment horizontal="center" vertical="top"/>
      <protection locked="0"/>
    </xf>
    <xf numFmtId="164" fontId="10" fillId="0" borderId="48" xfId="6" applyNumberFormat="1" applyFont="1" applyBorder="1" applyAlignment="1" applyProtection="1">
      <alignment horizontal="center" vertical="top"/>
      <protection locked="0"/>
    </xf>
    <xf numFmtId="164" fontId="19" fillId="0" borderId="47" xfId="6" applyNumberFormat="1" applyFont="1" applyBorder="1" applyAlignment="1">
      <alignment horizontal="center" vertical="top"/>
    </xf>
    <xf numFmtId="164" fontId="19" fillId="0" borderId="48" xfId="6" applyNumberFormat="1" applyFont="1" applyBorder="1" applyAlignment="1" applyProtection="1">
      <alignment horizontal="center" vertical="top"/>
      <protection locked="0"/>
    </xf>
    <xf numFmtId="0" fontId="19" fillId="0" borderId="48" xfId="6" applyFont="1" applyBorder="1" applyAlignment="1" applyProtection="1">
      <alignment horizontal="center" vertical="top"/>
      <protection locked="0"/>
    </xf>
    <xf numFmtId="0" fontId="10" fillId="6" borderId="92" xfId="6" applyFont="1" applyFill="1" applyBorder="1" applyAlignment="1" applyProtection="1">
      <alignment horizontal="center" vertical="top"/>
      <protection locked="0"/>
    </xf>
    <xf numFmtId="0" fontId="14" fillId="0" borderId="0" xfId="6" applyFont="1" applyAlignment="1" applyProtection="1">
      <alignment vertical="top"/>
      <protection locked="0"/>
    </xf>
    <xf numFmtId="1" fontId="10" fillId="0" borderId="0" xfId="6" applyNumberFormat="1" applyFont="1" applyAlignment="1" applyProtection="1">
      <alignment vertical="top"/>
      <protection locked="0"/>
    </xf>
    <xf numFmtId="164" fontId="48" fillId="0" borderId="0" xfId="6" applyNumberFormat="1" applyFont="1" applyAlignment="1" applyProtection="1">
      <alignment vertical="top"/>
      <protection locked="0"/>
    </xf>
    <xf numFmtId="164" fontId="10" fillId="0" borderId="0" xfId="6" applyNumberFormat="1" applyFont="1" applyAlignment="1" applyProtection="1">
      <alignment vertical="top"/>
      <protection locked="0"/>
    </xf>
    <xf numFmtId="0" fontId="10" fillId="6" borderId="194" xfId="6" applyFont="1" applyFill="1" applyBorder="1" applyAlignment="1" applyProtection="1">
      <alignment vertical="center" wrapText="1"/>
      <protection locked="0"/>
    </xf>
    <xf numFmtId="164" fontId="19" fillId="13" borderId="56" xfId="6" applyNumberFormat="1" applyFont="1" applyFill="1" applyBorder="1" applyAlignment="1">
      <alignment horizontal="center" vertical="top"/>
    </xf>
    <xf numFmtId="164" fontId="19" fillId="13" borderId="52" xfId="6" applyNumberFormat="1" applyFont="1" applyFill="1" applyBorder="1" applyAlignment="1" applyProtection="1">
      <alignment horizontal="center" vertical="top"/>
      <protection locked="0"/>
    </xf>
    <xf numFmtId="0" fontId="10" fillId="13" borderId="55" xfId="6" applyFont="1" applyFill="1" applyBorder="1" applyAlignment="1" applyProtection="1">
      <alignment horizontal="center" vertical="top"/>
      <protection locked="0"/>
    </xf>
    <xf numFmtId="164" fontId="10" fillId="0" borderId="52" xfId="6" applyNumberFormat="1" applyFont="1" applyBorder="1" applyAlignment="1" applyProtection="1">
      <alignment horizontal="center" vertical="top"/>
      <protection locked="0"/>
    </xf>
    <xf numFmtId="164" fontId="19" fillId="0" borderId="56" xfId="6" applyNumberFormat="1" applyFont="1" applyBorder="1" applyAlignment="1">
      <alignment horizontal="center" vertical="top"/>
    </xf>
    <xf numFmtId="164" fontId="19" fillId="0" borderId="52" xfId="6" applyNumberFormat="1" applyFont="1" applyBorder="1" applyAlignment="1" applyProtection="1">
      <alignment horizontal="center" vertical="top"/>
      <protection locked="0"/>
    </xf>
    <xf numFmtId="0" fontId="19" fillId="0" borderId="52" xfId="6" applyFont="1" applyBorder="1" applyAlignment="1" applyProtection="1">
      <alignment horizontal="center" vertical="top"/>
      <protection locked="0"/>
    </xf>
    <xf numFmtId="0" fontId="19" fillId="13" borderId="55" xfId="6" applyFont="1" applyFill="1" applyBorder="1" applyAlignment="1" applyProtection="1">
      <alignment horizontal="center" vertical="top"/>
      <protection locked="0"/>
    </xf>
    <xf numFmtId="164" fontId="19" fillId="13" borderId="55" xfId="6" applyNumberFormat="1" applyFont="1" applyFill="1" applyBorder="1" applyAlignment="1" applyProtection="1">
      <alignment horizontal="center" vertical="top"/>
      <protection locked="0"/>
    </xf>
    <xf numFmtId="0" fontId="51" fillId="0" borderId="0" xfId="6" applyFont="1" applyAlignment="1" applyProtection="1">
      <alignment vertical="top"/>
      <protection locked="0"/>
    </xf>
    <xf numFmtId="1" fontId="30" fillId="0" borderId="0" xfId="6" applyNumberFormat="1" applyFont="1" applyAlignment="1" applyProtection="1">
      <alignment vertical="top"/>
      <protection locked="0"/>
    </xf>
    <xf numFmtId="164" fontId="30" fillId="0" borderId="0" xfId="6" applyNumberFormat="1" applyFont="1" applyAlignment="1" applyProtection="1">
      <alignment vertical="top"/>
      <protection locked="0"/>
    </xf>
    <xf numFmtId="0" fontId="30" fillId="0" borderId="0" xfId="6" applyFont="1" applyAlignment="1" applyProtection="1">
      <alignment vertical="top"/>
      <protection locked="0"/>
    </xf>
    <xf numFmtId="164" fontId="23" fillId="6" borderId="61" xfId="6" applyNumberFormat="1" applyFont="1" applyFill="1" applyBorder="1" applyAlignment="1" applyProtection="1">
      <alignment horizontal="center" vertical="top"/>
      <protection locked="0"/>
    </xf>
    <xf numFmtId="0" fontId="10" fillId="6" borderId="164" xfId="6" applyFont="1" applyFill="1" applyBorder="1" applyAlignment="1" applyProtection="1">
      <alignment horizontal="left" vertical="center" wrapText="1"/>
      <protection locked="0"/>
    </xf>
    <xf numFmtId="164" fontId="23" fillId="6" borderId="76" xfId="6" applyNumberFormat="1" applyFont="1" applyFill="1" applyBorder="1" applyAlignment="1">
      <alignment horizontal="center" vertical="top"/>
    </xf>
    <xf numFmtId="164" fontId="19" fillId="13" borderId="60" xfId="6" applyNumberFormat="1" applyFont="1" applyFill="1" applyBorder="1" applyAlignment="1" applyProtection="1">
      <alignment horizontal="center" vertical="top"/>
      <protection locked="0"/>
    </xf>
    <xf numFmtId="0" fontId="10" fillId="13" borderId="61" xfId="6" applyFont="1" applyFill="1" applyBorder="1" applyAlignment="1" applyProtection="1">
      <alignment horizontal="center" vertical="top"/>
      <protection locked="0"/>
    </xf>
    <xf numFmtId="164" fontId="10" fillId="0" borderId="60" xfId="6" applyNumberFormat="1" applyFont="1" applyBorder="1" applyAlignment="1" applyProtection="1">
      <alignment horizontal="center" vertical="top"/>
      <protection locked="0"/>
    </xf>
    <xf numFmtId="164" fontId="19" fillId="0" borderId="60" xfId="6" applyNumberFormat="1" applyFont="1" applyBorder="1" applyAlignment="1" applyProtection="1">
      <alignment horizontal="center" vertical="top"/>
      <protection locked="0"/>
    </xf>
    <xf numFmtId="0" fontId="19" fillId="0" borderId="60" xfId="6" applyFont="1" applyBorder="1" applyAlignment="1" applyProtection="1">
      <alignment horizontal="center" vertical="top"/>
      <protection locked="0"/>
    </xf>
    <xf numFmtId="0" fontId="10" fillId="6" borderId="209" xfId="6" applyFont="1" applyFill="1" applyBorder="1" applyAlignment="1" applyProtection="1">
      <alignment horizontal="center" vertical="top"/>
      <protection locked="0"/>
    </xf>
    <xf numFmtId="0" fontId="11" fillId="13" borderId="109" xfId="6" applyFont="1" applyFill="1" applyBorder="1" applyAlignment="1" applyProtection="1">
      <alignment horizontal="center" vertical="center"/>
      <protection locked="0"/>
    </xf>
    <xf numFmtId="164" fontId="11" fillId="13" borderId="33" xfId="6" applyNumberFormat="1" applyFont="1" applyFill="1" applyBorder="1" applyAlignment="1">
      <alignment horizontal="center" vertical="top"/>
    </xf>
    <xf numFmtId="164" fontId="11" fillId="13" borderId="88" xfId="6" applyNumberFormat="1" applyFont="1" applyFill="1" applyBorder="1" applyAlignment="1">
      <alignment horizontal="center" vertical="top"/>
    </xf>
    <xf numFmtId="164" fontId="11" fillId="13" borderId="38" xfId="6" applyNumberFormat="1" applyFont="1" applyFill="1" applyBorder="1" applyAlignment="1">
      <alignment horizontal="center" vertical="top"/>
    </xf>
    <xf numFmtId="164" fontId="15" fillId="13" borderId="33" xfId="6" applyNumberFormat="1" applyFont="1" applyFill="1" applyBorder="1" applyAlignment="1">
      <alignment horizontal="center" vertical="top"/>
    </xf>
    <xf numFmtId="164" fontId="15" fillId="13" borderId="113" xfId="6" applyNumberFormat="1" applyFont="1" applyFill="1" applyBorder="1" applyAlignment="1">
      <alignment horizontal="center" vertical="top"/>
    </xf>
    <xf numFmtId="0" fontId="15" fillId="13" borderId="113" xfId="6" applyFont="1" applyFill="1" applyBorder="1" applyAlignment="1">
      <alignment horizontal="center" vertical="top"/>
    </xf>
    <xf numFmtId="0" fontId="28" fillId="13" borderId="41" xfId="6" applyFont="1" applyFill="1" applyBorder="1" applyAlignment="1">
      <alignment horizontal="center" vertical="top"/>
    </xf>
    <xf numFmtId="164" fontId="11" fillId="13" borderId="113" xfId="6" applyNumberFormat="1" applyFont="1" applyFill="1" applyBorder="1" applyAlignment="1">
      <alignment horizontal="center" vertical="top"/>
    </xf>
    <xf numFmtId="164" fontId="11" fillId="13" borderId="114" xfId="6" applyNumberFormat="1" applyFont="1" applyFill="1" applyBorder="1" applyAlignment="1">
      <alignment horizontal="center" vertical="top"/>
    </xf>
    <xf numFmtId="164" fontId="10" fillId="0" borderId="0" xfId="6" applyNumberFormat="1" applyFont="1" applyAlignment="1" applyProtection="1">
      <alignment horizontal="left" vertical="top"/>
      <protection locked="0"/>
    </xf>
    <xf numFmtId="0" fontId="6" fillId="0" borderId="0" xfId="6" applyFont="1" applyAlignment="1" applyProtection="1">
      <alignment vertical="center"/>
      <protection locked="0"/>
    </xf>
    <xf numFmtId="0" fontId="10" fillId="6" borderId="211" xfId="6" applyFont="1" applyFill="1" applyBorder="1" applyAlignment="1" applyProtection="1">
      <alignment horizontal="left" vertical="center" wrapText="1"/>
      <protection locked="0"/>
    </xf>
    <xf numFmtId="164" fontId="23" fillId="6" borderId="93" xfId="6" applyNumberFormat="1" applyFont="1" applyFill="1" applyBorder="1" applyAlignment="1" applyProtection="1">
      <alignment horizontal="center" vertical="top"/>
      <protection locked="0"/>
    </xf>
    <xf numFmtId="164" fontId="10" fillId="13" borderId="186" xfId="6" applyNumberFormat="1" applyFont="1" applyFill="1" applyBorder="1" applyAlignment="1" applyProtection="1">
      <alignment horizontal="center" vertical="top"/>
      <protection locked="0"/>
    </xf>
    <xf numFmtId="0" fontId="10" fillId="6" borderId="47" xfId="6" applyFont="1" applyFill="1" applyBorder="1" applyAlignment="1">
      <alignment horizontal="center" vertical="top"/>
    </xf>
    <xf numFmtId="0" fontId="10" fillId="6" borderId="48" xfId="6" applyFont="1" applyFill="1" applyBorder="1" applyAlignment="1" applyProtection="1">
      <alignment horizontal="center" vertical="top"/>
      <protection locked="0"/>
    </xf>
    <xf numFmtId="0" fontId="10" fillId="6" borderId="187" xfId="6" applyFont="1" applyFill="1" applyBorder="1" applyAlignment="1" applyProtection="1">
      <alignment horizontal="center" vertical="top"/>
      <protection locked="0"/>
    </xf>
    <xf numFmtId="0" fontId="23" fillId="6" borderId="45" xfId="6" applyFont="1" applyFill="1" applyBorder="1" applyAlignment="1" applyProtection="1">
      <alignment horizontal="center" vertical="center"/>
      <protection locked="0"/>
    </xf>
    <xf numFmtId="164" fontId="23" fillId="6" borderId="53" xfId="6" applyNumberFormat="1" applyFont="1" applyFill="1" applyBorder="1" applyAlignment="1" applyProtection="1">
      <alignment horizontal="center" vertical="top"/>
      <protection locked="0"/>
    </xf>
    <xf numFmtId="164" fontId="10" fillId="13" borderId="122" xfId="6" applyNumberFormat="1" applyFont="1" applyFill="1" applyBorder="1" applyAlignment="1" applyProtection="1">
      <alignment horizontal="center" vertical="top"/>
      <protection locked="0"/>
    </xf>
    <xf numFmtId="0" fontId="10" fillId="6" borderId="54" xfId="6" applyFont="1" applyFill="1" applyBorder="1" applyAlignment="1">
      <alignment horizontal="center" vertical="top"/>
    </xf>
    <xf numFmtId="0" fontId="10" fillId="6" borderId="122" xfId="6" applyFont="1" applyFill="1" applyBorder="1" applyAlignment="1" applyProtection="1">
      <alignment horizontal="center" vertical="top"/>
      <protection locked="0"/>
    </xf>
    <xf numFmtId="164" fontId="10" fillId="6" borderId="54" xfId="6" applyNumberFormat="1" applyFont="1" applyFill="1" applyBorder="1" applyAlignment="1">
      <alignment horizontal="center" vertical="top"/>
    </xf>
    <xf numFmtId="164" fontId="10" fillId="6" borderId="52" xfId="6" applyNumberFormat="1" applyFont="1" applyFill="1" applyBorder="1" applyAlignment="1" applyProtection="1">
      <alignment horizontal="center" vertical="top"/>
      <protection locked="0"/>
    </xf>
    <xf numFmtId="164" fontId="23" fillId="6" borderId="16" xfId="6" applyNumberFormat="1" applyFont="1" applyFill="1" applyBorder="1" applyAlignment="1" applyProtection="1">
      <alignment horizontal="center" vertical="top"/>
      <protection locked="0"/>
    </xf>
    <xf numFmtId="164" fontId="23" fillId="6" borderId="107" xfId="6" applyNumberFormat="1" applyFont="1" applyFill="1" applyBorder="1" applyAlignment="1" applyProtection="1">
      <alignment horizontal="center" vertical="top"/>
      <protection locked="0"/>
    </xf>
    <xf numFmtId="164" fontId="10" fillId="13" borderId="125" xfId="6" applyNumberFormat="1" applyFont="1" applyFill="1" applyBorder="1" applyAlignment="1" applyProtection="1">
      <alignment horizontal="center" vertical="top"/>
      <protection locked="0"/>
    </xf>
    <xf numFmtId="0" fontId="10" fillId="6" borderId="125" xfId="6" applyFont="1" applyFill="1" applyBorder="1" applyAlignment="1" applyProtection="1">
      <alignment horizontal="center" vertical="top"/>
      <protection locked="0"/>
    </xf>
    <xf numFmtId="164" fontId="11" fillId="13" borderId="101" xfId="6" applyNumberFormat="1" applyFont="1" applyFill="1" applyBorder="1" applyAlignment="1">
      <alignment horizontal="center" vertical="top"/>
    </xf>
    <xf numFmtId="164" fontId="11" fillId="13" borderId="75" xfId="6" applyNumberFormat="1" applyFont="1" applyFill="1" applyBorder="1" applyAlignment="1">
      <alignment horizontal="center" vertical="top"/>
    </xf>
    <xf numFmtId="164" fontId="11" fillId="13" borderId="60" xfId="6" applyNumberFormat="1" applyFont="1" applyFill="1" applyBorder="1" applyAlignment="1">
      <alignment horizontal="center" vertical="top"/>
    </xf>
    <xf numFmtId="164" fontId="11" fillId="13" borderId="73" xfId="6" applyNumberFormat="1" applyFont="1" applyFill="1" applyBorder="1" applyAlignment="1">
      <alignment horizontal="center" vertical="top"/>
    </xf>
    <xf numFmtId="164" fontId="9" fillId="3" borderId="33" xfId="6" applyNumberFormat="1" applyFont="1" applyFill="1" applyBorder="1" applyAlignment="1">
      <alignment horizontal="center" vertical="top" wrapText="1"/>
    </xf>
    <xf numFmtId="164" fontId="9" fillId="3" borderId="88" xfId="6" applyNumberFormat="1" applyFont="1" applyFill="1" applyBorder="1" applyAlignment="1">
      <alignment horizontal="center" vertical="top" wrapText="1"/>
    </xf>
    <xf numFmtId="164" fontId="11" fillId="3" borderId="33" xfId="6" applyNumberFormat="1" applyFont="1" applyFill="1" applyBorder="1" applyAlignment="1">
      <alignment horizontal="center" vertical="top"/>
    </xf>
    <xf numFmtId="164" fontId="11" fillId="3" borderId="88" xfId="6" applyNumberFormat="1" applyFont="1" applyFill="1" applyBorder="1" applyAlignment="1">
      <alignment horizontal="center" vertical="top"/>
    </xf>
    <xf numFmtId="164" fontId="11" fillId="3" borderId="114" xfId="6" applyNumberFormat="1" applyFont="1" applyFill="1" applyBorder="1" applyAlignment="1">
      <alignment horizontal="center" vertical="top"/>
    </xf>
    <xf numFmtId="164" fontId="11" fillId="3" borderId="33" xfId="6" applyNumberFormat="1" applyFont="1" applyFill="1" applyBorder="1" applyAlignment="1">
      <alignment horizontal="center" vertical="top" wrapText="1"/>
    </xf>
    <xf numFmtId="164" fontId="9" fillId="3" borderId="114" xfId="6" applyNumberFormat="1" applyFont="1" applyFill="1" applyBorder="1" applyAlignment="1">
      <alignment horizontal="center" vertical="top" wrapText="1"/>
    </xf>
    <xf numFmtId="0" fontId="10" fillId="6" borderId="163" xfId="6" applyFont="1" applyFill="1" applyBorder="1" applyAlignment="1" applyProtection="1">
      <alignment horizontal="left" vertical="center" wrapText="1"/>
      <protection locked="0"/>
    </xf>
    <xf numFmtId="164" fontId="23" fillId="13" borderId="47" xfId="6" applyNumberFormat="1" applyFont="1" applyFill="1" applyBorder="1" applyAlignment="1">
      <alignment horizontal="center" vertical="top"/>
    </xf>
    <xf numFmtId="164" fontId="23" fillId="13" borderId="92" xfId="6" applyNumberFormat="1" applyFont="1" applyFill="1" applyBorder="1" applyAlignment="1" applyProtection="1">
      <alignment horizontal="center" vertical="top"/>
      <protection locked="0"/>
    </xf>
    <xf numFmtId="164" fontId="23" fillId="0" borderId="47" xfId="6" applyNumberFormat="1" applyFont="1" applyBorder="1" applyAlignment="1">
      <alignment horizontal="center" vertical="top"/>
    </xf>
    <xf numFmtId="164" fontId="23" fillId="0" borderId="92" xfId="6" applyNumberFormat="1" applyFont="1" applyBorder="1" applyAlignment="1" applyProtection="1">
      <alignment horizontal="center" vertical="top"/>
      <protection locked="0"/>
    </xf>
    <xf numFmtId="164" fontId="23" fillId="0" borderId="48" xfId="6" applyNumberFormat="1" applyFont="1" applyBorder="1" applyAlignment="1" applyProtection="1">
      <alignment horizontal="center" vertical="top"/>
      <protection locked="0"/>
    </xf>
    <xf numFmtId="164" fontId="23" fillId="0" borderId="49" xfId="6" applyNumberFormat="1" applyFont="1" applyBorder="1" applyAlignment="1" applyProtection="1">
      <alignment horizontal="center" vertical="top"/>
      <protection locked="0"/>
    </xf>
    <xf numFmtId="0" fontId="10" fillId="6" borderId="186" xfId="6" applyFont="1" applyFill="1" applyBorder="1" applyAlignment="1" applyProtection="1">
      <alignment horizontal="center" vertical="top"/>
      <protection locked="0"/>
    </xf>
    <xf numFmtId="164" fontId="23" fillId="13" borderId="54" xfId="6" applyNumberFormat="1" applyFont="1" applyFill="1" applyBorder="1" applyAlignment="1">
      <alignment horizontal="center" vertical="top"/>
    </xf>
    <xf numFmtId="164" fontId="23" fillId="13" borderId="19" xfId="6" applyNumberFormat="1" applyFont="1" applyFill="1" applyBorder="1" applyAlignment="1" applyProtection="1">
      <alignment horizontal="center" vertical="top"/>
      <protection locked="0"/>
    </xf>
    <xf numFmtId="164" fontId="23" fillId="13" borderId="17" xfId="6" applyNumberFormat="1" applyFont="1" applyFill="1" applyBorder="1" applyAlignment="1" applyProtection="1">
      <alignment horizontal="center" vertical="top"/>
      <protection locked="0"/>
    </xf>
    <xf numFmtId="164" fontId="23" fillId="0" borderId="54" xfId="6" applyNumberFormat="1" applyFont="1" applyBorder="1" applyAlignment="1">
      <alignment horizontal="center" vertical="top"/>
    </xf>
    <xf numFmtId="164" fontId="23" fillId="0" borderId="19" xfId="6" applyNumberFormat="1" applyFont="1" applyBorder="1" applyAlignment="1" applyProtection="1">
      <alignment horizontal="center" vertical="top"/>
      <protection locked="0"/>
    </xf>
    <xf numFmtId="164" fontId="23" fillId="0" borderId="52" xfId="6" applyNumberFormat="1" applyFont="1" applyBorder="1" applyAlignment="1" applyProtection="1">
      <alignment horizontal="center" vertical="top"/>
      <protection locked="0"/>
    </xf>
    <xf numFmtId="164" fontId="23" fillId="0" borderId="55" xfId="6" applyNumberFormat="1" applyFont="1" applyBorder="1" applyAlignment="1" applyProtection="1">
      <alignment horizontal="center" vertical="top"/>
      <protection locked="0"/>
    </xf>
    <xf numFmtId="164" fontId="10" fillId="6" borderId="19" xfId="6" applyNumberFormat="1" applyFont="1" applyFill="1" applyBorder="1" applyAlignment="1" applyProtection="1">
      <alignment horizontal="center" vertical="top"/>
      <protection locked="0"/>
    </xf>
    <xf numFmtId="164" fontId="10" fillId="6" borderId="187" xfId="6" applyNumberFormat="1" applyFont="1" applyFill="1" applyBorder="1" applyAlignment="1" applyProtection="1">
      <alignment horizontal="center" vertical="top"/>
      <protection locked="0"/>
    </xf>
    <xf numFmtId="0" fontId="10" fillId="6" borderId="194" xfId="6" applyFont="1" applyFill="1" applyBorder="1" applyAlignment="1" applyProtection="1">
      <alignment horizontal="left" vertical="center" wrapText="1"/>
      <protection locked="0"/>
    </xf>
    <xf numFmtId="164" fontId="23" fillId="0" borderId="60" xfId="6" applyNumberFormat="1" applyFont="1" applyBorder="1" applyAlignment="1" applyProtection="1">
      <alignment horizontal="center" vertical="top"/>
      <protection locked="0"/>
    </xf>
    <xf numFmtId="164" fontId="23" fillId="0" borderId="61" xfId="6" applyNumberFormat="1" applyFont="1" applyBorder="1" applyAlignment="1" applyProtection="1">
      <alignment horizontal="center" vertical="top"/>
      <protection locked="0"/>
    </xf>
    <xf numFmtId="164" fontId="23" fillId="6" borderId="60" xfId="6" applyNumberFormat="1" applyFont="1" applyFill="1" applyBorder="1" applyAlignment="1" applyProtection="1">
      <alignment horizontal="center" vertical="top"/>
      <protection locked="0"/>
    </xf>
    <xf numFmtId="164" fontId="33" fillId="13" borderId="17" xfId="6" applyNumberFormat="1" applyFont="1" applyFill="1" applyBorder="1" applyAlignment="1" applyProtection="1">
      <alignment horizontal="center" vertical="top"/>
      <protection locked="0"/>
    </xf>
    <xf numFmtId="164" fontId="11" fillId="0" borderId="55" xfId="6" applyNumberFormat="1" applyFont="1" applyBorder="1" applyAlignment="1" applyProtection="1">
      <alignment horizontal="center" vertical="top"/>
      <protection locked="0"/>
    </xf>
    <xf numFmtId="0" fontId="10" fillId="6" borderId="146" xfId="6" applyFont="1" applyFill="1" applyBorder="1" applyAlignment="1" applyProtection="1">
      <alignment horizontal="center" vertical="top"/>
      <protection locked="0"/>
    </xf>
    <xf numFmtId="164" fontId="11" fillId="13" borderId="121" xfId="6" applyNumberFormat="1" applyFont="1" applyFill="1" applyBorder="1" applyAlignment="1">
      <alignment horizontal="center" vertical="top"/>
    </xf>
    <xf numFmtId="164" fontId="23" fillId="6" borderId="92" xfId="6" applyNumberFormat="1" applyFont="1" applyFill="1" applyBorder="1" applyAlignment="1" applyProtection="1">
      <alignment horizontal="center" vertical="top"/>
      <protection locked="0"/>
    </xf>
    <xf numFmtId="2" fontId="10" fillId="6" borderId="92" xfId="6" applyNumberFormat="1" applyFont="1" applyFill="1" applyBorder="1" applyAlignment="1" applyProtection="1">
      <alignment horizontal="center" vertical="top"/>
      <protection locked="0"/>
    </xf>
    <xf numFmtId="2" fontId="10" fillId="6" borderId="186" xfId="6" applyNumberFormat="1" applyFont="1" applyFill="1" applyBorder="1" applyAlignment="1" applyProtection="1">
      <alignment horizontal="center" vertical="top"/>
      <protection locked="0"/>
    </xf>
    <xf numFmtId="0" fontId="27" fillId="0" borderId="0" xfId="6" applyFont="1" applyAlignment="1" applyProtection="1">
      <alignment vertical="top"/>
      <protection locked="0"/>
    </xf>
    <xf numFmtId="164" fontId="23" fillId="6" borderId="17" xfId="6" applyNumberFormat="1" applyFont="1" applyFill="1" applyBorder="1" applyAlignment="1" applyProtection="1">
      <alignment horizontal="center" vertical="top"/>
      <protection locked="0"/>
    </xf>
    <xf numFmtId="164" fontId="23" fillId="13" borderId="16" xfId="6" applyNumberFormat="1" applyFont="1" applyFill="1" applyBorder="1" applyAlignment="1" applyProtection="1">
      <alignment horizontal="center" vertical="top"/>
      <protection locked="0"/>
    </xf>
    <xf numFmtId="164" fontId="23" fillId="0" borderId="16" xfId="6" applyNumberFormat="1" applyFont="1" applyBorder="1" applyAlignment="1" applyProtection="1">
      <alignment horizontal="center" vertical="top"/>
      <protection locked="0"/>
    </xf>
    <xf numFmtId="164" fontId="23" fillId="6" borderId="19" xfId="6" applyNumberFormat="1" applyFont="1" applyFill="1" applyBorder="1" applyAlignment="1" applyProtection="1">
      <alignment horizontal="center" vertical="top"/>
      <protection locked="0"/>
    </xf>
    <xf numFmtId="2" fontId="10" fillId="6" borderId="19" xfId="6" applyNumberFormat="1" applyFont="1" applyFill="1" applyBorder="1" applyAlignment="1" applyProtection="1">
      <alignment horizontal="center" vertical="top"/>
      <protection locked="0"/>
    </xf>
    <xf numFmtId="2" fontId="10" fillId="6" borderId="187" xfId="6" applyNumberFormat="1" applyFont="1" applyFill="1" applyBorder="1" applyAlignment="1" applyProtection="1">
      <alignment horizontal="center" vertical="top"/>
      <protection locked="0"/>
    </xf>
    <xf numFmtId="164" fontId="23" fillId="6" borderId="56" xfId="6" applyNumberFormat="1" applyFont="1" applyFill="1" applyBorder="1" applyAlignment="1" applyProtection="1">
      <alignment horizontal="center" vertical="top"/>
      <protection locked="0"/>
    </xf>
    <xf numFmtId="2" fontId="10" fillId="6" borderId="16" xfId="6" applyNumberFormat="1" applyFont="1" applyFill="1" applyBorder="1" applyAlignment="1" applyProtection="1">
      <alignment horizontal="center" vertical="top"/>
      <protection locked="0"/>
    </xf>
    <xf numFmtId="2" fontId="10" fillId="6" borderId="17" xfId="6" applyNumberFormat="1" applyFont="1" applyFill="1" applyBorder="1" applyAlignment="1" applyProtection="1">
      <alignment horizontal="center" vertical="top"/>
      <protection locked="0"/>
    </xf>
    <xf numFmtId="2" fontId="23" fillId="6" borderId="19" xfId="6" applyNumberFormat="1" applyFont="1" applyFill="1" applyBorder="1" applyAlignment="1" applyProtection="1">
      <alignment horizontal="center" vertical="top"/>
      <protection locked="0"/>
    </xf>
    <xf numFmtId="164" fontId="27" fillId="13" borderId="55" xfId="6" applyNumberFormat="1" applyFont="1" applyFill="1" applyBorder="1" applyAlignment="1" applyProtection="1">
      <alignment horizontal="center" vertical="top"/>
      <protection locked="0"/>
    </xf>
    <xf numFmtId="2" fontId="10" fillId="6" borderId="52" xfId="6" applyNumberFormat="1" applyFont="1" applyFill="1" applyBorder="1" applyAlignment="1" applyProtection="1">
      <alignment horizontal="center" vertical="top"/>
      <protection locked="0"/>
    </xf>
    <xf numFmtId="2" fontId="10" fillId="6" borderId="55" xfId="6" applyNumberFormat="1" applyFont="1" applyFill="1" applyBorder="1" applyAlignment="1" applyProtection="1">
      <alignment horizontal="center" vertical="top"/>
      <protection locked="0"/>
    </xf>
    <xf numFmtId="164" fontId="23" fillId="6" borderId="106" xfId="6" applyNumberFormat="1" applyFont="1" applyFill="1" applyBorder="1" applyAlignment="1" applyProtection="1">
      <alignment horizontal="center" vertical="top"/>
      <protection locked="0"/>
    </xf>
    <xf numFmtId="2" fontId="10" fillId="6" borderId="43" xfId="6" applyNumberFormat="1" applyFont="1" applyFill="1" applyBorder="1" applyAlignment="1" applyProtection="1">
      <alignment horizontal="center" vertical="top"/>
      <protection locked="0"/>
    </xf>
    <xf numFmtId="2" fontId="10" fillId="6" borderId="53" xfId="6" applyNumberFormat="1" applyFont="1" applyFill="1" applyBorder="1" applyAlignment="1" applyProtection="1">
      <alignment horizontal="center" vertical="top"/>
      <protection locked="0"/>
    </xf>
    <xf numFmtId="164" fontId="11" fillId="13" borderId="55" xfId="6" applyNumberFormat="1" applyFont="1" applyFill="1" applyBorder="1" applyAlignment="1" applyProtection="1">
      <alignment horizontal="center" vertical="top"/>
      <protection locked="0"/>
    </xf>
    <xf numFmtId="0" fontId="40" fillId="6" borderId="31" xfId="6" applyFont="1" applyFill="1" applyBorder="1" applyAlignment="1" applyProtection="1">
      <alignment vertical="center" textRotation="90"/>
      <protection locked="0"/>
    </xf>
    <xf numFmtId="164" fontId="10" fillId="0" borderId="19" xfId="6" applyNumberFormat="1" applyFont="1" applyBorder="1" applyAlignment="1" applyProtection="1">
      <alignment horizontal="center" vertical="top"/>
      <protection locked="0"/>
    </xf>
    <xf numFmtId="164" fontId="10" fillId="0" borderId="187" xfId="6" applyNumberFormat="1" applyFont="1" applyBorder="1" applyAlignment="1" applyProtection="1">
      <alignment horizontal="center" vertical="top"/>
      <protection locked="0"/>
    </xf>
    <xf numFmtId="164" fontId="23" fillId="13" borderId="56" xfId="6" applyNumberFormat="1" applyFont="1" applyFill="1" applyBorder="1" applyAlignment="1" applyProtection="1">
      <alignment horizontal="center" vertical="top"/>
      <protection locked="0"/>
    </xf>
    <xf numFmtId="164" fontId="23" fillId="13" borderId="106" xfId="6" applyNumberFormat="1" applyFont="1" applyFill="1" applyBorder="1" applyAlignment="1" applyProtection="1">
      <alignment horizontal="center" vertical="center"/>
      <protection locked="0"/>
    </xf>
    <xf numFmtId="164" fontId="23" fillId="13" borderId="125" xfId="6" applyNumberFormat="1" applyFont="1" applyFill="1" applyBorder="1" applyAlignment="1" applyProtection="1">
      <alignment horizontal="center" vertical="center"/>
      <protection locked="0"/>
    </xf>
    <xf numFmtId="164" fontId="23" fillId="6" borderId="106" xfId="6" applyNumberFormat="1" applyFont="1" applyFill="1" applyBorder="1" applyAlignment="1" applyProtection="1">
      <alignment horizontal="center" vertical="center"/>
      <protection locked="0"/>
    </xf>
    <xf numFmtId="164" fontId="11" fillId="6" borderId="125" xfId="6" applyNumberFormat="1" applyFont="1" applyFill="1" applyBorder="1" applyAlignment="1" applyProtection="1">
      <alignment horizontal="center" vertical="center"/>
      <protection locked="0"/>
    </xf>
    <xf numFmtId="164" fontId="23" fillId="6" borderId="125" xfId="6" applyNumberFormat="1" applyFont="1" applyFill="1" applyBorder="1" applyAlignment="1" applyProtection="1">
      <alignment horizontal="center" vertical="center"/>
      <protection locked="0"/>
    </xf>
    <xf numFmtId="164" fontId="10" fillId="0" borderId="19" xfId="6" applyNumberFormat="1" applyFont="1" applyBorder="1" applyAlignment="1" applyProtection="1">
      <alignment horizontal="center" vertical="center"/>
      <protection locked="0"/>
    </xf>
    <xf numFmtId="164" fontId="10" fillId="0" borderId="187" xfId="6" applyNumberFormat="1" applyFont="1" applyBorder="1" applyAlignment="1" applyProtection="1">
      <alignment horizontal="center" vertical="center"/>
      <protection locked="0"/>
    </xf>
    <xf numFmtId="164" fontId="11" fillId="13" borderId="121" xfId="6" applyNumberFormat="1" applyFont="1" applyFill="1" applyBorder="1" applyAlignment="1">
      <alignment horizontal="center" vertical="center"/>
    </xf>
    <xf numFmtId="164" fontId="11" fillId="13" borderId="73" xfId="6" applyNumberFormat="1" applyFont="1" applyFill="1" applyBorder="1" applyAlignment="1">
      <alignment horizontal="center" vertical="center"/>
    </xf>
    <xf numFmtId="49" fontId="9" fillId="6" borderId="146" xfId="6" applyNumberFormat="1" applyFont="1" applyFill="1" applyBorder="1" applyAlignment="1" applyProtection="1">
      <alignment horizontal="left" vertical="top" wrapText="1"/>
      <protection locked="0"/>
    </xf>
    <xf numFmtId="164" fontId="23" fillId="6" borderId="54" xfId="6" applyNumberFormat="1" applyFont="1" applyFill="1" applyBorder="1" applyAlignment="1" applyProtection="1">
      <alignment horizontal="center" vertical="top"/>
      <protection locked="0"/>
    </xf>
    <xf numFmtId="164" fontId="23" fillId="13" borderId="54" xfId="6" applyNumberFormat="1" applyFont="1" applyFill="1" applyBorder="1" applyAlignment="1" applyProtection="1">
      <alignment horizontal="center" vertical="top"/>
      <protection locked="0"/>
    </xf>
    <xf numFmtId="0" fontId="10" fillId="6" borderId="56" xfId="6" applyFont="1" applyFill="1" applyBorder="1" applyAlignment="1" applyProtection="1">
      <alignment vertical="top"/>
      <protection locked="0"/>
    </xf>
    <xf numFmtId="164" fontId="23" fillId="6" borderId="125" xfId="6" applyNumberFormat="1" applyFont="1" applyFill="1" applyBorder="1" applyAlignment="1" applyProtection="1">
      <alignment horizontal="center" vertical="top"/>
      <protection locked="0"/>
    </xf>
    <xf numFmtId="164" fontId="23" fillId="13" borderId="125" xfId="6" applyNumberFormat="1" applyFont="1" applyFill="1" applyBorder="1" applyAlignment="1" applyProtection="1">
      <alignment horizontal="center" vertical="top"/>
      <protection locked="0"/>
    </xf>
    <xf numFmtId="164" fontId="11" fillId="6" borderId="125" xfId="6" applyNumberFormat="1" applyFont="1" applyFill="1" applyBorder="1" applyAlignment="1" applyProtection="1">
      <alignment horizontal="center" vertical="top"/>
      <protection locked="0"/>
    </xf>
    <xf numFmtId="0" fontId="23" fillId="0" borderId="70" xfId="6" applyFont="1" applyBorder="1" applyAlignment="1" applyProtection="1">
      <alignment horizontal="center" vertical="center"/>
      <protection locked="0"/>
    </xf>
    <xf numFmtId="164" fontId="23" fillId="0" borderId="125" xfId="6" applyNumberFormat="1" applyFont="1" applyBorder="1" applyAlignment="1" applyProtection="1">
      <alignment horizontal="center" vertical="top"/>
      <protection locked="0"/>
    </xf>
    <xf numFmtId="0" fontId="23" fillId="0" borderId="54" xfId="6" applyFont="1" applyBorder="1" applyAlignment="1" applyProtection="1">
      <alignment vertical="top" wrapText="1"/>
      <protection locked="0"/>
    </xf>
    <xf numFmtId="0" fontId="10" fillId="0" borderId="55" xfId="6" applyFont="1" applyBorder="1" applyAlignment="1" applyProtection="1">
      <alignment horizontal="center" vertical="top"/>
      <protection locked="0"/>
    </xf>
    <xf numFmtId="164" fontId="11" fillId="13" borderId="124" xfId="6" applyNumberFormat="1" applyFont="1" applyFill="1" applyBorder="1" applyAlignment="1">
      <alignment horizontal="center" vertical="top"/>
    </xf>
    <xf numFmtId="164" fontId="11" fillId="13" borderId="61" xfId="6" applyNumberFormat="1" applyFont="1" applyFill="1" applyBorder="1" applyAlignment="1">
      <alignment horizontal="center" vertical="top"/>
    </xf>
    <xf numFmtId="49" fontId="9" fillId="6" borderId="88" xfId="6" applyNumberFormat="1" applyFont="1" applyFill="1" applyBorder="1" applyAlignment="1" applyProtection="1">
      <alignment horizontal="center" vertical="top"/>
      <protection locked="0"/>
    </xf>
    <xf numFmtId="0" fontId="23" fillId="6" borderId="130" xfId="6" applyFont="1" applyFill="1" applyBorder="1" applyAlignment="1" applyProtection="1">
      <alignment horizontal="center" vertical="center"/>
      <protection locked="0"/>
    </xf>
    <xf numFmtId="0" fontId="23" fillId="6" borderId="166" xfId="6" applyFont="1" applyFill="1" applyBorder="1" applyAlignment="1" applyProtection="1">
      <alignment horizontal="center" vertical="center"/>
      <protection locked="0"/>
    </xf>
    <xf numFmtId="0" fontId="23" fillId="6" borderId="131" xfId="6" applyFont="1" applyFill="1" applyBorder="1" applyAlignment="1" applyProtection="1">
      <alignment horizontal="center" vertical="center"/>
      <protection locked="0"/>
    </xf>
    <xf numFmtId="164" fontId="23" fillId="13" borderId="106" xfId="6" applyNumberFormat="1" applyFont="1" applyFill="1" applyBorder="1" applyAlignment="1" applyProtection="1">
      <alignment horizontal="center" vertical="top"/>
      <protection locked="0"/>
    </xf>
    <xf numFmtId="0" fontId="11" fillId="13" borderId="121" xfId="6" applyFont="1" applyFill="1" applyBorder="1" applyAlignment="1" applyProtection="1">
      <alignment horizontal="center" vertical="center"/>
      <protection locked="0"/>
    </xf>
    <xf numFmtId="164" fontId="9" fillId="10" borderId="37" xfId="6" applyNumberFormat="1" applyFont="1" applyFill="1" applyBorder="1" applyAlignment="1">
      <alignment horizontal="center" vertical="top"/>
    </xf>
    <xf numFmtId="164" fontId="9" fillId="10" borderId="102" xfId="6" applyNumberFormat="1" applyFont="1" applyFill="1" applyBorder="1" applyAlignment="1">
      <alignment horizontal="center" vertical="top"/>
    </xf>
    <xf numFmtId="164" fontId="9" fillId="10" borderId="103" xfId="6" applyNumberFormat="1" applyFont="1" applyFill="1" applyBorder="1" applyAlignment="1">
      <alignment horizontal="center" vertical="top"/>
    </xf>
    <xf numFmtId="164" fontId="9" fillId="9" borderId="33" xfId="6" applyNumberFormat="1" applyFont="1" applyFill="1" applyBorder="1" applyAlignment="1">
      <alignment horizontal="center" vertical="top"/>
    </xf>
    <xf numFmtId="164" fontId="9" fillId="9" borderId="88" xfId="6" applyNumberFormat="1" applyFont="1" applyFill="1" applyBorder="1" applyAlignment="1">
      <alignment horizontal="center" vertical="top"/>
    </xf>
    <xf numFmtId="164" fontId="9" fillId="9" borderId="114" xfId="6" applyNumberFormat="1" applyFont="1" applyFill="1" applyBorder="1" applyAlignment="1">
      <alignment horizontal="center" vertical="top"/>
    </xf>
    <xf numFmtId="0" fontId="10" fillId="9" borderId="40" xfId="6" applyFont="1" applyFill="1" applyBorder="1" applyAlignment="1" applyProtection="1">
      <alignment vertical="top"/>
      <protection locked="0"/>
    </xf>
    <xf numFmtId="164" fontId="9" fillId="8" borderId="161" xfId="6" applyNumberFormat="1" applyFont="1" applyFill="1" applyBorder="1" applyAlignment="1">
      <alignment horizontal="center" vertical="top"/>
    </xf>
    <xf numFmtId="164" fontId="9" fillId="8" borderId="208" xfId="6" applyNumberFormat="1" applyFont="1" applyFill="1" applyBorder="1" applyAlignment="1">
      <alignment horizontal="center" vertical="top"/>
    </xf>
    <xf numFmtId="164" fontId="9" fillId="8" borderId="160" xfId="6" applyNumberFormat="1" applyFont="1" applyFill="1" applyBorder="1" applyAlignment="1">
      <alignment horizontal="center" vertical="top"/>
    </xf>
    <xf numFmtId="0" fontId="10" fillId="8" borderId="133" xfId="6" applyFont="1" applyFill="1" applyBorder="1" applyAlignment="1" applyProtection="1">
      <alignment vertical="top"/>
      <protection locked="0"/>
    </xf>
    <xf numFmtId="0" fontId="9" fillId="8" borderId="134" xfId="6" applyFont="1" applyFill="1" applyBorder="1" applyAlignment="1" applyProtection="1">
      <alignment horizontal="left" vertical="top"/>
      <protection locked="0"/>
    </xf>
    <xf numFmtId="49" fontId="9" fillId="0" borderId="0" xfId="6" applyNumberFormat="1" applyFont="1" applyAlignment="1" applyProtection="1">
      <alignment horizontal="center" vertical="top"/>
      <protection locked="0"/>
    </xf>
    <xf numFmtId="49" fontId="9" fillId="0" borderId="0" xfId="6" applyNumberFormat="1" applyFont="1" applyAlignment="1" applyProtection="1">
      <alignment horizontal="right" vertical="top"/>
      <protection locked="0"/>
    </xf>
    <xf numFmtId="49" fontId="11" fillId="0" borderId="0" xfId="6" applyNumberFormat="1" applyFont="1" applyAlignment="1" applyProtection="1">
      <alignment horizontal="right" vertical="top"/>
      <protection locked="0"/>
    </xf>
    <xf numFmtId="164" fontId="9" fillId="0" borderId="0" xfId="6" applyNumberFormat="1" applyFont="1" applyAlignment="1" applyProtection="1">
      <alignment horizontal="center" vertical="center"/>
      <protection locked="0"/>
    </xf>
    <xf numFmtId="0" fontId="9" fillId="0" borderId="0" xfId="6" applyFont="1" applyAlignment="1" applyProtection="1">
      <alignment horizontal="left" vertical="top"/>
      <protection locked="0"/>
    </xf>
    <xf numFmtId="0" fontId="23" fillId="0" borderId="0" xfId="6" applyFont="1" applyAlignment="1" applyProtection="1">
      <alignment vertical="top"/>
      <protection locked="0"/>
    </xf>
    <xf numFmtId="0" fontId="6" fillId="0" borderId="0" xfId="6" applyFont="1" applyAlignment="1" applyProtection="1">
      <alignment vertical="top" wrapText="1"/>
      <protection locked="0"/>
    </xf>
    <xf numFmtId="164" fontId="23" fillId="0" borderId="0" xfId="6" applyNumberFormat="1" applyFont="1" applyAlignment="1" applyProtection="1">
      <alignment horizontal="center" vertical="center"/>
      <protection locked="0"/>
    </xf>
    <xf numFmtId="164" fontId="54" fillId="0" borderId="0" xfId="6" applyNumberFormat="1" applyFont="1" applyAlignment="1" applyProtection="1">
      <alignment horizontal="center" vertical="center"/>
      <protection locked="0"/>
    </xf>
    <xf numFmtId="0" fontId="8" fillId="0" borderId="0" xfId="6" applyFont="1" applyAlignment="1" applyProtection="1">
      <alignment vertical="top"/>
      <protection locked="0"/>
    </xf>
    <xf numFmtId="164" fontId="14" fillId="13" borderId="54" xfId="0" applyNumberFormat="1" applyFont="1" applyFill="1" applyBorder="1" applyAlignment="1">
      <alignment horizontal="center" vertical="top"/>
    </xf>
    <xf numFmtId="164" fontId="14" fillId="13" borderId="52" xfId="0" applyNumberFormat="1" applyFont="1" applyFill="1" applyBorder="1" applyAlignment="1">
      <alignment horizontal="center" vertical="top" wrapText="1"/>
    </xf>
    <xf numFmtId="164" fontId="19" fillId="13" borderId="54" xfId="0" applyNumberFormat="1" applyFont="1" applyFill="1" applyBorder="1" applyAlignment="1">
      <alignment horizontal="center" vertical="top"/>
    </xf>
    <xf numFmtId="164" fontId="19" fillId="13" borderId="52" xfId="0" applyNumberFormat="1" applyFont="1" applyFill="1" applyBorder="1" applyAlignment="1">
      <alignment horizontal="center" vertical="top" wrapText="1"/>
    </xf>
    <xf numFmtId="0" fontId="19" fillId="0" borderId="213" xfId="0" applyFont="1" applyBorder="1" applyAlignment="1">
      <alignment vertical="top" wrapText="1"/>
    </xf>
    <xf numFmtId="164" fontId="33" fillId="13" borderId="16" xfId="0" applyNumberFormat="1" applyFont="1" applyFill="1" applyBorder="1" applyAlignment="1">
      <alignment horizontal="center" vertical="top"/>
    </xf>
    <xf numFmtId="164" fontId="74" fillId="0" borderId="200" xfId="0" applyNumberFormat="1" applyFont="1" applyBorder="1" applyAlignment="1">
      <alignment horizontal="center" vertical="top"/>
    </xf>
    <xf numFmtId="164" fontId="74" fillId="0" borderId="198" xfId="0" applyNumberFormat="1" applyFont="1" applyBorder="1" applyAlignment="1">
      <alignment horizontal="center" vertical="top"/>
    </xf>
    <xf numFmtId="164" fontId="19" fillId="0" borderId="76" xfId="0" applyNumberFormat="1" applyFont="1" applyBorder="1" applyAlignment="1">
      <alignment horizontal="center" vertical="top"/>
    </xf>
    <xf numFmtId="164" fontId="19" fillId="0" borderId="74" xfId="0" applyNumberFormat="1" applyFont="1" applyBorder="1" applyAlignment="1">
      <alignment horizontal="center" vertical="top"/>
    </xf>
    <xf numFmtId="49" fontId="11" fillId="0" borderId="86" xfId="0" applyNumberFormat="1" applyFont="1" applyBorder="1" applyAlignment="1">
      <alignment horizontal="center" vertical="center"/>
    </xf>
    <xf numFmtId="49" fontId="11" fillId="0" borderId="120" xfId="0" applyNumberFormat="1" applyFont="1" applyBorder="1" applyAlignment="1">
      <alignment horizontal="center" vertical="center"/>
    </xf>
    <xf numFmtId="49" fontId="11" fillId="6" borderId="80" xfId="0" applyNumberFormat="1" applyFont="1" applyFill="1" applyBorder="1" applyAlignment="1">
      <alignment horizontal="center" vertical="top"/>
    </xf>
    <xf numFmtId="49" fontId="11" fillId="6" borderId="68" xfId="0" applyNumberFormat="1" applyFont="1" applyFill="1" applyBorder="1" applyAlignment="1">
      <alignment horizontal="center" vertical="top"/>
    </xf>
    <xf numFmtId="164" fontId="36" fillId="13" borderId="55" xfId="0" applyNumberFormat="1" applyFont="1" applyFill="1" applyBorder="1" applyAlignment="1">
      <alignment horizontal="center" vertical="top"/>
    </xf>
    <xf numFmtId="164" fontId="67" fillId="13" borderId="53" xfId="0" applyNumberFormat="1" applyFont="1" applyFill="1" applyBorder="1" applyAlignment="1">
      <alignment horizontal="center" vertical="top"/>
    </xf>
    <xf numFmtId="167" fontId="41" fillId="13" borderId="48" xfId="0" applyNumberFormat="1" applyFont="1" applyFill="1" applyBorder="1" applyAlignment="1">
      <alignment horizontal="center" vertical="top"/>
    </xf>
    <xf numFmtId="167" fontId="41" fillId="0" borderId="47" xfId="0" applyNumberFormat="1" applyFont="1" applyFill="1" applyBorder="1" applyAlignment="1">
      <alignment horizontal="center" vertical="top"/>
    </xf>
    <xf numFmtId="167" fontId="41" fillId="0" borderId="48" xfId="0" applyNumberFormat="1" applyFont="1" applyFill="1" applyBorder="1" applyAlignment="1">
      <alignment horizontal="center" vertical="top"/>
    </xf>
    <xf numFmtId="167" fontId="41" fillId="0" borderId="49" xfId="0" applyNumberFormat="1" applyFont="1" applyFill="1" applyBorder="1" applyAlignment="1">
      <alignment horizontal="center" vertical="top"/>
    </xf>
    <xf numFmtId="167" fontId="23" fillId="0" borderId="47" xfId="0" applyNumberFormat="1" applyFont="1" applyFill="1" applyBorder="1" applyAlignment="1">
      <alignment horizontal="center" vertical="top"/>
    </xf>
    <xf numFmtId="167" fontId="23" fillId="0" borderId="48" xfId="0" applyNumberFormat="1" applyFont="1" applyFill="1" applyBorder="1" applyAlignment="1">
      <alignment horizontal="center" vertical="top"/>
    </xf>
    <xf numFmtId="167" fontId="23" fillId="0" borderId="49" xfId="0" applyNumberFormat="1" applyFont="1" applyFill="1" applyBorder="1" applyAlignment="1">
      <alignment horizontal="center" vertical="top"/>
    </xf>
    <xf numFmtId="164" fontId="28" fillId="13" borderId="74" xfId="0" applyNumberFormat="1" applyFont="1" applyFill="1" applyBorder="1" applyAlignment="1">
      <alignment horizontal="center" vertical="top"/>
    </xf>
    <xf numFmtId="0" fontId="23" fillId="0" borderId="102" xfId="4" applyFont="1" applyBorder="1" applyAlignment="1" applyProtection="1">
      <alignment horizontal="center" vertical="top" wrapText="1"/>
      <protection locked="0"/>
    </xf>
    <xf numFmtId="0" fontId="23" fillId="0" borderId="80" xfId="4" applyFont="1" applyBorder="1" applyAlignment="1" applyProtection="1">
      <alignment horizontal="center" vertical="top" wrapText="1"/>
      <protection locked="0"/>
    </xf>
    <xf numFmtId="0" fontId="23" fillId="0" borderId="68" xfId="4" applyFont="1" applyBorder="1" applyAlignment="1" applyProtection="1">
      <alignment horizontal="center" vertical="top" wrapText="1"/>
      <protection locked="0"/>
    </xf>
    <xf numFmtId="164" fontId="27" fillId="11" borderId="47" xfId="4" applyNumberFormat="1" applyFont="1" applyFill="1" applyBorder="1" applyAlignment="1">
      <alignment horizontal="center" vertical="top"/>
    </xf>
    <xf numFmtId="164" fontId="27" fillId="11" borderId="48" xfId="4" applyNumberFormat="1" applyFont="1" applyFill="1" applyBorder="1" applyAlignment="1" applyProtection="1">
      <alignment horizontal="center" vertical="top"/>
      <protection locked="0"/>
    </xf>
    <xf numFmtId="49" fontId="12" fillId="9" borderId="129" xfId="0" applyNumberFormat="1" applyFont="1" applyFill="1" applyBorder="1" applyAlignment="1">
      <alignment horizontal="center" vertical="top"/>
    </xf>
    <xf numFmtId="49" fontId="12" fillId="10" borderId="68" xfId="0" applyNumberFormat="1" applyFont="1" applyFill="1" applyBorder="1" applyAlignment="1">
      <alignment horizontal="center" vertical="top"/>
    </xf>
    <xf numFmtId="164" fontId="47" fillId="0" borderId="16" xfId="0" applyNumberFormat="1" applyFont="1" applyBorder="1" applyAlignment="1">
      <alignment horizontal="center" vertical="top"/>
    </xf>
    <xf numFmtId="164" fontId="23" fillId="0" borderId="48" xfId="4" applyNumberFormat="1" applyFont="1" applyBorder="1" applyAlignment="1" applyProtection="1">
      <alignment horizontal="center" vertical="top"/>
      <protection locked="0"/>
    </xf>
    <xf numFmtId="164" fontId="23" fillId="0" borderId="49" xfId="4" applyNumberFormat="1" applyFont="1" applyBorder="1" applyAlignment="1" applyProtection="1">
      <alignment horizontal="center" vertical="top"/>
      <protection locked="0"/>
    </xf>
    <xf numFmtId="164" fontId="23" fillId="6" borderId="92" xfId="0" applyNumberFormat="1" applyFont="1" applyFill="1" applyBorder="1" applyAlignment="1">
      <alignment horizontal="center" vertical="top"/>
    </xf>
    <xf numFmtId="164" fontId="9" fillId="10" borderId="19" xfId="0" applyNumberFormat="1" applyFont="1" applyFill="1" applyBorder="1" applyAlignment="1">
      <alignment horizontal="center" vertical="top"/>
    </xf>
    <xf numFmtId="164" fontId="9" fillId="10" borderId="114" xfId="0" applyNumberFormat="1" applyFont="1" applyFill="1" applyBorder="1" applyAlignment="1">
      <alignment horizontal="center" vertical="top"/>
    </xf>
    <xf numFmtId="164" fontId="11" fillId="6" borderId="92" xfId="0" applyNumberFormat="1" applyFont="1" applyFill="1" applyBorder="1" applyAlignment="1">
      <alignment horizontal="center" vertical="top"/>
    </xf>
    <xf numFmtId="164" fontId="11" fillId="6" borderId="56" xfId="0" applyNumberFormat="1" applyFont="1" applyFill="1" applyBorder="1" applyAlignment="1">
      <alignment horizontal="center" vertical="top"/>
    </xf>
    <xf numFmtId="164" fontId="9" fillId="10" borderId="81" xfId="0" applyNumberFormat="1" applyFont="1" applyFill="1" applyBorder="1" applyAlignment="1">
      <alignment horizontal="center" vertical="top"/>
    </xf>
    <xf numFmtId="164" fontId="9" fillId="10" borderId="113" xfId="0" applyNumberFormat="1" applyFont="1" applyFill="1" applyBorder="1" applyAlignment="1">
      <alignment horizontal="center" vertical="top"/>
    </xf>
    <xf numFmtId="164" fontId="9" fillId="8" borderId="136" xfId="0" applyNumberFormat="1" applyFont="1" applyFill="1" applyBorder="1" applyAlignment="1">
      <alignment horizontal="center" vertical="top"/>
    </xf>
    <xf numFmtId="164" fontId="9" fillId="8" borderId="160" xfId="0" applyNumberFormat="1" applyFont="1" applyFill="1" applyBorder="1" applyAlignment="1">
      <alignment horizontal="center" vertical="top"/>
    </xf>
    <xf numFmtId="164" fontId="23" fillId="13" borderId="93" xfId="4" applyNumberFormat="1" applyFont="1" applyFill="1" applyBorder="1" applyAlignment="1" applyProtection="1">
      <alignment horizontal="center" vertical="top"/>
      <protection locked="0"/>
    </xf>
    <xf numFmtId="170" fontId="19" fillId="13" borderId="130" xfId="4" applyNumberFormat="1" applyFont="1" applyFill="1" applyBorder="1" applyAlignment="1">
      <alignment horizontal="center" vertical="top"/>
    </xf>
    <xf numFmtId="170" fontId="15" fillId="13" borderId="48" xfId="4" applyNumberFormat="1" applyFont="1" applyFill="1" applyBorder="1" applyAlignment="1" applyProtection="1">
      <alignment horizontal="center" vertical="top"/>
      <protection locked="0"/>
    </xf>
    <xf numFmtId="170" fontId="19" fillId="13" borderId="186" xfId="4" applyNumberFormat="1" applyFont="1" applyFill="1" applyBorder="1" applyAlignment="1" applyProtection="1">
      <alignment horizontal="center" vertical="top"/>
      <protection locked="0"/>
    </xf>
    <xf numFmtId="170" fontId="19" fillId="0" borderId="130" xfId="4" applyNumberFormat="1" applyFont="1" applyBorder="1" applyAlignment="1">
      <alignment horizontal="center" vertical="top"/>
    </xf>
    <xf numFmtId="170" fontId="15" fillId="0" borderId="48" xfId="4" applyNumberFormat="1" applyFont="1" applyBorder="1" applyAlignment="1" applyProtection="1">
      <alignment horizontal="center" vertical="top"/>
      <protection locked="0"/>
    </xf>
    <xf numFmtId="170" fontId="19" fillId="0" borderId="186" xfId="4" applyNumberFormat="1" applyFont="1" applyBorder="1" applyAlignment="1" applyProtection="1">
      <alignment horizontal="center" vertical="top"/>
      <protection locked="0"/>
    </xf>
    <xf numFmtId="164" fontId="10" fillId="0" borderId="15" xfId="4" applyNumberFormat="1" applyFont="1" applyBorder="1" applyAlignment="1">
      <alignment horizontal="center" vertical="top"/>
    </xf>
    <xf numFmtId="164" fontId="10" fillId="0" borderId="187" xfId="4" applyNumberFormat="1" applyFont="1" applyBorder="1" applyAlignment="1" applyProtection="1">
      <alignment horizontal="center" vertical="top"/>
      <protection locked="0"/>
    </xf>
    <xf numFmtId="164" fontId="10" fillId="0" borderId="54" xfId="4" applyNumberFormat="1" applyFont="1" applyBorder="1" applyAlignment="1">
      <alignment horizontal="center" vertical="top"/>
    </xf>
    <xf numFmtId="164" fontId="10" fillId="0" borderId="56" xfId="4" applyNumberFormat="1" applyFont="1" applyBorder="1" applyAlignment="1">
      <alignment horizontal="center" vertical="top"/>
    </xf>
    <xf numFmtId="49" fontId="23" fillId="0" borderId="47" xfId="4" applyNumberFormat="1" applyFont="1" applyBorder="1" applyAlignment="1">
      <alignment horizontal="center" vertical="top"/>
    </xf>
    <xf numFmtId="49" fontId="23" fillId="0" borderId="48" xfId="4" applyNumberFormat="1" applyFont="1" applyBorder="1" applyAlignment="1">
      <alignment horizontal="center" vertical="top"/>
    </xf>
    <xf numFmtId="49" fontId="34" fillId="6" borderId="186" xfId="0" applyNumberFormat="1" applyFont="1" applyFill="1" applyBorder="1" applyAlignment="1">
      <alignment horizontal="center" vertical="top"/>
    </xf>
    <xf numFmtId="164" fontId="74" fillId="13" borderId="54" xfId="0" applyNumberFormat="1" applyFont="1" applyFill="1" applyBorder="1" applyAlignment="1">
      <alignment horizontal="center" vertical="top"/>
    </xf>
    <xf numFmtId="164" fontId="74" fillId="13" borderId="52" xfId="0" applyNumberFormat="1" applyFont="1" applyFill="1" applyBorder="1" applyAlignment="1">
      <alignment horizontal="center" vertical="top"/>
    </xf>
    <xf numFmtId="164" fontId="28" fillId="13" borderId="52" xfId="0" applyNumberFormat="1" applyFont="1" applyFill="1" applyBorder="1" applyAlignment="1">
      <alignment horizontal="center" vertical="top"/>
    </xf>
    <xf numFmtId="164" fontId="74" fillId="0" borderId="54" xfId="0" applyNumberFormat="1" applyFont="1" applyBorder="1" applyAlignment="1">
      <alignment horizontal="center" vertical="top"/>
    </xf>
    <xf numFmtId="164" fontId="74" fillId="0" borderId="56" xfId="0" applyNumberFormat="1" applyFont="1" applyBorder="1" applyAlignment="1">
      <alignment horizontal="center" vertical="top"/>
    </xf>
    <xf numFmtId="164" fontId="74" fillId="0" borderId="166" xfId="0" applyNumberFormat="1" applyFont="1" applyBorder="1" applyAlignment="1">
      <alignment horizontal="center" vertical="top"/>
    </xf>
    <xf numFmtId="164" fontId="74" fillId="0" borderId="52" xfId="0" applyNumberFormat="1" applyFont="1" applyBorder="1" applyAlignment="1">
      <alignment horizontal="center" vertical="top"/>
    </xf>
    <xf numFmtId="164" fontId="74" fillId="13" borderId="37" xfId="0" applyNumberFormat="1" applyFont="1" applyFill="1" applyBorder="1" applyAlignment="1">
      <alignment horizontal="center" vertical="top"/>
    </xf>
    <xf numFmtId="164" fontId="74" fillId="13" borderId="148" xfId="0" applyNumberFormat="1" applyFont="1" applyFill="1" applyBorder="1" applyAlignment="1">
      <alignment horizontal="center" vertical="top"/>
    </xf>
    <xf numFmtId="164" fontId="74" fillId="13" borderId="198" xfId="0" applyNumberFormat="1" applyFont="1" applyFill="1" applyBorder="1" applyAlignment="1">
      <alignment horizontal="center" vertical="top"/>
    </xf>
    <xf numFmtId="49" fontId="28" fillId="13" borderId="148" xfId="0" applyNumberFormat="1" applyFont="1" applyFill="1" applyBorder="1" applyAlignment="1">
      <alignment horizontal="left" vertical="top"/>
    </xf>
    <xf numFmtId="164" fontId="74" fillId="13" borderId="199" xfId="0" applyNumberFormat="1" applyFont="1" applyFill="1" applyBorder="1" applyAlignment="1">
      <alignment horizontal="center" vertical="top"/>
    </xf>
    <xf numFmtId="164" fontId="74" fillId="13" borderId="56" xfId="0" applyNumberFormat="1" applyFont="1" applyFill="1" applyBorder="1" applyAlignment="1">
      <alignment horizontal="center" vertical="top"/>
    </xf>
    <xf numFmtId="49" fontId="28" fillId="13" borderId="56" xfId="0" applyNumberFormat="1" applyFont="1" applyFill="1" applyBorder="1" applyAlignment="1">
      <alignment horizontal="left" vertical="top"/>
    </xf>
    <xf numFmtId="164" fontId="74" fillId="13" borderId="55" xfId="0" applyNumberFormat="1" applyFont="1" applyFill="1" applyBorder="1" applyAlignment="1">
      <alignment horizontal="center" vertical="top"/>
    </xf>
    <xf numFmtId="164" fontId="74" fillId="13" borderId="47" xfId="0" applyNumberFormat="1" applyFont="1" applyFill="1" applyBorder="1" applyAlignment="1">
      <alignment horizontal="center" vertical="top"/>
    </xf>
    <xf numFmtId="49" fontId="74" fillId="13" borderId="48" xfId="0" applyNumberFormat="1" applyFont="1" applyFill="1" applyBorder="1" applyAlignment="1">
      <alignment horizontal="center" vertical="top"/>
    </xf>
    <xf numFmtId="49" fontId="28" fillId="13" borderId="48" xfId="0" applyNumberFormat="1" applyFont="1" applyFill="1" applyBorder="1" applyAlignment="1">
      <alignment horizontal="left" vertical="top"/>
    </xf>
    <xf numFmtId="164" fontId="74" fillId="13" borderId="49" xfId="0" applyNumberFormat="1" applyFont="1" applyFill="1" applyBorder="1" applyAlignment="1">
      <alignment horizontal="center" vertical="top"/>
    </xf>
    <xf numFmtId="49" fontId="74" fillId="13" borderId="52" xfId="0" applyNumberFormat="1" applyFont="1" applyFill="1" applyBorder="1" applyAlignment="1">
      <alignment horizontal="center" vertical="top"/>
    </xf>
    <xf numFmtId="49" fontId="28" fillId="13" borderId="52" xfId="0" applyNumberFormat="1" applyFont="1" applyFill="1" applyBorder="1" applyAlignment="1">
      <alignment horizontal="left" vertical="top"/>
    </xf>
    <xf numFmtId="164" fontId="23" fillId="0" borderId="52" xfId="4" applyNumberFormat="1" applyFont="1" applyFill="1" applyBorder="1" applyAlignment="1" applyProtection="1">
      <alignment horizontal="center" vertical="top"/>
      <protection locked="0"/>
    </xf>
    <xf numFmtId="164" fontId="23" fillId="0" borderId="60" xfId="4" applyNumberFormat="1" applyFont="1" applyFill="1" applyBorder="1" applyAlignment="1" applyProtection="1">
      <alignment horizontal="center" vertical="top"/>
      <protection locked="0"/>
    </xf>
    <xf numFmtId="164" fontId="15" fillId="13" borderId="73" xfId="0" applyNumberFormat="1" applyFont="1" applyFill="1" applyBorder="1" applyAlignment="1">
      <alignment horizontal="center" vertical="top"/>
    </xf>
    <xf numFmtId="164" fontId="15" fillId="13" borderId="74" xfId="0" applyNumberFormat="1" applyFont="1" applyFill="1" applyBorder="1" applyAlignment="1">
      <alignment horizontal="center" vertical="top"/>
    </xf>
    <xf numFmtId="164" fontId="15" fillId="13" borderId="77" xfId="0" applyNumberFormat="1" applyFont="1" applyFill="1" applyBorder="1" applyAlignment="1">
      <alignment horizontal="center" vertical="top"/>
    </xf>
    <xf numFmtId="164" fontId="67" fillId="13" borderId="43" xfId="5" applyNumberFormat="1" applyFont="1" applyFill="1" applyBorder="1" applyAlignment="1">
      <alignment horizontal="center" vertical="top"/>
    </xf>
    <xf numFmtId="164" fontId="74" fillId="13" borderId="92" xfId="0" applyNumberFormat="1" applyFont="1" applyFill="1" applyBorder="1" applyAlignment="1">
      <alignment horizontal="center" vertical="top"/>
    </xf>
    <xf numFmtId="164" fontId="74" fillId="13" borderId="102" xfId="0" applyNumberFormat="1" applyFont="1" applyFill="1" applyBorder="1" applyAlignment="1">
      <alignment horizontal="center" vertical="top"/>
    </xf>
    <xf numFmtId="164" fontId="74" fillId="13" borderId="103" xfId="0" applyNumberFormat="1" applyFont="1" applyFill="1" applyBorder="1" applyAlignment="1">
      <alignment horizontal="center" vertical="top"/>
    </xf>
    <xf numFmtId="49" fontId="75" fillId="9" borderId="129" xfId="0" applyNumberFormat="1" applyFont="1" applyFill="1" applyBorder="1" applyAlignment="1">
      <alignment horizontal="center" vertical="top"/>
    </xf>
    <xf numFmtId="49" fontId="75" fillId="10" borderId="68" xfId="0" applyNumberFormat="1" applyFont="1" applyFill="1" applyBorder="1" applyAlignment="1">
      <alignment horizontal="center" vertical="top"/>
    </xf>
    <xf numFmtId="0" fontId="77" fillId="0" borderId="91" xfId="0" applyFont="1" applyBorder="1" applyAlignment="1">
      <alignment horizontal="center" vertical="top"/>
    </xf>
    <xf numFmtId="164" fontId="74" fillId="0" borderId="92" xfId="0" applyNumberFormat="1" applyFont="1" applyBorder="1" applyAlignment="1">
      <alignment horizontal="center" vertical="top"/>
    </xf>
    <xf numFmtId="164" fontId="74" fillId="0" borderId="48" xfId="0" applyNumberFormat="1" applyFont="1" applyBorder="1" applyAlignment="1">
      <alignment horizontal="center" vertical="top"/>
    </xf>
    <xf numFmtId="164" fontId="75" fillId="0" borderId="92" xfId="0" applyNumberFormat="1" applyFont="1" applyBorder="1" applyAlignment="1">
      <alignment horizontal="center" vertical="top"/>
    </xf>
    <xf numFmtId="164" fontId="75" fillId="0" borderId="49" xfId="0" applyNumberFormat="1" applyFont="1" applyBorder="1" applyAlignment="1">
      <alignment horizontal="center" vertical="top"/>
    </xf>
    <xf numFmtId="164" fontId="74" fillId="13" borderId="48" xfId="0" applyNumberFormat="1" applyFont="1" applyFill="1" applyBorder="1" applyAlignment="1">
      <alignment horizontal="center" vertical="top"/>
    </xf>
    <xf numFmtId="164" fontId="74" fillId="13" borderId="140" xfId="0" applyNumberFormat="1" applyFont="1" applyFill="1" applyBorder="1" applyAlignment="1">
      <alignment horizontal="center" vertical="top"/>
    </xf>
    <xf numFmtId="2" fontId="74" fillId="13" borderId="49" xfId="0" applyNumberFormat="1" applyFont="1" applyFill="1" applyBorder="1" applyAlignment="1">
      <alignment horizontal="center" vertical="top"/>
    </xf>
    <xf numFmtId="164" fontId="74" fillId="0" borderId="47" xfId="0" applyNumberFormat="1" applyFont="1" applyBorder="1" applyAlignment="1">
      <alignment horizontal="center" vertical="top"/>
    </xf>
    <xf numFmtId="164" fontId="75" fillId="0" borderId="48" xfId="0" applyNumberFormat="1" applyFont="1" applyBorder="1" applyAlignment="1">
      <alignment horizontal="center" vertical="top"/>
    </xf>
    <xf numFmtId="2" fontId="75" fillId="0" borderId="49" xfId="0" applyNumberFormat="1" applyFont="1" applyBorder="1" applyAlignment="1">
      <alignment horizontal="center" vertical="top"/>
    </xf>
    <xf numFmtId="164" fontId="74" fillId="0" borderId="49" xfId="0" applyNumberFormat="1" applyFont="1" applyBorder="1" applyAlignment="1">
      <alignment horizontal="center" vertical="top"/>
    </xf>
    <xf numFmtId="0" fontId="75" fillId="13" borderId="72" xfId="0" applyFont="1" applyFill="1" applyBorder="1" applyAlignment="1">
      <alignment horizontal="center" vertical="top"/>
    </xf>
    <xf numFmtId="164" fontId="75" fillId="13" borderId="73" xfId="0" applyNumberFormat="1" applyFont="1" applyFill="1" applyBorder="1" applyAlignment="1">
      <alignment horizontal="center" vertical="top"/>
    </xf>
    <xf numFmtId="164" fontId="75" fillId="13" borderId="74" xfId="0" applyNumberFormat="1" applyFont="1" applyFill="1" applyBorder="1" applyAlignment="1">
      <alignment horizontal="center" vertical="top"/>
    </xf>
    <xf numFmtId="164" fontId="75" fillId="13" borderId="77" xfId="0" applyNumberFormat="1" applyFont="1" applyFill="1" applyBorder="1" applyAlignment="1">
      <alignment horizontal="center" vertical="top"/>
    </xf>
    <xf numFmtId="164" fontId="75" fillId="13" borderId="101" xfId="0" applyNumberFormat="1" applyFont="1" applyFill="1" applyBorder="1" applyAlignment="1">
      <alignment horizontal="center" vertical="top"/>
    </xf>
    <xf numFmtId="2" fontId="75" fillId="13" borderId="77" xfId="0" applyNumberFormat="1" applyFont="1" applyFill="1" applyBorder="1" applyAlignment="1">
      <alignment horizontal="center" vertical="top"/>
    </xf>
    <xf numFmtId="164" fontId="75" fillId="13" borderId="76" xfId="0" applyNumberFormat="1" applyFont="1" applyFill="1" applyBorder="1" applyAlignment="1">
      <alignment horizontal="center" vertical="top"/>
    </xf>
    <xf numFmtId="164" fontId="74" fillId="13" borderId="77" xfId="0" applyNumberFormat="1" applyFont="1" applyFill="1" applyBorder="1" applyAlignment="1">
      <alignment horizontal="center" vertical="top"/>
    </xf>
    <xf numFmtId="164" fontId="19" fillId="13" borderId="92" xfId="0" applyNumberFormat="1" applyFont="1" applyFill="1" applyBorder="1" applyAlignment="1">
      <alignment horizontal="center" vertical="top"/>
    </xf>
    <xf numFmtId="167" fontId="33" fillId="0" borderId="15" xfId="0" applyNumberFormat="1" applyFont="1" applyBorder="1" applyAlignment="1">
      <alignment horizontal="center" vertical="top"/>
    </xf>
    <xf numFmtId="167" fontId="33" fillId="6" borderId="16" xfId="0" applyNumberFormat="1" applyFont="1" applyFill="1" applyBorder="1" applyAlignment="1">
      <alignment horizontal="center" vertical="top"/>
    </xf>
    <xf numFmtId="167" fontId="33" fillId="0" borderId="16" xfId="0" applyNumberFormat="1" applyFont="1" applyBorder="1" applyAlignment="1">
      <alignment horizontal="center" vertical="top"/>
    </xf>
    <xf numFmtId="167" fontId="33" fillId="6" borderId="17" xfId="0" applyNumberFormat="1" applyFont="1" applyFill="1" applyBorder="1" applyAlignment="1">
      <alignment horizontal="center" vertical="top"/>
    </xf>
    <xf numFmtId="167" fontId="33" fillId="6" borderId="52" xfId="0" applyNumberFormat="1" applyFont="1" applyFill="1" applyBorder="1" applyAlignment="1">
      <alignment horizontal="center" vertical="top"/>
    </xf>
    <xf numFmtId="167" fontId="33" fillId="0" borderId="52" xfId="0" applyNumberFormat="1" applyFont="1" applyBorder="1" applyAlignment="1">
      <alignment horizontal="center" vertical="top"/>
    </xf>
    <xf numFmtId="167" fontId="33" fillId="0" borderId="55" xfId="0" applyNumberFormat="1" applyFont="1" applyBorder="1" applyAlignment="1">
      <alignment horizontal="center" vertical="top"/>
    </xf>
    <xf numFmtId="0" fontId="27" fillId="0" borderId="10" xfId="0" applyFont="1" applyBorder="1" applyAlignment="1">
      <alignment vertical="top" wrapText="1"/>
    </xf>
    <xf numFmtId="164" fontId="15" fillId="13" borderId="48" xfId="0" applyNumberFormat="1" applyFont="1" applyFill="1" applyBorder="1" applyAlignment="1">
      <alignment horizontal="center" vertical="top"/>
    </xf>
    <xf numFmtId="164" fontId="19" fillId="13" borderId="49" xfId="0" applyNumberFormat="1" applyFont="1" applyFill="1" applyBorder="1" applyAlignment="1">
      <alignment horizontal="center" vertical="top"/>
    </xf>
    <xf numFmtId="164" fontId="19" fillId="13" borderId="56" xfId="0" applyNumberFormat="1" applyFont="1" applyFill="1" applyBorder="1" applyAlignment="1">
      <alignment horizontal="center" vertical="top"/>
    </xf>
    <xf numFmtId="164" fontId="15" fillId="13" borderId="52" xfId="0" applyNumberFormat="1" applyFont="1" applyFill="1" applyBorder="1" applyAlignment="1">
      <alignment horizontal="center" vertical="top"/>
    </xf>
    <xf numFmtId="164" fontId="19" fillId="13" borderId="52" xfId="0" applyNumberFormat="1" applyFont="1" applyFill="1" applyBorder="1" applyAlignment="1">
      <alignment vertical="top"/>
    </xf>
    <xf numFmtId="164" fontId="19" fillId="13" borderId="55" xfId="0" applyNumberFormat="1" applyFont="1" applyFill="1" applyBorder="1" applyAlignment="1">
      <alignment vertical="top"/>
    </xf>
    <xf numFmtId="164" fontId="19" fillId="13" borderId="47" xfId="4" applyNumberFormat="1" applyFont="1" applyFill="1" applyBorder="1" applyAlignment="1">
      <alignment horizontal="center" vertical="top" wrapText="1"/>
    </xf>
    <xf numFmtId="0" fontId="10" fillId="0" borderId="0" xfId="4" applyFont="1" applyAlignment="1" applyProtection="1">
      <alignment vertical="top"/>
      <protection locked="0"/>
    </xf>
    <xf numFmtId="164" fontId="33" fillId="13" borderId="54" xfId="0" applyNumberFormat="1" applyFont="1" applyFill="1" applyBorder="1" applyAlignment="1">
      <alignment horizontal="center" vertical="top"/>
    </xf>
    <xf numFmtId="164" fontId="33" fillId="13" borderId="54" xfId="4" applyNumberFormat="1" applyFont="1" applyFill="1" applyBorder="1" applyAlignment="1">
      <alignment horizontal="center" vertical="top"/>
    </xf>
    <xf numFmtId="164" fontId="33" fillId="13" borderId="52" xfId="4" applyNumberFormat="1" applyFont="1" applyFill="1" applyBorder="1" applyAlignment="1" applyProtection="1">
      <alignment horizontal="center" vertical="top"/>
      <protection locked="0"/>
    </xf>
    <xf numFmtId="164" fontId="33" fillId="13" borderId="124" xfId="4" applyNumberFormat="1" applyFont="1" applyFill="1" applyBorder="1" applyAlignment="1">
      <alignment horizontal="center" vertical="top"/>
    </xf>
    <xf numFmtId="164" fontId="33" fillId="13" borderId="60" xfId="4" applyNumberFormat="1" applyFont="1" applyFill="1" applyBorder="1" applyAlignment="1" applyProtection="1">
      <alignment horizontal="center" vertical="top"/>
      <protection locked="0"/>
    </xf>
    <xf numFmtId="164" fontId="19" fillId="13" borderId="140" xfId="4" applyNumberFormat="1" applyFont="1" applyFill="1" applyBorder="1" applyAlignment="1">
      <alignment horizontal="center" vertical="top" wrapText="1"/>
    </xf>
    <xf numFmtId="164" fontId="19" fillId="13" borderId="186" xfId="4" applyNumberFormat="1" applyFont="1" applyFill="1" applyBorder="1" applyAlignment="1" applyProtection="1">
      <alignment horizontal="center" vertical="top" wrapText="1"/>
      <protection locked="0"/>
    </xf>
    <xf numFmtId="164" fontId="15" fillId="13" borderId="101" xfId="4" applyNumberFormat="1" applyFont="1" applyFill="1" applyBorder="1" applyAlignment="1">
      <alignment horizontal="center" vertical="top"/>
    </xf>
    <xf numFmtId="164" fontId="15" fillId="13" borderId="74" xfId="4" applyNumberFormat="1" applyFont="1" applyFill="1" applyBorder="1" applyAlignment="1">
      <alignment horizontal="center" vertical="top"/>
    </xf>
    <xf numFmtId="164" fontId="9" fillId="3" borderId="34" xfId="0" applyNumberFormat="1" applyFont="1" applyFill="1" applyBorder="1" applyAlignment="1">
      <alignment horizontal="left" vertical="top" wrapText="1"/>
    </xf>
    <xf numFmtId="164" fontId="9" fillId="2" borderId="100" xfId="0" applyNumberFormat="1" applyFont="1" applyFill="1" applyBorder="1" applyAlignment="1">
      <alignment horizontal="center" vertical="top"/>
    </xf>
    <xf numFmtId="164" fontId="9" fillId="2" borderId="34" xfId="0" applyNumberFormat="1" applyFont="1" applyFill="1" applyBorder="1" applyAlignment="1">
      <alignment horizontal="left" vertical="top"/>
    </xf>
    <xf numFmtId="49" fontId="9" fillId="2" borderId="33" xfId="0" applyNumberFormat="1" applyFont="1" applyFill="1" applyBorder="1" applyAlignment="1">
      <alignment horizontal="center" vertical="top"/>
    </xf>
    <xf numFmtId="0" fontId="27" fillId="6" borderId="129" xfId="4" applyFont="1" applyFill="1" applyBorder="1" applyAlignment="1" applyProtection="1">
      <alignment vertical="center" wrapText="1"/>
      <protection locked="0"/>
    </xf>
    <xf numFmtId="0" fontId="27" fillId="6" borderId="89" xfId="4" applyFont="1" applyFill="1" applyBorder="1" applyAlignment="1" applyProtection="1">
      <alignment vertical="center" wrapText="1"/>
      <protection locked="0"/>
    </xf>
    <xf numFmtId="0" fontId="33" fillId="6" borderId="103" xfId="4" applyFont="1" applyFill="1" applyBorder="1" applyAlignment="1" applyProtection="1">
      <alignment horizontal="center" vertical="top" wrapText="1"/>
      <protection locked="0"/>
    </xf>
    <xf numFmtId="164" fontId="23" fillId="11" borderId="49" xfId="4" applyNumberFormat="1" applyFont="1" applyFill="1" applyBorder="1" applyAlignment="1" applyProtection="1">
      <alignment horizontal="center" vertical="top"/>
      <protection locked="0"/>
    </xf>
    <xf numFmtId="164" fontId="23" fillId="11" borderId="48" xfId="4" applyNumberFormat="1" applyFont="1" applyFill="1" applyBorder="1" applyAlignment="1" applyProtection="1">
      <alignment horizontal="center" vertical="top"/>
      <protection locked="0"/>
    </xf>
    <xf numFmtId="170" fontId="10" fillId="13" borderId="47" xfId="4" applyNumberFormat="1" applyFont="1" applyFill="1" applyBorder="1" applyAlignment="1">
      <alignment horizontal="center" vertical="top"/>
    </xf>
    <xf numFmtId="164" fontId="20" fillId="13" borderId="76" xfId="0" applyNumberFormat="1" applyFont="1" applyFill="1" applyBorder="1" applyAlignment="1">
      <alignment horizontal="center" vertical="top" wrapText="1"/>
    </xf>
    <xf numFmtId="164" fontId="20" fillId="13" borderId="73" xfId="0" applyNumberFormat="1" applyFont="1" applyFill="1" applyBorder="1" applyAlignment="1">
      <alignment horizontal="center" vertical="top" wrapText="1"/>
    </xf>
    <xf numFmtId="164" fontId="20" fillId="13" borderId="101" xfId="0" applyNumberFormat="1" applyFont="1" applyFill="1" applyBorder="1" applyAlignment="1">
      <alignment horizontal="center" vertical="top" wrapText="1"/>
    </xf>
    <xf numFmtId="170" fontId="10" fillId="13" borderId="123" xfId="4" applyNumberFormat="1" applyFont="1" applyFill="1" applyBorder="1" applyAlignment="1">
      <alignment horizontal="center" vertical="top"/>
    </xf>
    <xf numFmtId="170" fontId="10" fillId="13" borderId="68" xfId="4" applyNumberFormat="1" applyFont="1" applyFill="1" applyBorder="1" applyAlignment="1" applyProtection="1">
      <alignment horizontal="center" vertical="top"/>
      <protection locked="0"/>
    </xf>
    <xf numFmtId="0" fontId="79" fillId="0" borderId="123" xfId="0" applyFont="1" applyBorder="1" applyAlignment="1">
      <alignment vertical="center" wrapText="1"/>
    </xf>
    <xf numFmtId="0" fontId="79" fillId="0" borderId="0" xfId="0" applyFont="1" applyAlignment="1">
      <alignment vertical="center" wrapText="1"/>
    </xf>
    <xf numFmtId="164" fontId="27" fillId="17" borderId="49" xfId="4" applyNumberFormat="1" applyFont="1" applyFill="1" applyBorder="1" applyAlignment="1" applyProtection="1">
      <alignment horizontal="center" vertical="top"/>
      <protection locked="0"/>
    </xf>
    <xf numFmtId="0" fontId="11" fillId="17" borderId="72" xfId="0" applyFont="1" applyFill="1" applyBorder="1" applyAlignment="1">
      <alignment horizontal="center" vertical="top"/>
    </xf>
    <xf numFmtId="164" fontId="11" fillId="17" borderId="76" xfId="0" applyNumberFormat="1" applyFont="1" applyFill="1" applyBorder="1" applyAlignment="1">
      <alignment horizontal="center" vertical="top"/>
    </xf>
    <xf numFmtId="164" fontId="11" fillId="17" borderId="74" xfId="0" applyNumberFormat="1" applyFont="1" applyFill="1" applyBorder="1" applyAlignment="1">
      <alignment horizontal="center" vertical="top"/>
    </xf>
    <xf numFmtId="164" fontId="11" fillId="17" borderId="73" xfId="0" applyNumberFormat="1" applyFont="1" applyFill="1" applyBorder="1" applyAlignment="1">
      <alignment horizontal="center" vertical="top"/>
    </xf>
    <xf numFmtId="164" fontId="11" fillId="17" borderId="77" xfId="0" applyNumberFormat="1" applyFont="1" applyFill="1" applyBorder="1" applyAlignment="1">
      <alignment horizontal="center" vertical="top"/>
    </xf>
    <xf numFmtId="2" fontId="11" fillId="17" borderId="101" xfId="0" applyNumberFormat="1" applyFont="1" applyFill="1" applyBorder="1" applyAlignment="1">
      <alignment horizontal="center" vertical="top"/>
    </xf>
    <xf numFmtId="2" fontId="11" fillId="17" borderId="77" xfId="0" applyNumberFormat="1" applyFont="1" applyFill="1" applyBorder="1" applyAlignment="1">
      <alignment horizontal="center" vertical="top"/>
    </xf>
    <xf numFmtId="2" fontId="11" fillId="17" borderId="74" xfId="0" applyNumberFormat="1" applyFont="1" applyFill="1" applyBorder="1" applyAlignment="1">
      <alignment horizontal="center" vertical="top"/>
    </xf>
    <xf numFmtId="49" fontId="12" fillId="9" borderId="37" xfId="0" applyNumberFormat="1" applyFont="1" applyFill="1" applyBorder="1" applyAlignment="1">
      <alignment horizontal="center" vertical="top"/>
    </xf>
    <xf numFmtId="49" fontId="12" fillId="10" borderId="102" xfId="0" applyNumberFormat="1" applyFont="1" applyFill="1" applyBorder="1" applyAlignment="1">
      <alignment horizontal="center" vertical="top"/>
    </xf>
    <xf numFmtId="0" fontId="47" fillId="0" borderId="100" xfId="0" applyFont="1" applyBorder="1" applyAlignment="1">
      <alignment horizontal="left" vertical="top" wrapText="1"/>
    </xf>
    <xf numFmtId="164" fontId="47" fillId="0" borderId="124" xfId="0" applyNumberFormat="1" applyFont="1" applyBorder="1" applyAlignment="1">
      <alignment horizontal="left" vertical="top" wrapText="1"/>
    </xf>
    <xf numFmtId="1" fontId="8" fillId="0" borderId="60" xfId="0" applyNumberFormat="1" applyFont="1" applyBorder="1" applyAlignment="1">
      <alignment horizontal="center" vertical="top"/>
    </xf>
    <xf numFmtId="49" fontId="12" fillId="9" borderId="129" xfId="0" applyNumberFormat="1" applyFont="1" applyFill="1" applyBorder="1" applyAlignment="1">
      <alignment horizontal="center" vertical="top"/>
    </xf>
    <xf numFmtId="49" fontId="12" fillId="10" borderId="68" xfId="0" applyNumberFormat="1" applyFont="1" applyFill="1" applyBorder="1" applyAlignment="1">
      <alignment horizontal="center" vertical="top"/>
    </xf>
    <xf numFmtId="1" fontId="8" fillId="0" borderId="61" xfId="0" applyNumberFormat="1" applyFont="1" applyBorder="1" applyAlignment="1">
      <alignment horizontal="center" vertical="top"/>
    </xf>
    <xf numFmtId="164" fontId="47" fillId="0" borderId="124" xfId="0" applyNumberFormat="1" applyFont="1" applyBorder="1" applyAlignment="1">
      <alignment horizontal="center" vertical="top"/>
    </xf>
    <xf numFmtId="164" fontId="47" fillId="0" borderId="60" xfId="0" applyNumberFormat="1" applyFont="1" applyBorder="1" applyAlignment="1">
      <alignment horizontal="center" vertical="top"/>
    </xf>
    <xf numFmtId="164" fontId="47" fillId="13" borderId="60" xfId="0" applyNumberFormat="1" applyFont="1" applyFill="1" applyBorder="1" applyAlignment="1">
      <alignment horizontal="center" vertical="top"/>
    </xf>
    <xf numFmtId="164" fontId="47" fillId="0" borderId="54" xfId="0" applyNumberFormat="1" applyFont="1" applyBorder="1" applyAlignment="1">
      <alignment horizontal="left" vertical="top" wrapText="1"/>
    </xf>
    <xf numFmtId="164" fontId="12" fillId="13" borderId="101" xfId="0" applyNumberFormat="1" applyFont="1" applyFill="1" applyBorder="1" applyAlignment="1">
      <alignment horizontal="center" vertical="top"/>
    </xf>
    <xf numFmtId="49" fontId="12" fillId="9" borderId="37" xfId="0" applyNumberFormat="1" applyFont="1" applyFill="1" applyBorder="1" applyAlignment="1">
      <alignment vertical="top"/>
    </xf>
    <xf numFmtId="49" fontId="12" fillId="10" borderId="102" xfId="0" applyNumberFormat="1" applyFont="1" applyFill="1" applyBorder="1" applyAlignment="1">
      <alignment vertical="top"/>
    </xf>
    <xf numFmtId="0" fontId="8" fillId="0" borderId="140" xfId="0" applyFont="1" applyBorder="1" applyAlignment="1">
      <alignment horizontal="center" vertical="top"/>
    </xf>
    <xf numFmtId="164" fontId="12" fillId="0" borderId="92" xfId="0" applyNumberFormat="1" applyFont="1" applyBorder="1" applyAlignment="1">
      <alignment horizontal="center" vertical="top"/>
    </xf>
    <xf numFmtId="0" fontId="11" fillId="0" borderId="0" xfId="6" applyFont="1" applyAlignment="1" applyProtection="1">
      <alignment horizontal="center" vertical="top" wrapText="1"/>
      <protection locked="0"/>
    </xf>
    <xf numFmtId="0" fontId="9" fillId="9" borderId="41" xfId="6" applyFont="1" applyFill="1" applyBorder="1" applyAlignment="1" applyProtection="1">
      <alignment horizontal="left" vertical="top"/>
      <protection locked="0"/>
    </xf>
    <xf numFmtId="0" fontId="23" fillId="0" borderId="80" xfId="4" applyFont="1" applyBorder="1" applyAlignment="1" applyProtection="1">
      <alignment horizontal="center" vertical="top" wrapText="1"/>
      <protection locked="0"/>
    </xf>
    <xf numFmtId="164" fontId="33" fillId="11" borderId="52" xfId="4" applyNumberFormat="1" applyFont="1" applyFill="1" applyBorder="1" applyAlignment="1" applyProtection="1">
      <alignment horizontal="center" vertical="top"/>
      <protection locked="0"/>
    </xf>
    <xf numFmtId="164" fontId="23" fillId="11" borderId="48" xfId="4" applyNumberFormat="1" applyFont="1" applyFill="1" applyBorder="1" applyAlignment="1" applyProtection="1">
      <alignment horizontal="center" vertical="top"/>
      <protection locked="0"/>
    </xf>
    <xf numFmtId="0" fontId="10" fillId="0" borderId="100" xfId="4" applyFont="1" applyBorder="1" applyAlignment="1" applyProtection="1">
      <alignment vertical="top" wrapText="1"/>
      <protection locked="0"/>
    </xf>
    <xf numFmtId="164" fontId="33" fillId="11" borderId="54" xfId="4" applyNumberFormat="1" applyFont="1" applyFill="1" applyBorder="1" applyAlignment="1">
      <alignment horizontal="center" vertical="top"/>
    </xf>
    <xf numFmtId="164" fontId="19" fillId="13" borderId="47" xfId="0" applyNumberFormat="1" applyFont="1" applyFill="1" applyBorder="1" applyAlignment="1">
      <alignment horizontal="center" vertical="top"/>
    </xf>
    <xf numFmtId="164" fontId="51" fillId="0" borderId="123" xfId="0" applyNumberFormat="1" applyFont="1" applyBorder="1" applyAlignment="1">
      <alignment vertical="top" wrapText="1"/>
    </xf>
    <xf numFmtId="164" fontId="51" fillId="0" borderId="0" xfId="0" applyNumberFormat="1" applyFont="1" applyAlignment="1">
      <alignment vertical="top" wrapText="1"/>
    </xf>
    <xf numFmtId="164" fontId="19" fillId="13" borderId="16" xfId="0" applyNumberFormat="1" applyFont="1" applyFill="1" applyBorder="1" applyAlignment="1">
      <alignment horizontal="center" vertical="top"/>
    </xf>
    <xf numFmtId="0" fontId="33" fillId="0" borderId="48" xfId="0" applyFont="1" applyBorder="1" applyAlignment="1">
      <alignment horizontal="center" vertical="top"/>
    </xf>
    <xf numFmtId="164" fontId="33" fillId="13" borderId="47" xfId="0" applyNumberFormat="1" applyFont="1" applyFill="1" applyBorder="1" applyAlignment="1">
      <alignment horizontal="center" vertical="top" wrapText="1"/>
    </xf>
    <xf numFmtId="164" fontId="33" fillId="13" borderId="48" xfId="0" applyNumberFormat="1" applyFont="1" applyFill="1" applyBorder="1" applyAlignment="1">
      <alignment horizontal="center" vertical="top" wrapText="1"/>
    </xf>
    <xf numFmtId="164" fontId="33" fillId="13" borderId="49" xfId="0" applyNumberFormat="1" applyFont="1" applyFill="1" applyBorder="1" applyAlignment="1">
      <alignment horizontal="center" vertical="top" wrapText="1"/>
    </xf>
    <xf numFmtId="164" fontId="47" fillId="0" borderId="199" xfId="0" applyNumberFormat="1" applyFont="1" applyBorder="1" applyAlignment="1">
      <alignment horizontal="center" vertical="top"/>
    </xf>
    <xf numFmtId="167" fontId="23" fillId="13" borderId="15" xfId="0" applyNumberFormat="1" applyFont="1" applyFill="1" applyBorder="1" applyAlignment="1">
      <alignment horizontal="center" vertical="top"/>
    </xf>
    <xf numFmtId="167" fontId="23" fillId="13" borderId="52" xfId="0" applyNumberFormat="1" applyFont="1" applyFill="1" applyBorder="1" applyAlignment="1">
      <alignment horizontal="center" vertical="top"/>
    </xf>
    <xf numFmtId="0" fontId="27" fillId="0" borderId="123" xfId="6" applyFont="1" applyBorder="1" applyAlignment="1" applyProtection="1">
      <alignment vertical="top" wrapText="1"/>
      <protection locked="0"/>
    </xf>
    <xf numFmtId="0" fontId="27" fillId="0" borderId="0" xfId="6" applyFont="1" applyAlignment="1" applyProtection="1">
      <alignment vertical="top" wrapText="1"/>
      <protection locked="0"/>
    </xf>
    <xf numFmtId="170" fontId="10" fillId="13" borderId="54" xfId="4" applyNumberFormat="1" applyFont="1" applyFill="1" applyBorder="1" applyAlignment="1">
      <alignment horizontal="center" vertical="top"/>
    </xf>
    <xf numFmtId="170" fontId="10" fillId="13" borderId="55" xfId="4" applyNumberFormat="1" applyFont="1" applyFill="1" applyBorder="1" applyAlignment="1" applyProtection="1">
      <alignment horizontal="center" vertical="top"/>
      <protection locked="0"/>
    </xf>
    <xf numFmtId="170" fontId="23" fillId="13" borderId="19" xfId="4" applyNumberFormat="1" applyFont="1" applyFill="1" applyBorder="1" applyAlignment="1">
      <alignment horizontal="center" vertical="top"/>
    </xf>
    <xf numFmtId="170" fontId="23" fillId="13" borderId="16" xfId="4" applyNumberFormat="1" applyFont="1" applyFill="1" applyBorder="1" applyAlignment="1" applyProtection="1">
      <alignment horizontal="center" vertical="top"/>
      <protection locked="0"/>
    </xf>
    <xf numFmtId="170" fontId="23" fillId="13" borderId="46" xfId="4" applyNumberFormat="1" applyFont="1" applyFill="1" applyBorder="1" applyAlignment="1" applyProtection="1">
      <alignment horizontal="center" vertical="top"/>
      <protection locked="0"/>
    </xf>
    <xf numFmtId="170" fontId="23" fillId="13" borderId="17" xfId="4" applyNumberFormat="1" applyFont="1" applyFill="1" applyBorder="1" applyAlignment="1" applyProtection="1">
      <alignment horizontal="center" vertical="top"/>
      <protection locked="0"/>
    </xf>
    <xf numFmtId="164" fontId="23" fillId="6" borderId="69" xfId="4" applyNumberFormat="1" applyFont="1" applyFill="1" applyBorder="1" applyAlignment="1" applyProtection="1">
      <alignment horizontal="center" vertical="top"/>
      <protection locked="0"/>
    </xf>
    <xf numFmtId="164" fontId="11" fillId="11" borderId="74" xfId="4" applyNumberFormat="1" applyFont="1" applyFill="1" applyBorder="1" applyAlignment="1" applyProtection="1">
      <alignment horizontal="center" vertical="top"/>
      <protection locked="0" hidden="1"/>
    </xf>
    <xf numFmtId="0" fontId="33" fillId="11" borderId="54" xfId="4" applyFont="1" applyFill="1" applyBorder="1" applyAlignment="1">
      <alignment horizontal="center" vertical="top"/>
    </xf>
    <xf numFmtId="164" fontId="33" fillId="11" borderId="124" xfId="4" applyNumberFormat="1" applyFont="1" applyFill="1" applyBorder="1" applyAlignment="1">
      <alignment horizontal="center" vertical="top"/>
    </xf>
    <xf numFmtId="0" fontId="61" fillId="0" borderId="123" xfId="4" applyFont="1" applyBorder="1" applyAlignment="1" applyProtection="1">
      <alignment vertical="top" wrapText="1"/>
      <protection locked="0"/>
    </xf>
    <xf numFmtId="0" fontId="61" fillId="0" borderId="0" xfId="4" applyFont="1" applyAlignment="1" applyProtection="1">
      <alignment vertical="top" wrapText="1"/>
      <protection locked="0"/>
    </xf>
    <xf numFmtId="164" fontId="23" fillId="0" borderId="0" xfId="4" applyNumberFormat="1" applyFont="1" applyBorder="1" applyAlignment="1">
      <alignment vertical="top" wrapText="1"/>
    </xf>
    <xf numFmtId="49" fontId="9" fillId="9" borderId="33" xfId="6" applyNumberFormat="1" applyFont="1" applyFill="1" applyBorder="1" applyAlignment="1" applyProtection="1">
      <alignment horizontal="center" vertical="top" wrapText="1"/>
      <protection locked="0"/>
    </xf>
    <xf numFmtId="49" fontId="11" fillId="8" borderId="135" xfId="6" applyNumberFormat="1" applyFont="1" applyFill="1" applyBorder="1" applyAlignment="1" applyProtection="1">
      <alignment horizontal="center" vertical="top" wrapText="1"/>
      <protection locked="0"/>
    </xf>
    <xf numFmtId="0" fontId="14" fillId="0" borderId="12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164" fontId="19" fillId="13" borderId="102" xfId="0" applyNumberFormat="1" applyFont="1" applyFill="1" applyBorder="1" applyAlignment="1">
      <alignment horizontal="center" vertical="top"/>
    </xf>
    <xf numFmtId="0" fontId="69" fillId="0" borderId="123" xfId="0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62" fillId="0" borderId="123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164" fontId="10" fillId="13" borderId="129" xfId="4" applyNumberFormat="1" applyFont="1" applyFill="1" applyBorder="1" applyAlignment="1">
      <alignment horizontal="center" vertical="top" wrapText="1"/>
    </xf>
    <xf numFmtId="164" fontId="10" fillId="13" borderId="84" xfId="4" applyNumberFormat="1" applyFont="1" applyFill="1" applyBorder="1" applyAlignment="1" applyProtection="1">
      <alignment horizontal="center" vertical="top" wrapText="1"/>
      <protection locked="0"/>
    </xf>
    <xf numFmtId="164" fontId="10" fillId="13" borderId="54" xfId="4" applyNumberFormat="1" applyFont="1" applyFill="1" applyBorder="1" applyAlignment="1">
      <alignment horizontal="center" vertical="top" wrapText="1"/>
    </xf>
    <xf numFmtId="164" fontId="10" fillId="13" borderId="56" xfId="4" applyNumberFormat="1" applyFont="1" applyFill="1" applyBorder="1" applyAlignment="1" applyProtection="1">
      <alignment horizontal="center" vertical="top" wrapText="1"/>
      <protection locked="0"/>
    </xf>
    <xf numFmtId="164" fontId="10" fillId="13" borderId="106" xfId="4" applyNumberFormat="1" applyFont="1" applyFill="1" applyBorder="1" applyAlignment="1" applyProtection="1">
      <alignment horizontal="center" vertical="top" wrapText="1"/>
      <protection locked="0"/>
    </xf>
    <xf numFmtId="164" fontId="10" fillId="13" borderId="125" xfId="4" applyNumberFormat="1" applyFont="1" applyFill="1" applyBorder="1" applyAlignment="1" applyProtection="1">
      <alignment horizontal="center" vertical="top" wrapText="1"/>
      <protection locked="0"/>
    </xf>
    <xf numFmtId="164" fontId="10" fillId="13" borderId="130" xfId="4" applyNumberFormat="1" applyFont="1" applyFill="1" applyBorder="1" applyAlignment="1">
      <alignment horizontal="center" vertical="top" wrapText="1"/>
    </xf>
    <xf numFmtId="164" fontId="10" fillId="13" borderId="186" xfId="4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4" applyFont="1" applyBorder="1" applyAlignment="1" applyProtection="1">
      <alignment horizontal="center" vertical="top"/>
      <protection locked="0"/>
    </xf>
    <xf numFmtId="164" fontId="10" fillId="6" borderId="129" xfId="4" applyNumberFormat="1" applyFont="1" applyFill="1" applyBorder="1" applyAlignment="1">
      <alignment horizontal="center" vertical="top"/>
    </xf>
    <xf numFmtId="164" fontId="10" fillId="6" borderId="84" xfId="4" applyNumberFormat="1" applyFont="1" applyFill="1" applyBorder="1" applyAlignment="1" applyProtection="1">
      <alignment horizontal="center" vertical="top"/>
      <protection locked="0"/>
    </xf>
    <xf numFmtId="164" fontId="10" fillId="6" borderId="117" xfId="4" applyNumberFormat="1" applyFont="1" applyFill="1" applyBorder="1" applyAlignment="1" applyProtection="1">
      <alignment horizontal="center" vertical="top"/>
      <protection locked="0"/>
    </xf>
    <xf numFmtId="164" fontId="10" fillId="11" borderId="129" xfId="4" applyNumberFormat="1" applyFont="1" applyFill="1" applyBorder="1" applyAlignment="1">
      <alignment horizontal="center" vertical="top"/>
    </xf>
    <xf numFmtId="164" fontId="10" fillId="11" borderId="68" xfId="4" applyNumberFormat="1" applyFont="1" applyFill="1" applyBorder="1" applyAlignment="1" applyProtection="1">
      <alignment horizontal="center" vertical="top"/>
      <protection locked="0"/>
    </xf>
    <xf numFmtId="164" fontId="19" fillId="11" borderId="69" xfId="4" applyNumberFormat="1" applyFont="1" applyFill="1" applyBorder="1" applyAlignment="1" applyProtection="1">
      <alignment horizontal="center" vertical="top"/>
      <protection locked="0"/>
    </xf>
    <xf numFmtId="164" fontId="10" fillId="0" borderId="129" xfId="4" applyNumberFormat="1" applyFont="1" applyBorder="1" applyAlignment="1">
      <alignment horizontal="center" vertical="top"/>
    </xf>
    <xf numFmtId="164" fontId="10" fillId="0" borderId="68" xfId="4" applyNumberFormat="1" applyFont="1" applyBorder="1" applyAlignment="1" applyProtection="1">
      <alignment horizontal="center" vertical="top"/>
      <protection locked="0"/>
    </xf>
    <xf numFmtId="164" fontId="15" fillId="13" borderId="110" xfId="0" applyNumberFormat="1" applyFont="1" applyFill="1" applyBorder="1" applyAlignment="1">
      <alignment horizontal="center" vertical="center"/>
    </xf>
    <xf numFmtId="164" fontId="15" fillId="13" borderId="33" xfId="0" applyNumberFormat="1" applyFont="1" applyFill="1" applyBorder="1" applyAlignment="1">
      <alignment horizontal="center" vertical="center"/>
    </xf>
    <xf numFmtId="164" fontId="23" fillId="5" borderId="102" xfId="0" applyNumberFormat="1" applyFont="1" applyFill="1" applyBorder="1" applyAlignment="1">
      <alignment horizontal="center" vertical="top"/>
    </xf>
    <xf numFmtId="164" fontId="23" fillId="0" borderId="110" xfId="0" applyNumberFormat="1" applyFont="1" applyBorder="1" applyAlignment="1">
      <alignment horizontal="center" vertical="top"/>
    </xf>
    <xf numFmtId="164" fontId="23" fillId="0" borderId="103" xfId="0" applyNumberFormat="1" applyFont="1" applyBorder="1" applyAlignment="1">
      <alignment horizontal="center" vertical="top"/>
    </xf>
    <xf numFmtId="164" fontId="23" fillId="0" borderId="37" xfId="0" applyNumberFormat="1" applyFont="1" applyBorder="1" applyAlignment="1">
      <alignment horizontal="center" vertical="top"/>
    </xf>
    <xf numFmtId="164" fontId="23" fillId="5" borderId="110" xfId="0" applyNumberFormat="1" applyFont="1" applyFill="1" applyBorder="1" applyAlignment="1">
      <alignment horizontal="center" vertical="top"/>
    </xf>
    <xf numFmtId="164" fontId="23" fillId="5" borderId="103" xfId="0" applyNumberFormat="1" applyFont="1" applyFill="1" applyBorder="1" applyAlignment="1">
      <alignment horizontal="center" vertical="top"/>
    </xf>
    <xf numFmtId="164" fontId="23" fillId="5" borderId="48" xfId="0" applyNumberFormat="1" applyFont="1" applyFill="1" applyBorder="1" applyAlignment="1">
      <alignment horizontal="center" vertical="center"/>
    </xf>
    <xf numFmtId="164" fontId="23" fillId="5" borderId="49" xfId="0" applyNumberFormat="1" applyFont="1" applyFill="1" applyBorder="1" applyAlignment="1">
      <alignment horizontal="center" vertical="center"/>
    </xf>
    <xf numFmtId="167" fontId="33" fillId="0" borderId="37" xfId="0" applyNumberFormat="1" applyFont="1" applyBorder="1" applyAlignment="1">
      <alignment horizontal="center" vertical="top"/>
    </xf>
    <xf numFmtId="167" fontId="33" fillId="0" borderId="102" xfId="0" applyNumberFormat="1" applyFont="1" applyBorder="1" applyAlignment="1">
      <alignment horizontal="center" vertical="top"/>
    </xf>
    <xf numFmtId="167" fontId="33" fillId="6" borderId="102" xfId="0" applyNumberFormat="1" applyFont="1" applyFill="1" applyBorder="1" applyAlignment="1">
      <alignment horizontal="center" vertical="top"/>
    </xf>
    <xf numFmtId="170" fontId="19" fillId="13" borderId="110" xfId="4" applyNumberFormat="1" applyFont="1" applyFill="1" applyBorder="1" applyAlignment="1">
      <alignment horizontal="center" vertical="top"/>
    </xf>
    <xf numFmtId="170" fontId="19" fillId="13" borderId="102" xfId="4" applyNumberFormat="1" applyFont="1" applyFill="1" applyBorder="1" applyAlignment="1" applyProtection="1">
      <alignment horizontal="center" vertical="top"/>
      <protection locked="0"/>
    </xf>
    <xf numFmtId="170" fontId="15" fillId="13" borderId="102" xfId="4" applyNumberFormat="1" applyFont="1" applyFill="1" applyBorder="1" applyAlignment="1" applyProtection="1">
      <alignment horizontal="center" vertical="top"/>
      <protection locked="0"/>
    </xf>
    <xf numFmtId="170" fontId="19" fillId="13" borderId="103" xfId="4" applyNumberFormat="1" applyFont="1" applyFill="1" applyBorder="1" applyAlignment="1" applyProtection="1">
      <alignment horizontal="center" vertical="top"/>
      <protection locked="0"/>
    </xf>
    <xf numFmtId="0" fontId="10" fillId="0" borderId="131" xfId="4" applyFont="1" applyBorder="1" applyAlignment="1" applyProtection="1">
      <alignment horizontal="center" vertical="top"/>
      <protection locked="0"/>
    </xf>
    <xf numFmtId="164" fontId="19" fillId="6" borderId="124" xfId="4" applyNumberFormat="1" applyFont="1" applyFill="1" applyBorder="1" applyAlignment="1">
      <alignment horizontal="center" vertical="top"/>
    </xf>
    <xf numFmtId="164" fontId="19" fillId="6" borderId="106" xfId="4" applyNumberFormat="1" applyFont="1" applyFill="1" applyBorder="1" applyAlignment="1" applyProtection="1">
      <alignment horizontal="center" vertical="top"/>
      <protection locked="0"/>
    </xf>
    <xf numFmtId="164" fontId="19" fillId="6" borderId="125" xfId="4" applyNumberFormat="1" applyFont="1" applyFill="1" applyBorder="1" applyAlignment="1" applyProtection="1">
      <alignment horizontal="center" vertical="top"/>
      <protection locked="0"/>
    </xf>
    <xf numFmtId="164" fontId="23" fillId="11" borderId="106" xfId="4" applyNumberFormat="1" applyFont="1" applyFill="1" applyBorder="1" applyAlignment="1" applyProtection="1">
      <alignment horizontal="center" vertical="top"/>
      <protection locked="0"/>
    </xf>
    <xf numFmtId="164" fontId="14" fillId="0" borderId="106" xfId="4" applyNumberFormat="1" applyFont="1" applyBorder="1" applyAlignment="1" applyProtection="1">
      <alignment horizontal="center" vertical="top"/>
      <protection locked="0"/>
    </xf>
    <xf numFmtId="164" fontId="19" fillId="0" borderId="125" xfId="4" applyNumberFormat="1" applyFont="1" applyBorder="1" applyAlignment="1" applyProtection="1">
      <alignment horizontal="center" vertical="top"/>
      <protection locked="0"/>
    </xf>
    <xf numFmtId="164" fontId="14" fillId="0" borderId="125" xfId="4" applyNumberFormat="1" applyFont="1" applyBorder="1" applyAlignment="1" applyProtection="1">
      <alignment horizontal="center" vertical="top"/>
      <protection locked="0"/>
    </xf>
    <xf numFmtId="0" fontId="23" fillId="11" borderId="55" xfId="4" applyFont="1" applyFill="1" applyBorder="1" applyAlignment="1" applyProtection="1">
      <alignment horizontal="center" vertical="top"/>
      <protection locked="0"/>
    </xf>
    <xf numFmtId="164" fontId="19" fillId="11" borderId="166" xfId="4" applyNumberFormat="1" applyFont="1" applyFill="1" applyBorder="1" applyAlignment="1">
      <alignment horizontal="center" vertical="top"/>
    </xf>
    <xf numFmtId="164" fontId="19" fillId="11" borderId="52" xfId="4" applyNumberFormat="1" applyFont="1" applyFill="1" applyBorder="1" applyAlignment="1" applyProtection="1">
      <alignment horizontal="center" vertical="top"/>
      <protection locked="0"/>
    </xf>
    <xf numFmtId="164" fontId="19" fillId="11" borderId="55" xfId="4" applyNumberFormat="1" applyFont="1" applyFill="1" applyBorder="1" applyAlignment="1" applyProtection="1">
      <alignment horizontal="center" vertical="top"/>
      <protection locked="0"/>
    </xf>
    <xf numFmtId="164" fontId="19" fillId="11" borderId="56" xfId="4" applyNumberFormat="1" applyFont="1" applyFill="1" applyBorder="1" applyAlignment="1">
      <alignment horizontal="center" vertical="top"/>
    </xf>
    <xf numFmtId="164" fontId="19" fillId="13" borderId="47" xfId="6" applyNumberFormat="1" applyFont="1" applyFill="1" applyBorder="1" applyAlignment="1">
      <alignment horizontal="center" vertical="top"/>
    </xf>
    <xf numFmtId="164" fontId="19" fillId="13" borderId="48" xfId="6" applyNumberFormat="1" applyFont="1" applyFill="1" applyBorder="1" applyAlignment="1" applyProtection="1">
      <alignment horizontal="center" vertical="top"/>
      <protection locked="0"/>
    </xf>
    <xf numFmtId="2" fontId="23" fillId="13" borderId="162" xfId="0" applyNumberFormat="1" applyFont="1" applyFill="1" applyBorder="1" applyAlignment="1">
      <alignment horizontal="center" vertical="top"/>
    </xf>
    <xf numFmtId="2" fontId="23" fillId="13" borderId="103" xfId="0" applyNumberFormat="1" applyFont="1" applyFill="1" applyBorder="1" applyAlignment="1">
      <alignment horizontal="center" vertical="top"/>
    </xf>
    <xf numFmtId="2" fontId="23" fillId="0" borderId="102" xfId="0" applyNumberFormat="1" applyFont="1" applyBorder="1" applyAlignment="1">
      <alignment horizontal="center" vertical="top"/>
    </xf>
    <xf numFmtId="2" fontId="23" fillId="0" borderId="103" xfId="0" applyNumberFormat="1" applyFont="1" applyBorder="1" applyAlignment="1">
      <alignment horizontal="center" vertical="top"/>
    </xf>
    <xf numFmtId="2" fontId="23" fillId="13" borderId="51" xfId="0" applyNumberFormat="1" applyFont="1" applyFill="1" applyBorder="1" applyAlignment="1">
      <alignment horizontal="center" vertical="top"/>
    </xf>
    <xf numFmtId="2" fontId="23" fillId="13" borderId="55" xfId="0" applyNumberFormat="1" applyFont="1" applyFill="1" applyBorder="1" applyAlignment="1">
      <alignment horizontal="center" vertical="top"/>
    </xf>
    <xf numFmtId="2" fontId="23" fillId="0" borderId="52" xfId="0" applyNumberFormat="1" applyFont="1" applyBorder="1" applyAlignment="1">
      <alignment horizontal="center" vertical="top"/>
    </xf>
    <xf numFmtId="2" fontId="23" fillId="0" borderId="55" xfId="0" applyNumberFormat="1" applyFont="1" applyBorder="1" applyAlignment="1">
      <alignment horizontal="center" vertical="top"/>
    </xf>
    <xf numFmtId="2" fontId="11" fillId="13" borderId="101" xfId="0" applyNumberFormat="1" applyFont="1" applyFill="1" applyBorder="1" applyAlignment="1">
      <alignment horizontal="center" vertical="top"/>
    </xf>
    <xf numFmtId="2" fontId="11" fillId="13" borderId="77" xfId="0" applyNumberFormat="1" applyFont="1" applyFill="1" applyBorder="1" applyAlignment="1">
      <alignment horizontal="center" vertical="top"/>
    </xf>
    <xf numFmtId="2" fontId="11" fillId="13" borderId="74" xfId="0" applyNumberFormat="1" applyFont="1" applyFill="1" applyBorder="1" applyAlignment="1">
      <alignment horizontal="center" vertical="top"/>
    </xf>
    <xf numFmtId="164" fontId="23" fillId="0" borderId="16" xfId="0" applyNumberFormat="1" applyFont="1" applyBorder="1" applyAlignment="1">
      <alignment vertical="top" wrapText="1"/>
    </xf>
    <xf numFmtId="164" fontId="23" fillId="0" borderId="16" xfId="0" applyNumberFormat="1" applyFont="1" applyBorder="1" applyAlignment="1">
      <alignment vertical="top"/>
    </xf>
    <xf numFmtId="164" fontId="23" fillId="0" borderId="15" xfId="0" applyNumberFormat="1" applyFont="1" applyBorder="1" applyAlignment="1">
      <alignment vertical="top"/>
    </xf>
    <xf numFmtId="0" fontId="23" fillId="6" borderId="45" xfId="0" applyFont="1" applyFill="1" applyBorder="1" applyAlignment="1">
      <alignment horizontal="center" vertical="top"/>
    </xf>
    <xf numFmtId="164" fontId="23" fillId="0" borderId="48" xfId="0" applyNumberFormat="1" applyFont="1" applyBorder="1" applyAlignment="1">
      <alignment vertical="top" wrapText="1"/>
    </xf>
    <xf numFmtId="164" fontId="33" fillId="13" borderId="54" xfId="6" applyNumberFormat="1" applyFont="1" applyFill="1" applyBorder="1" applyAlignment="1" applyProtection="1">
      <alignment horizontal="center" vertical="top"/>
      <protection locked="0"/>
    </xf>
    <xf numFmtId="164" fontId="33" fillId="13" borderId="60" xfId="6" applyNumberFormat="1" applyFont="1" applyFill="1" applyBorder="1" applyAlignment="1" applyProtection="1">
      <alignment horizontal="center" vertical="top"/>
      <protection locked="0"/>
    </xf>
    <xf numFmtId="164" fontId="33" fillId="13" borderId="54" xfId="6" applyNumberFormat="1" applyFont="1" applyFill="1" applyBorder="1" applyAlignment="1">
      <alignment horizontal="center" vertical="top"/>
    </xf>
    <xf numFmtId="164" fontId="33" fillId="13" borderId="56" xfId="6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Alignment="1">
      <alignment vertical="top"/>
    </xf>
    <xf numFmtId="164" fontId="30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0" fillId="0" borderId="0" xfId="6" applyFont="1" applyAlignment="1" applyProtection="1">
      <alignment vertical="top" wrapText="1"/>
      <protection locked="0"/>
    </xf>
    <xf numFmtId="0" fontId="29" fillId="0" borderId="0" xfId="4" applyFont="1" applyAlignment="1" applyProtection="1">
      <alignment vertical="top"/>
      <protection locked="0"/>
    </xf>
    <xf numFmtId="0" fontId="10" fillId="0" borderId="0" xfId="4" applyFont="1" applyAlignment="1" applyProtection="1">
      <alignment vertical="top"/>
      <protection locked="0"/>
    </xf>
    <xf numFmtId="0" fontId="10" fillId="0" borderId="0" xfId="4" applyFont="1" applyAlignment="1" applyProtection="1">
      <alignment vertical="top" wrapText="1"/>
      <protection locked="0"/>
    </xf>
    <xf numFmtId="0" fontId="10" fillId="0" borderId="0" xfId="4" applyFont="1" applyAlignment="1" applyProtection="1">
      <alignment horizontal="center" vertical="top"/>
      <protection locked="0"/>
    </xf>
    <xf numFmtId="0" fontId="23" fillId="0" borderId="0" xfId="1" applyFont="1" applyAlignment="1">
      <alignment vertical="top" wrapText="1"/>
    </xf>
    <xf numFmtId="0" fontId="23" fillId="0" borderId="0" xfId="0" applyFont="1" applyAlignment="1">
      <alignment vertical="top" wrapText="1"/>
    </xf>
    <xf numFmtId="164" fontId="14" fillId="0" borderId="123" xfId="0" applyNumberFormat="1" applyFont="1" applyBorder="1" applyAlignment="1">
      <alignment vertical="top" wrapText="1"/>
    </xf>
    <xf numFmtId="164" fontId="14" fillId="0" borderId="0" xfId="0" applyNumberFormat="1" applyFont="1" applyBorder="1" applyAlignment="1">
      <alignment vertical="top" wrapText="1"/>
    </xf>
    <xf numFmtId="164" fontId="10" fillId="0" borderId="123" xfId="0" applyNumberFormat="1" applyFont="1" applyBorder="1" applyAlignment="1">
      <alignment vertical="top" wrapText="1"/>
    </xf>
    <xf numFmtId="0" fontId="71" fillId="0" borderId="123" xfId="0" applyFont="1" applyBorder="1" applyAlignment="1">
      <alignment vertical="top"/>
    </xf>
    <xf numFmtId="0" fontId="71" fillId="0" borderId="0" xfId="0" applyFont="1" applyAlignment="1">
      <alignment vertical="top"/>
    </xf>
    <xf numFmtId="49" fontId="23" fillId="0" borderId="0" xfId="0" applyNumberFormat="1" applyFont="1" applyAlignment="1">
      <alignment vertical="top" wrapText="1"/>
    </xf>
    <xf numFmtId="164" fontId="15" fillId="3" borderId="80" xfId="0" applyNumberFormat="1" applyFont="1" applyFill="1" applyBorder="1" applyAlignment="1">
      <alignment vertical="top"/>
    </xf>
    <xf numFmtId="49" fontId="75" fillId="9" borderId="37" xfId="0" applyNumberFormat="1" applyFont="1" applyFill="1" applyBorder="1" applyAlignment="1">
      <alignment horizontal="center" vertical="top"/>
    </xf>
    <xf numFmtId="49" fontId="75" fillId="10" borderId="102" xfId="0" applyNumberFormat="1" applyFont="1" applyFill="1" applyBorder="1" applyAlignment="1">
      <alignment horizontal="center" vertical="top"/>
    </xf>
    <xf numFmtId="49" fontId="75" fillId="9" borderId="100" xfId="0" applyNumberFormat="1" applyFont="1" applyFill="1" applyBorder="1" applyAlignment="1">
      <alignment horizontal="center" vertical="top"/>
    </xf>
    <xf numFmtId="49" fontId="75" fillId="10" borderId="80" xfId="0" applyNumberFormat="1" applyFont="1" applyFill="1" applyBorder="1" applyAlignment="1">
      <alignment horizontal="center" vertical="top"/>
    </xf>
    <xf numFmtId="0" fontId="72" fillId="0" borderId="0" xfId="0" applyFont="1" applyBorder="1" applyAlignment="1">
      <alignment vertical="top"/>
    </xf>
    <xf numFmtId="0" fontId="72" fillId="0" borderId="0" xfId="0" applyFont="1" applyAlignment="1">
      <alignment vertical="top"/>
    </xf>
    <xf numFmtId="0" fontId="73" fillId="0" borderId="123" xfId="4" applyFont="1" applyBorder="1" applyAlignment="1" applyProtection="1">
      <alignment vertical="top" wrapText="1"/>
      <protection locked="0"/>
    </xf>
    <xf numFmtId="0" fontId="29" fillId="0" borderId="123" xfId="4" applyFont="1" applyBorder="1" applyAlignment="1" applyProtection="1">
      <alignment vertical="top" wrapText="1"/>
      <protection locked="0"/>
    </xf>
    <xf numFmtId="0" fontId="29" fillId="0" borderId="0" xfId="4" applyFont="1" applyAlignment="1" applyProtection="1">
      <alignment vertical="top" wrapText="1"/>
      <protection locked="0"/>
    </xf>
    <xf numFmtId="0" fontId="10" fillId="0" borderId="123" xfId="4" applyFont="1" applyBorder="1" applyAlignment="1" applyProtection="1">
      <alignment vertical="top" wrapText="1"/>
      <protection locked="0"/>
    </xf>
    <xf numFmtId="0" fontId="10" fillId="0" borderId="0" xfId="4" applyFont="1" applyBorder="1" applyAlignment="1" applyProtection="1">
      <alignment vertical="top" wrapText="1"/>
      <protection locked="0"/>
    </xf>
    <xf numFmtId="0" fontId="62" fillId="0" borderId="123" xfId="4" applyFont="1" applyBorder="1" applyAlignment="1" applyProtection="1">
      <alignment vertical="top" wrapText="1"/>
      <protection locked="0"/>
    </xf>
    <xf numFmtId="0" fontId="62" fillId="0" borderId="0" xfId="4" applyFont="1" applyAlignment="1" applyProtection="1">
      <alignment vertical="top" wrapText="1"/>
      <protection locked="0"/>
    </xf>
    <xf numFmtId="0" fontId="19" fillId="13" borderId="47" xfId="6" applyFont="1" applyFill="1" applyBorder="1" applyAlignment="1">
      <alignment horizontal="center" vertical="top"/>
    </xf>
    <xf numFmtId="0" fontId="19" fillId="13" borderId="48" xfId="6" applyFont="1" applyFill="1" applyBorder="1" applyAlignment="1" applyProtection="1">
      <alignment horizontal="center" vertical="top"/>
      <protection locked="0"/>
    </xf>
    <xf numFmtId="0" fontId="19" fillId="13" borderId="54" xfId="6" applyFont="1" applyFill="1" applyBorder="1" applyAlignment="1">
      <alignment horizontal="center" vertical="top"/>
    </xf>
    <xf numFmtId="0" fontId="19" fillId="13" borderId="52" xfId="6" applyFont="1" applyFill="1" applyBorder="1" applyAlignment="1" applyProtection="1">
      <alignment horizontal="center" vertical="top"/>
      <protection locked="0"/>
    </xf>
    <xf numFmtId="164" fontId="19" fillId="13" borderId="54" xfId="6" applyNumberFormat="1" applyFont="1" applyFill="1" applyBorder="1" applyAlignment="1">
      <alignment horizontal="center" vertical="top"/>
    </xf>
    <xf numFmtId="167" fontId="33" fillId="13" borderId="37" xfId="0" applyNumberFormat="1" applyFont="1" applyFill="1" applyBorder="1" applyAlignment="1">
      <alignment horizontal="center" vertical="top"/>
    </xf>
    <xf numFmtId="167" fontId="33" fillId="13" borderId="102" xfId="0" applyNumberFormat="1" applyFont="1" applyFill="1" applyBorder="1" applyAlignment="1">
      <alignment horizontal="center" vertical="top"/>
    </xf>
    <xf numFmtId="167" fontId="23" fillId="6" borderId="140" xfId="0" applyNumberFormat="1" applyFont="1" applyFill="1" applyBorder="1" applyAlignment="1">
      <alignment horizontal="center" vertical="top"/>
    </xf>
    <xf numFmtId="167" fontId="23" fillId="15" borderId="186" xfId="0" applyNumberFormat="1" applyFont="1" applyFill="1" applyBorder="1" applyAlignment="1">
      <alignment horizontal="center" vertical="top"/>
    </xf>
    <xf numFmtId="164" fontId="23" fillId="17" borderId="84" xfId="0" applyNumberFormat="1" applyFont="1" applyFill="1" applyBorder="1" applyAlignment="1">
      <alignment horizontal="center" vertical="top"/>
    </xf>
    <xf numFmtId="164" fontId="23" fillId="17" borderId="68" xfId="0" applyNumberFormat="1" applyFont="1" applyFill="1" applyBorder="1" applyAlignment="1">
      <alignment horizontal="center" vertical="top"/>
    </xf>
    <xf numFmtId="2" fontId="23" fillId="17" borderId="0" xfId="0" applyNumberFormat="1" applyFont="1" applyFill="1" applyAlignment="1">
      <alignment horizontal="center" vertical="top"/>
    </xf>
    <xf numFmtId="2" fontId="23" fillId="17" borderId="69" xfId="0" applyNumberFormat="1" applyFont="1" applyFill="1" applyBorder="1" applyAlignment="1">
      <alignment horizontal="center" vertical="top"/>
    </xf>
    <xf numFmtId="164" fontId="27" fillId="6" borderId="48" xfId="6" applyNumberFormat="1" applyFont="1" applyFill="1" applyBorder="1" applyAlignment="1" applyProtection="1">
      <alignment horizontal="center" vertical="top"/>
      <protection locked="0"/>
    </xf>
    <xf numFmtId="164" fontId="27" fillId="6" borderId="49" xfId="6" applyNumberFormat="1" applyFont="1" applyFill="1" applyBorder="1" applyAlignment="1" applyProtection="1">
      <alignment horizontal="center" vertical="top"/>
      <protection locked="0"/>
    </xf>
    <xf numFmtId="164" fontId="27" fillId="6" borderId="52" xfId="6" applyNumberFormat="1" applyFont="1" applyFill="1" applyBorder="1" applyAlignment="1" applyProtection="1">
      <alignment horizontal="center" vertical="top"/>
      <protection locked="0"/>
    </xf>
    <xf numFmtId="164" fontId="27" fillId="6" borderId="55" xfId="6" applyNumberFormat="1" applyFont="1" applyFill="1" applyBorder="1" applyAlignment="1" applyProtection="1">
      <alignment horizontal="center" vertical="top"/>
      <protection locked="0"/>
    </xf>
    <xf numFmtId="164" fontId="27" fillId="6" borderId="61" xfId="6" applyNumberFormat="1" applyFont="1" applyFill="1" applyBorder="1" applyAlignment="1" applyProtection="1">
      <alignment horizontal="center" vertical="top"/>
      <protection locked="0"/>
    </xf>
    <xf numFmtId="164" fontId="14" fillId="6" borderId="48" xfId="6" applyNumberFormat="1" applyFont="1" applyFill="1" applyBorder="1" applyAlignment="1" applyProtection="1">
      <alignment horizontal="center" vertical="top"/>
      <protection locked="0"/>
    </xf>
    <xf numFmtId="164" fontId="14" fillId="6" borderId="49" xfId="6" applyNumberFormat="1" applyFont="1" applyFill="1" applyBorder="1" applyAlignment="1" applyProtection="1">
      <alignment horizontal="center" vertical="top"/>
      <protection locked="0"/>
    </xf>
    <xf numFmtId="164" fontId="14" fillId="6" borderId="52" xfId="6" applyNumberFormat="1" applyFont="1" applyFill="1" applyBorder="1" applyAlignment="1" applyProtection="1">
      <alignment horizontal="center" vertical="top"/>
      <protection locked="0"/>
    </xf>
    <xf numFmtId="164" fontId="14" fillId="6" borderId="55" xfId="6" applyNumberFormat="1" applyFont="1" applyFill="1" applyBorder="1" applyAlignment="1" applyProtection="1">
      <alignment horizontal="center" vertical="top"/>
      <protection locked="0"/>
    </xf>
    <xf numFmtId="164" fontId="14" fillId="6" borderId="60" xfId="6" applyNumberFormat="1" applyFont="1" applyFill="1" applyBorder="1" applyAlignment="1" applyProtection="1">
      <alignment horizontal="center" vertical="top"/>
      <protection locked="0"/>
    </xf>
    <xf numFmtId="164" fontId="14" fillId="6" borderId="61" xfId="6" applyNumberFormat="1" applyFont="1" applyFill="1" applyBorder="1" applyAlignment="1" applyProtection="1">
      <alignment horizontal="center" vertical="top"/>
      <protection locked="0"/>
    </xf>
    <xf numFmtId="164" fontId="20" fillId="6" borderId="52" xfId="6" applyNumberFormat="1" applyFont="1" applyFill="1" applyBorder="1" applyAlignment="1" applyProtection="1">
      <alignment horizontal="center" vertical="top"/>
      <protection locked="0"/>
    </xf>
    <xf numFmtId="164" fontId="20" fillId="6" borderId="55" xfId="6" applyNumberFormat="1" applyFont="1" applyFill="1" applyBorder="1" applyAlignment="1" applyProtection="1">
      <alignment horizontal="center" vertical="top"/>
      <protection locked="0"/>
    </xf>
    <xf numFmtId="164" fontId="20" fillId="13" borderId="74" xfId="6" applyNumberFormat="1" applyFont="1" applyFill="1" applyBorder="1" applyAlignment="1">
      <alignment horizontal="center" vertical="top"/>
    </xf>
    <xf numFmtId="164" fontId="27" fillId="6" borderId="16" xfId="6" applyNumberFormat="1" applyFont="1" applyFill="1" applyBorder="1" applyAlignment="1" applyProtection="1">
      <alignment horizontal="center" vertical="top"/>
      <protection locked="0"/>
    </xf>
    <xf numFmtId="164" fontId="27" fillId="6" borderId="17" xfId="6" applyNumberFormat="1" applyFont="1" applyFill="1" applyBorder="1" applyAlignment="1" applyProtection="1">
      <alignment horizontal="center" vertical="top"/>
      <protection locked="0"/>
    </xf>
    <xf numFmtId="164" fontId="27" fillId="6" borderId="60" xfId="6" applyNumberFormat="1" applyFont="1" applyFill="1" applyBorder="1" applyAlignment="1" applyProtection="1">
      <alignment horizontal="center" vertical="top"/>
      <protection locked="0"/>
    </xf>
    <xf numFmtId="164" fontId="36" fillId="13" borderId="74" xfId="6" applyNumberFormat="1" applyFont="1" applyFill="1" applyBorder="1" applyAlignment="1">
      <alignment horizontal="center" vertical="top"/>
    </xf>
    <xf numFmtId="164" fontId="36" fillId="13" borderId="108" xfId="6" applyNumberFormat="1" applyFont="1" applyFill="1" applyBorder="1" applyAlignment="1">
      <alignment horizontal="center" vertical="top"/>
    </xf>
    <xf numFmtId="164" fontId="20" fillId="6" borderId="106" xfId="6" applyNumberFormat="1" applyFont="1" applyFill="1" applyBorder="1" applyAlignment="1" applyProtection="1">
      <alignment horizontal="center" vertical="center"/>
      <protection locked="0"/>
    </xf>
    <xf numFmtId="164" fontId="14" fillId="6" borderId="125" xfId="6" applyNumberFormat="1" applyFont="1" applyFill="1" applyBorder="1" applyAlignment="1" applyProtection="1">
      <alignment horizontal="center" vertical="center"/>
      <protection locked="0"/>
    </xf>
    <xf numFmtId="164" fontId="20" fillId="13" borderId="74" xfId="6" applyNumberFormat="1" applyFont="1" applyFill="1" applyBorder="1" applyAlignment="1">
      <alignment horizontal="center" vertical="center"/>
    </xf>
    <xf numFmtId="1" fontId="47" fillId="0" borderId="68" xfId="0" applyNumberFormat="1" applyFont="1" applyBorder="1" applyAlignment="1">
      <alignment horizontal="center" vertical="top"/>
    </xf>
    <xf numFmtId="1" fontId="47" fillId="0" borderId="69" xfId="0" applyNumberFormat="1" applyFont="1" applyBorder="1" applyAlignment="1">
      <alignment horizontal="center" vertical="top"/>
    </xf>
    <xf numFmtId="49" fontId="11" fillId="9" borderId="33" xfId="0" applyNumberFormat="1" applyFont="1" applyFill="1" applyBorder="1" applyAlignment="1">
      <alignment horizontal="center" vertical="top"/>
    </xf>
    <xf numFmtId="49" fontId="11" fillId="10" borderId="88" xfId="0" applyNumberFormat="1" applyFont="1" applyFill="1" applyBorder="1" applyAlignment="1">
      <alignment horizontal="center" vertical="top"/>
    </xf>
    <xf numFmtId="49" fontId="11" fillId="3" borderId="80" xfId="0" applyNumberFormat="1" applyFont="1" applyFill="1" applyBorder="1" applyAlignment="1">
      <alignment horizontal="center" vertical="top"/>
    </xf>
    <xf numFmtId="49" fontId="11" fillId="9" borderId="100" xfId="0" applyNumberFormat="1" applyFont="1" applyFill="1" applyBorder="1" applyAlignment="1">
      <alignment horizontal="center" vertical="top"/>
    </xf>
    <xf numFmtId="0" fontId="47" fillId="0" borderId="129" xfId="0" applyFont="1" applyBorder="1" applyAlignment="1">
      <alignment vertical="top" wrapText="1"/>
    </xf>
    <xf numFmtId="49" fontId="47" fillId="0" borderId="77" xfId="0" applyNumberFormat="1" applyFont="1" applyBorder="1" applyAlignment="1">
      <alignment horizontal="center" vertical="top"/>
    </xf>
    <xf numFmtId="167" fontId="34" fillId="0" borderId="48" xfId="0" applyNumberFormat="1" applyFont="1" applyFill="1" applyBorder="1" applyAlignment="1">
      <alignment horizontal="center" vertical="top"/>
    </xf>
    <xf numFmtId="164" fontId="33" fillId="0" borderId="19" xfId="4" applyNumberFormat="1" applyFont="1" applyBorder="1" applyAlignment="1">
      <alignment horizontal="center" vertical="top"/>
    </xf>
    <xf numFmtId="164" fontId="33" fillId="0" borderId="16" xfId="4" applyNumberFormat="1" applyFont="1" applyBorder="1" applyAlignment="1" applyProtection="1">
      <alignment horizontal="center" vertical="top"/>
      <protection locked="0"/>
    </xf>
    <xf numFmtId="164" fontId="33" fillId="0" borderId="56" xfId="4" applyNumberFormat="1" applyFont="1" applyBorder="1" applyAlignment="1">
      <alignment horizontal="center" vertical="top"/>
    </xf>
    <xf numFmtId="164" fontId="33" fillId="0" borderId="106" xfId="4" applyNumberFormat="1" applyFont="1" applyBorder="1" applyAlignment="1">
      <alignment horizontal="center" vertical="top"/>
    </xf>
    <xf numFmtId="0" fontId="10" fillId="6" borderId="47" xfId="0" applyFont="1" applyFill="1" applyBorder="1" applyAlignment="1">
      <alignment vertical="top" wrapText="1"/>
    </xf>
    <xf numFmtId="0" fontId="10" fillId="6" borderId="48" xfId="0" applyFont="1" applyFill="1" applyBorder="1" applyAlignment="1">
      <alignment horizontal="center" vertical="top"/>
    </xf>
    <xf numFmtId="0" fontId="10" fillId="6" borderId="49" xfId="0" applyFont="1" applyFill="1" applyBorder="1" applyAlignment="1">
      <alignment horizontal="center" vertical="top"/>
    </xf>
    <xf numFmtId="164" fontId="19" fillId="0" borderId="84" xfId="4" applyNumberFormat="1" applyFont="1" applyBorder="1" applyAlignment="1" applyProtection="1">
      <alignment horizontal="center" vertical="top" wrapText="1"/>
      <protection locked="0"/>
    </xf>
    <xf numFmtId="164" fontId="19" fillId="0" borderId="117" xfId="4" applyNumberFormat="1" applyFont="1" applyBorder="1" applyAlignment="1" applyProtection="1">
      <alignment horizontal="center" vertical="top" wrapText="1"/>
      <protection locked="0"/>
    </xf>
    <xf numFmtId="164" fontId="19" fillId="6" borderId="47" xfId="6" applyNumberFormat="1" applyFont="1" applyFill="1" applyBorder="1" applyAlignment="1">
      <alignment horizontal="center" vertical="top"/>
    </xf>
    <xf numFmtId="164" fontId="19" fillId="6" borderId="48" xfId="6" applyNumberFormat="1" applyFont="1" applyFill="1" applyBorder="1" applyAlignment="1" applyProtection="1">
      <alignment horizontal="center" vertical="top"/>
      <protection locked="0"/>
    </xf>
    <xf numFmtId="164" fontId="19" fillId="6" borderId="54" xfId="6" applyNumberFormat="1" applyFont="1" applyFill="1" applyBorder="1" applyAlignment="1">
      <alignment horizontal="center" vertical="top"/>
    </xf>
    <xf numFmtId="164" fontId="19" fillId="6" borderId="16" xfId="6" applyNumberFormat="1" applyFont="1" applyFill="1" applyBorder="1" applyAlignment="1" applyProtection="1">
      <alignment horizontal="center" vertical="top"/>
      <protection locked="0"/>
    </xf>
    <xf numFmtId="164" fontId="15" fillId="13" borderId="121" xfId="6" applyNumberFormat="1" applyFont="1" applyFill="1" applyBorder="1" applyAlignment="1">
      <alignment horizontal="center" vertical="top"/>
    </xf>
    <xf numFmtId="164" fontId="15" fillId="13" borderId="74" xfId="6" applyNumberFormat="1" applyFont="1" applyFill="1" applyBorder="1" applyAlignment="1">
      <alignment horizontal="center" vertical="top"/>
    </xf>
    <xf numFmtId="164" fontId="33" fillId="6" borderId="47" xfId="6" applyNumberFormat="1" applyFont="1" applyFill="1" applyBorder="1" applyAlignment="1">
      <alignment horizontal="center" vertical="top"/>
    </xf>
    <xf numFmtId="164" fontId="33" fillId="6" borderId="48" xfId="6" applyNumberFormat="1" applyFont="1" applyFill="1" applyBorder="1" applyAlignment="1" applyProtection="1">
      <alignment horizontal="center" vertical="top"/>
      <protection locked="0"/>
    </xf>
    <xf numFmtId="164" fontId="33" fillId="6" borderId="54" xfId="6" applyNumberFormat="1" applyFont="1" applyFill="1" applyBorder="1" applyAlignment="1">
      <alignment horizontal="center" vertical="top"/>
    </xf>
    <xf numFmtId="164" fontId="33" fillId="6" borderId="16" xfId="6" applyNumberFormat="1" applyFont="1" applyFill="1" applyBorder="1" applyAlignment="1" applyProtection="1">
      <alignment horizontal="center" vertical="top"/>
      <protection locked="0"/>
    </xf>
    <xf numFmtId="164" fontId="33" fillId="6" borderId="52" xfId="6" applyNumberFormat="1" applyFont="1" applyFill="1" applyBorder="1" applyAlignment="1" applyProtection="1">
      <alignment horizontal="center" vertical="top"/>
      <protection locked="0"/>
    </xf>
    <xf numFmtId="164" fontId="33" fillId="6" borderId="60" xfId="6" applyNumberFormat="1" applyFont="1" applyFill="1" applyBorder="1" applyAlignment="1" applyProtection="1">
      <alignment horizontal="center" vertical="top"/>
      <protection locked="0"/>
    </xf>
    <xf numFmtId="164" fontId="28" fillId="13" borderId="76" xfId="6" applyNumberFormat="1" applyFont="1" applyFill="1" applyBorder="1" applyAlignment="1">
      <alignment horizontal="center" vertical="top"/>
    </xf>
    <xf numFmtId="164" fontId="28" fillId="13" borderId="74" xfId="6" applyNumberFormat="1" applyFont="1" applyFill="1" applyBorder="1" applyAlignment="1">
      <alignment horizontal="center" vertical="top"/>
    </xf>
    <xf numFmtId="164" fontId="19" fillId="6" borderId="52" xfId="6" applyNumberFormat="1" applyFont="1" applyFill="1" applyBorder="1" applyAlignment="1" applyProtection="1">
      <alignment horizontal="center" vertical="top"/>
      <protection locked="0"/>
    </xf>
    <xf numFmtId="164" fontId="19" fillId="6" borderId="60" xfId="6" applyNumberFormat="1" applyFont="1" applyFill="1" applyBorder="1" applyAlignment="1" applyProtection="1">
      <alignment horizontal="center" vertical="top"/>
      <protection locked="0"/>
    </xf>
    <xf numFmtId="164" fontId="19" fillId="6" borderId="54" xfId="6" applyNumberFormat="1" applyFont="1" applyFill="1" applyBorder="1" applyAlignment="1">
      <alignment horizontal="center" vertical="center"/>
    </xf>
    <xf numFmtId="164" fontId="19" fillId="6" borderId="60" xfId="6" applyNumberFormat="1" applyFont="1" applyFill="1" applyBorder="1" applyAlignment="1" applyProtection="1">
      <alignment horizontal="center" vertical="center"/>
      <protection locked="0"/>
    </xf>
    <xf numFmtId="164" fontId="15" fillId="13" borderId="121" xfId="6" applyNumberFormat="1" applyFont="1" applyFill="1" applyBorder="1" applyAlignment="1">
      <alignment horizontal="center" vertical="center"/>
    </xf>
    <xf numFmtId="164" fontId="15" fillId="13" borderId="74" xfId="6" applyNumberFormat="1" applyFont="1" applyFill="1" applyBorder="1" applyAlignment="1">
      <alignment horizontal="center" vertical="center"/>
    </xf>
    <xf numFmtId="0" fontId="19" fillId="6" borderId="92" xfId="6" applyFont="1" applyFill="1" applyBorder="1" applyAlignment="1" applyProtection="1">
      <alignment horizontal="center" vertical="top"/>
      <protection locked="0"/>
    </xf>
    <xf numFmtId="0" fontId="19" fillId="6" borderId="93" xfId="6" applyFont="1" applyFill="1" applyBorder="1" applyAlignment="1" applyProtection="1">
      <alignment horizontal="center" vertical="top"/>
      <protection locked="0"/>
    </xf>
    <xf numFmtId="0" fontId="19" fillId="6" borderId="49" xfId="6" applyFont="1" applyFill="1" applyBorder="1" applyAlignment="1" applyProtection="1">
      <alignment horizontal="center" vertical="top"/>
      <protection locked="0"/>
    </xf>
    <xf numFmtId="0" fontId="19" fillId="6" borderId="56" xfId="6" applyFont="1" applyFill="1" applyBorder="1" applyAlignment="1" applyProtection="1">
      <alignment horizontal="center" vertical="top"/>
      <protection locked="0"/>
    </xf>
    <xf numFmtId="0" fontId="19" fillId="6" borderId="53" xfId="6" applyFont="1" applyFill="1" applyBorder="1" applyAlignment="1" applyProtection="1">
      <alignment horizontal="center" vertical="top"/>
      <protection locked="0"/>
    </xf>
    <xf numFmtId="0" fontId="19" fillId="6" borderId="55" xfId="6" applyFont="1" applyFill="1" applyBorder="1" applyAlignment="1" applyProtection="1">
      <alignment horizontal="center" vertical="top"/>
      <protection locked="0"/>
    </xf>
    <xf numFmtId="0" fontId="19" fillId="6" borderId="106" xfId="6" applyFont="1" applyFill="1" applyBorder="1" applyAlignment="1" applyProtection="1">
      <alignment horizontal="center" vertical="top"/>
      <protection locked="0"/>
    </xf>
    <xf numFmtId="0" fontId="19" fillId="6" borderId="107" xfId="6" applyFont="1" applyFill="1" applyBorder="1" applyAlignment="1" applyProtection="1">
      <alignment horizontal="center" vertical="top"/>
      <protection locked="0"/>
    </xf>
    <xf numFmtId="0" fontId="19" fillId="6" borderId="61" xfId="6" applyFont="1" applyFill="1" applyBorder="1" applyAlignment="1" applyProtection="1">
      <alignment horizontal="center" vertical="top"/>
      <protection locked="0"/>
    </xf>
    <xf numFmtId="169" fontId="33" fillId="6" borderId="52" xfId="3" applyNumberFormat="1" applyFont="1" applyFill="1" applyBorder="1" applyAlignment="1" applyProtection="1">
      <alignment horizontal="center" vertical="top"/>
      <protection locked="0"/>
    </xf>
    <xf numFmtId="164" fontId="33" fillId="6" borderId="49" xfId="6" applyNumberFormat="1" applyFont="1" applyFill="1" applyBorder="1" applyAlignment="1" applyProtection="1">
      <alignment horizontal="center" vertical="top"/>
      <protection locked="0"/>
    </xf>
    <xf numFmtId="164" fontId="33" fillId="6" borderId="55" xfId="6" applyNumberFormat="1" applyFont="1" applyFill="1" applyBorder="1" applyAlignment="1" applyProtection="1">
      <alignment horizontal="center" vertical="top"/>
      <protection locked="0"/>
    </xf>
    <xf numFmtId="164" fontId="33" fillId="6" borderId="61" xfId="6" applyNumberFormat="1" applyFont="1" applyFill="1" applyBorder="1" applyAlignment="1" applyProtection="1">
      <alignment horizontal="center" vertical="top"/>
      <protection locked="0"/>
    </xf>
    <xf numFmtId="164" fontId="33" fillId="6" borderId="76" xfId="6" applyNumberFormat="1" applyFont="1" applyFill="1" applyBorder="1" applyAlignment="1">
      <alignment horizontal="center" vertical="top"/>
    </xf>
    <xf numFmtId="0" fontId="10" fillId="0" borderId="0" xfId="4" applyFont="1" applyAlignment="1" applyProtection="1">
      <alignment vertical="top"/>
      <protection locked="0"/>
    </xf>
    <xf numFmtId="0" fontId="10" fillId="0" borderId="0" xfId="4" applyFont="1" applyAlignment="1" applyProtection="1">
      <alignment horizontal="left" vertical="top" wrapText="1"/>
      <protection locked="0"/>
    </xf>
    <xf numFmtId="164" fontId="11" fillId="13" borderId="145" xfId="1" applyNumberFormat="1" applyFont="1" applyFill="1" applyBorder="1" applyAlignment="1">
      <alignment horizontal="right" vertical="top" wrapText="1"/>
    </xf>
    <xf numFmtId="164" fontId="11" fillId="13" borderId="88" xfId="1" applyNumberFormat="1" applyFont="1" applyFill="1" applyBorder="1" applyAlignment="1">
      <alignment vertical="top" wrapText="1"/>
    </xf>
    <xf numFmtId="164" fontId="11" fillId="13" borderId="38" xfId="1" applyNumberFormat="1" applyFont="1" applyFill="1" applyBorder="1" applyAlignment="1">
      <alignment vertical="top" wrapText="1"/>
    </xf>
    <xf numFmtId="164" fontId="11" fillId="13" borderId="145" xfId="1" applyNumberFormat="1" applyFont="1" applyFill="1" applyBorder="1" applyAlignment="1">
      <alignment horizontal="center" vertical="top" wrapText="1"/>
    </xf>
    <xf numFmtId="164" fontId="11" fillId="13" borderId="88" xfId="1" applyNumberFormat="1" applyFont="1" applyFill="1" applyBorder="1" applyAlignment="1">
      <alignment horizontal="center" vertical="top" wrapText="1"/>
    </xf>
    <xf numFmtId="164" fontId="11" fillId="13" borderId="146" xfId="1" applyNumberFormat="1" applyFont="1" applyFill="1" applyBorder="1" applyAlignment="1">
      <alignment horizontal="center" vertical="top" wrapText="1"/>
    </xf>
    <xf numFmtId="164" fontId="23" fillId="5" borderId="116" xfId="1" applyNumberFormat="1" applyFont="1" applyFill="1" applyBorder="1" applyAlignment="1">
      <alignment horizontal="left" vertical="top" wrapText="1"/>
    </xf>
    <xf numFmtId="164" fontId="23" fillId="5" borderId="140" xfId="1" applyNumberFormat="1" applyFont="1" applyFill="1" applyBorder="1" applyAlignment="1">
      <alignment horizontal="left" vertical="top" wrapText="1"/>
    </xf>
    <xf numFmtId="164" fontId="23" fillId="5" borderId="141" xfId="1" applyNumberFormat="1" applyFont="1" applyFill="1" applyBorder="1" applyAlignment="1">
      <alignment horizontal="left" vertical="top" wrapText="1"/>
    </xf>
    <xf numFmtId="164" fontId="23" fillId="0" borderId="116" xfId="1" applyNumberFormat="1" applyFont="1" applyBorder="1" applyAlignment="1">
      <alignment horizontal="center" vertical="top" wrapText="1"/>
    </xf>
    <xf numFmtId="164" fontId="23" fillId="0" borderId="140" xfId="1" applyNumberFormat="1" applyFont="1" applyBorder="1" applyAlignment="1">
      <alignment horizontal="center" vertical="top" wrapText="1"/>
    </xf>
    <xf numFmtId="164" fontId="23" fillId="0" borderId="141" xfId="1" applyNumberFormat="1" applyFont="1" applyBorder="1" applyAlignment="1">
      <alignment horizontal="center" vertical="top" wrapText="1"/>
    </xf>
    <xf numFmtId="0" fontId="9" fillId="0" borderId="0" xfId="4" applyFont="1" applyAlignment="1" applyProtection="1">
      <alignment horizontal="center" vertical="top"/>
      <protection locked="0"/>
    </xf>
    <xf numFmtId="0" fontId="10" fillId="0" borderId="0" xfId="4" applyFont="1" applyAlignment="1" applyProtection="1">
      <alignment vertical="top" wrapText="1"/>
      <protection locked="0"/>
    </xf>
    <xf numFmtId="164" fontId="23" fillId="0" borderId="63" xfId="1" applyNumberFormat="1" applyFont="1" applyBorder="1" applyAlignment="1">
      <alignment horizontal="left" vertical="top" wrapText="1"/>
    </xf>
    <xf numFmtId="164" fontId="23" fillId="0" borderId="16" xfId="1" applyNumberFormat="1" applyFont="1" applyBorder="1" applyAlignment="1">
      <alignment vertical="top" wrapText="1"/>
    </xf>
    <xf numFmtId="164" fontId="23" fillId="0" borderId="46" xfId="1" applyNumberFormat="1" applyFont="1" applyBorder="1" applyAlignment="1">
      <alignment vertical="top" wrapText="1"/>
    </xf>
    <xf numFmtId="164" fontId="23" fillId="0" borderId="12" xfId="1" applyNumberFormat="1" applyFont="1" applyBorder="1" applyAlignment="1">
      <alignment horizontal="center" vertical="top"/>
    </xf>
    <xf numFmtId="164" fontId="23" fillId="0" borderId="51" xfId="1" applyNumberFormat="1" applyFont="1" applyBorder="1" applyAlignment="1">
      <alignment horizontal="center" vertical="top"/>
    </xf>
    <xf numFmtId="164" fontId="23" fillId="0" borderId="142" xfId="1" applyNumberFormat="1" applyFont="1" applyBorder="1" applyAlignment="1">
      <alignment horizontal="center" vertical="top"/>
    </xf>
    <xf numFmtId="164" fontId="15" fillId="2" borderId="129" xfId="0" applyNumberFormat="1" applyFont="1" applyFill="1" applyBorder="1" applyAlignment="1">
      <alignment vertical="top" wrapText="1"/>
    </xf>
    <xf numFmtId="0" fontId="19" fillId="2" borderId="100" xfId="0" applyFont="1" applyFill="1" applyBorder="1" applyAlignment="1">
      <alignment vertical="top" wrapText="1"/>
    </xf>
    <xf numFmtId="164" fontId="15" fillId="3" borderId="68" xfId="0" applyNumberFormat="1" applyFont="1" applyFill="1" applyBorder="1" applyAlignment="1">
      <alignment vertical="top"/>
    </xf>
    <xf numFmtId="164" fontId="23" fillId="0" borderId="144" xfId="1" applyNumberFormat="1" applyFont="1" applyBorder="1" applyAlignment="1">
      <alignment horizontal="left" vertical="top" wrapText="1"/>
    </xf>
    <xf numFmtId="164" fontId="23" fillId="0" borderId="52" xfId="1" applyNumberFormat="1" applyFont="1" applyBorder="1" applyAlignment="1">
      <alignment vertical="top" wrapText="1"/>
    </xf>
    <xf numFmtId="164" fontId="23" fillId="0" borderId="53" xfId="1" applyNumberFormat="1" applyFont="1" applyBorder="1" applyAlignment="1">
      <alignment vertical="top" wrapText="1"/>
    </xf>
    <xf numFmtId="164" fontId="23" fillId="0" borderId="119" xfId="1" applyNumberFormat="1" applyFont="1" applyBorder="1" applyAlignment="1">
      <alignment horizontal="center" vertical="top" wrapText="1"/>
    </xf>
    <xf numFmtId="164" fontId="23" fillId="0" borderId="101" xfId="1" applyNumberFormat="1" applyFont="1" applyBorder="1" applyAlignment="1">
      <alignment horizontal="center" vertical="top" wrapText="1"/>
    </xf>
    <xf numFmtId="164" fontId="23" fillId="0" borderId="143" xfId="1" applyNumberFormat="1" applyFont="1" applyBorder="1" applyAlignment="1">
      <alignment horizontal="center" vertical="top" wrapText="1"/>
    </xf>
    <xf numFmtId="164" fontId="23" fillId="0" borderId="82" xfId="1" applyNumberFormat="1" applyFont="1" applyBorder="1" applyAlignment="1">
      <alignment horizontal="center" vertical="top" wrapText="1"/>
    </xf>
    <xf numFmtId="164" fontId="23" fillId="0" borderId="71" xfId="1" applyNumberFormat="1" applyFont="1" applyBorder="1" applyAlignment="1">
      <alignment horizontal="center" vertical="top" wrapText="1"/>
    </xf>
    <xf numFmtId="164" fontId="23" fillId="0" borderId="83" xfId="1" applyNumberFormat="1" applyFont="1" applyBorder="1" applyAlignment="1">
      <alignment horizontal="center" vertical="top" wrapText="1"/>
    </xf>
    <xf numFmtId="164" fontId="10" fillId="0" borderId="119" xfId="1" applyNumberFormat="1" applyFont="1" applyBorder="1" applyAlignment="1">
      <alignment horizontal="left" vertical="top" wrapText="1"/>
    </xf>
    <xf numFmtId="164" fontId="10" fillId="0" borderId="101" xfId="1" applyNumberFormat="1" applyFont="1" applyBorder="1" applyAlignment="1">
      <alignment horizontal="left" vertical="top" wrapText="1"/>
    </xf>
    <xf numFmtId="164" fontId="10" fillId="0" borderId="143" xfId="1" applyNumberFormat="1" applyFont="1" applyBorder="1" applyAlignment="1">
      <alignment horizontal="left" vertical="top" wrapText="1"/>
    </xf>
    <xf numFmtId="164" fontId="23" fillId="0" borderId="119" xfId="1" applyNumberFormat="1" applyFont="1" applyFill="1" applyBorder="1" applyAlignment="1">
      <alignment horizontal="center" vertical="center" wrapText="1"/>
    </xf>
    <xf numFmtId="164" fontId="23" fillId="0" borderId="101" xfId="1" applyNumberFormat="1" applyFont="1" applyFill="1" applyBorder="1" applyAlignment="1">
      <alignment horizontal="center" vertical="center" wrapText="1"/>
    </xf>
    <xf numFmtId="164" fontId="23" fillId="0" borderId="143" xfId="1" applyNumberFormat="1" applyFont="1" applyFill="1" applyBorder="1" applyAlignment="1">
      <alignment horizontal="center" vertical="center" wrapText="1"/>
    </xf>
    <xf numFmtId="164" fontId="23" fillId="0" borderId="119" xfId="1" applyNumberFormat="1" applyFont="1" applyFill="1" applyBorder="1" applyAlignment="1">
      <alignment horizontal="center" vertical="top" wrapText="1"/>
    </xf>
    <xf numFmtId="164" fontId="23" fillId="0" borderId="101" xfId="1" applyNumberFormat="1" applyFont="1" applyFill="1" applyBorder="1" applyAlignment="1">
      <alignment horizontal="center" vertical="top" wrapText="1"/>
    </xf>
    <xf numFmtId="164" fontId="23" fillId="0" borderId="143" xfId="1" applyNumberFormat="1" applyFont="1" applyFill="1" applyBorder="1" applyAlignment="1">
      <alignment horizontal="center" vertical="top" wrapText="1"/>
    </xf>
    <xf numFmtId="164" fontId="11" fillId="7" borderId="39" xfId="1" applyNumberFormat="1" applyFont="1" applyFill="1" applyBorder="1" applyAlignment="1">
      <alignment horizontal="right" vertical="top" wrapText="1"/>
    </xf>
    <xf numFmtId="164" fontId="11" fillId="7" borderId="40" xfId="1" applyNumberFormat="1" applyFont="1" applyFill="1" applyBorder="1" applyAlignment="1">
      <alignment horizontal="right" vertical="top" wrapText="1"/>
    </xf>
    <xf numFmtId="164" fontId="11" fillId="7" borderId="34" xfId="1" applyNumberFormat="1" applyFont="1" applyFill="1" applyBorder="1" applyAlignment="1">
      <alignment horizontal="right" vertical="top" wrapText="1"/>
    </xf>
    <xf numFmtId="164" fontId="11" fillId="7" borderId="39" xfId="1" applyNumberFormat="1" applyFont="1" applyFill="1" applyBorder="1" applyAlignment="1">
      <alignment horizontal="center" vertical="top" wrapText="1"/>
    </xf>
    <xf numFmtId="164" fontId="11" fillId="7" borderId="40" xfId="1" applyNumberFormat="1" applyFont="1" applyFill="1" applyBorder="1" applyAlignment="1">
      <alignment horizontal="center" vertical="top" wrapText="1"/>
    </xf>
    <xf numFmtId="164" fontId="11" fillId="7" borderId="34" xfId="1" applyNumberFormat="1" applyFont="1" applyFill="1" applyBorder="1" applyAlignment="1">
      <alignment horizontal="center" vertical="top" wrapText="1"/>
    </xf>
    <xf numFmtId="164" fontId="10" fillId="0" borderId="12" xfId="1" applyNumberFormat="1" applyFont="1" applyBorder="1" applyAlignment="1">
      <alignment horizontal="left" vertical="top" wrapText="1"/>
    </xf>
    <xf numFmtId="164" fontId="10" fillId="0" borderId="51" xfId="1" applyNumberFormat="1" applyFont="1" applyBorder="1" applyAlignment="1">
      <alignment horizontal="left" vertical="top" wrapText="1"/>
    </xf>
    <xf numFmtId="164" fontId="10" fillId="0" borderId="142" xfId="1" applyNumberFormat="1" applyFont="1" applyBorder="1" applyAlignment="1">
      <alignment horizontal="left" vertical="top" wrapText="1"/>
    </xf>
    <xf numFmtId="164" fontId="23" fillId="0" borderId="12" xfId="1" applyNumberFormat="1" applyFont="1" applyFill="1" applyBorder="1" applyAlignment="1">
      <alignment horizontal="center" vertical="top" wrapText="1"/>
    </xf>
    <xf numFmtId="164" fontId="23" fillId="0" borderId="51" xfId="1" applyNumberFormat="1" applyFont="1" applyFill="1" applyBorder="1" applyAlignment="1">
      <alignment horizontal="center" vertical="top" wrapText="1"/>
    </xf>
    <xf numFmtId="164" fontId="23" fillId="0" borderId="142" xfId="1" applyNumberFormat="1" applyFont="1" applyFill="1" applyBorder="1" applyAlignment="1">
      <alignment horizontal="center" vertical="top" wrapText="1"/>
    </xf>
    <xf numFmtId="164" fontId="23" fillId="0" borderId="12" xfId="1" applyNumberFormat="1" applyFont="1" applyBorder="1" applyAlignment="1">
      <alignment vertical="top" wrapText="1"/>
    </xf>
    <xf numFmtId="164" fontId="23" fillId="0" borderId="51" xfId="1" applyNumberFormat="1" applyFont="1" applyBorder="1" applyAlignment="1">
      <alignment vertical="top" wrapText="1"/>
    </xf>
    <xf numFmtId="164" fontId="23" fillId="0" borderId="142" xfId="1" applyNumberFormat="1" applyFont="1" applyBorder="1" applyAlignment="1">
      <alignment vertical="top" wrapText="1"/>
    </xf>
    <xf numFmtId="164" fontId="23" fillId="0" borderId="12" xfId="1" applyNumberFormat="1" applyFont="1" applyBorder="1" applyAlignment="1">
      <alignment horizontal="center" vertical="top" wrapText="1"/>
    </xf>
    <xf numFmtId="164" fontId="23" fillId="0" borderId="51" xfId="1" applyNumberFormat="1" applyFont="1" applyBorder="1" applyAlignment="1">
      <alignment horizontal="center" vertical="top" wrapText="1"/>
    </xf>
    <xf numFmtId="164" fontId="23" fillId="0" borderId="142" xfId="1" applyNumberFormat="1" applyFont="1" applyBorder="1" applyAlignment="1">
      <alignment horizontal="center" vertical="top" wrapText="1"/>
    </xf>
    <xf numFmtId="164" fontId="23" fillId="0" borderId="116" xfId="1" applyNumberFormat="1" applyFont="1" applyBorder="1" applyAlignment="1">
      <alignment horizontal="left" vertical="top" wrapText="1"/>
    </xf>
    <xf numFmtId="164" fontId="23" fillId="0" borderId="140" xfId="1" applyNumberFormat="1" applyFont="1" applyBorder="1" applyAlignment="1">
      <alignment horizontal="left" vertical="top" wrapText="1"/>
    </xf>
    <xf numFmtId="164" fontId="23" fillId="0" borderId="141" xfId="1" applyNumberFormat="1" applyFont="1" applyBorder="1" applyAlignment="1">
      <alignment horizontal="left" vertical="top" wrapText="1"/>
    </xf>
    <xf numFmtId="164" fontId="9" fillId="7" borderId="133" xfId="0" applyNumberFormat="1" applyFont="1" applyFill="1" applyBorder="1" applyAlignment="1">
      <alignment horizontal="right" vertical="top"/>
    </xf>
    <xf numFmtId="164" fontId="9" fillId="7" borderId="134" xfId="0" applyNumberFormat="1" applyFont="1" applyFill="1" applyBorder="1" applyAlignment="1">
      <alignment horizontal="right" vertical="top"/>
    </xf>
    <xf numFmtId="164" fontId="10" fillId="7" borderId="139" xfId="0" applyNumberFormat="1" applyFont="1" applyFill="1" applyBorder="1" applyAlignment="1">
      <alignment horizontal="center" vertical="top"/>
    </xf>
    <xf numFmtId="164" fontId="10" fillId="7" borderId="133" xfId="0" applyNumberFormat="1" applyFont="1" applyFill="1" applyBorder="1" applyAlignment="1">
      <alignment horizontal="center" vertical="top"/>
    </xf>
    <xf numFmtId="164" fontId="10" fillId="7" borderId="134" xfId="0" applyNumberFormat="1" applyFont="1" applyFill="1" applyBorder="1" applyAlignment="1">
      <alignment horizontal="center" vertical="top"/>
    </xf>
    <xf numFmtId="164" fontId="9" fillId="0" borderId="0" xfId="1" applyNumberFormat="1" applyFont="1" applyAlignment="1">
      <alignment horizontal="center" vertical="top" wrapText="1"/>
    </xf>
    <xf numFmtId="164" fontId="11" fillId="0" borderId="39" xfId="1" applyNumberFormat="1" applyFont="1" applyBorder="1" applyAlignment="1">
      <alignment horizontal="center" vertical="center" wrapText="1"/>
    </xf>
    <xf numFmtId="164" fontId="11" fillId="0" borderId="40" xfId="1" applyNumberFormat="1" applyFont="1" applyBorder="1" applyAlignment="1">
      <alignment horizontal="center" vertical="center" wrapText="1"/>
    </xf>
    <xf numFmtId="164" fontId="11" fillId="0" borderId="34" xfId="1" applyNumberFormat="1" applyFont="1" applyBorder="1" applyAlignment="1">
      <alignment horizontal="center" vertical="center" wrapText="1"/>
    </xf>
    <xf numFmtId="164" fontId="10" fillId="3" borderId="87" xfId="0" applyNumberFormat="1" applyFont="1" applyFill="1" applyBorder="1" applyAlignment="1">
      <alignment horizontal="left" vertical="top" wrapText="1"/>
    </xf>
    <xf numFmtId="164" fontId="10" fillId="3" borderId="40" xfId="0" applyNumberFormat="1" applyFont="1" applyFill="1" applyBorder="1" applyAlignment="1">
      <alignment horizontal="left" vertical="top" wrapText="1"/>
    </xf>
    <xf numFmtId="164" fontId="10" fillId="3" borderId="41" xfId="0" applyNumberFormat="1" applyFont="1" applyFill="1" applyBorder="1" applyAlignment="1">
      <alignment horizontal="left" vertical="top" wrapText="1"/>
    </xf>
    <xf numFmtId="49" fontId="9" fillId="2" borderId="37" xfId="0" applyNumberFormat="1" applyFont="1" applyFill="1" applyBorder="1" applyAlignment="1">
      <alignment horizontal="center" vertical="top"/>
    </xf>
    <xf numFmtId="49" fontId="9" fillId="2" borderId="100" xfId="0" applyNumberFormat="1" applyFont="1" applyFill="1" applyBorder="1" applyAlignment="1">
      <alignment horizontal="center" vertical="top"/>
    </xf>
    <xf numFmtId="49" fontId="9" fillId="3" borderId="102" xfId="0" applyNumberFormat="1" applyFont="1" applyFill="1" applyBorder="1" applyAlignment="1">
      <alignment horizontal="center" vertical="top"/>
    </xf>
    <xf numFmtId="49" fontId="9" fillId="3" borderId="80" xfId="0" applyNumberFormat="1" applyFont="1" applyFill="1" applyBorder="1" applyAlignment="1">
      <alignment horizontal="center" vertical="top"/>
    </xf>
    <xf numFmtId="49" fontId="9" fillId="0" borderId="102" xfId="0" applyNumberFormat="1" applyFont="1" applyBorder="1" applyAlignment="1">
      <alignment horizontal="center" vertical="top"/>
    </xf>
    <xf numFmtId="49" fontId="9" fillId="0" borderId="80" xfId="0" applyNumberFormat="1" applyFont="1" applyBorder="1" applyAlignment="1">
      <alignment horizontal="center" vertical="top"/>
    </xf>
    <xf numFmtId="164" fontId="16" fillId="0" borderId="163" xfId="0" applyNumberFormat="1" applyFont="1" applyBorder="1" applyAlignment="1">
      <alignment horizontal="left" vertical="top" wrapText="1"/>
    </xf>
    <xf numFmtId="164" fontId="16" fillId="0" borderId="209" xfId="0" applyNumberFormat="1" applyFont="1" applyBorder="1" applyAlignment="1">
      <alignment horizontal="left" vertical="top" wrapText="1"/>
    </xf>
    <xf numFmtId="164" fontId="10" fillId="0" borderId="66" xfId="0" applyNumberFormat="1" applyFont="1" applyBorder="1" applyAlignment="1">
      <alignment vertical="center" textRotation="90"/>
    </xf>
    <xf numFmtId="164" fontId="10" fillId="0" borderId="31" xfId="0" applyNumberFormat="1" applyFont="1" applyBorder="1" applyAlignment="1">
      <alignment vertical="center" textRotation="90"/>
    </xf>
    <xf numFmtId="1" fontId="10" fillId="0" borderId="66" xfId="0" applyNumberFormat="1" applyFont="1" applyBorder="1" applyAlignment="1">
      <alignment horizontal="center" vertical="center" textRotation="90" wrapText="1"/>
    </xf>
    <xf numFmtId="1" fontId="10" fillId="0" borderId="31" xfId="0" applyNumberFormat="1" applyFont="1" applyBorder="1" applyAlignment="1">
      <alignment horizontal="center" vertical="center" textRotation="90" wrapText="1"/>
    </xf>
    <xf numFmtId="164" fontId="9" fillId="2" borderId="87" xfId="0" applyNumberFormat="1" applyFont="1" applyFill="1" applyBorder="1" applyAlignment="1">
      <alignment horizontal="right" vertical="top"/>
    </xf>
    <xf numFmtId="164" fontId="9" fillId="2" borderId="40" xfId="0" applyNumberFormat="1" applyFont="1" applyFill="1" applyBorder="1" applyAlignment="1">
      <alignment horizontal="right" vertical="top"/>
    </xf>
    <xf numFmtId="164" fontId="9" fillId="2" borderId="41" xfId="0" applyNumberFormat="1" applyFont="1" applyFill="1" applyBorder="1" applyAlignment="1">
      <alignment horizontal="right" vertical="top"/>
    </xf>
    <xf numFmtId="164" fontId="9" fillId="3" borderId="38" xfId="0" applyNumberFormat="1" applyFont="1" applyFill="1" applyBorder="1" applyAlignment="1">
      <alignment horizontal="right" vertical="top"/>
    </xf>
    <xf numFmtId="164" fontId="9" fillId="3" borderId="40" xfId="0" applyNumberFormat="1" applyFont="1" applyFill="1" applyBorder="1" applyAlignment="1">
      <alignment horizontal="right" vertical="top"/>
    </xf>
    <xf numFmtId="164" fontId="9" fillId="3" borderId="41" xfId="0" applyNumberFormat="1" applyFont="1" applyFill="1" applyBorder="1" applyAlignment="1">
      <alignment horizontal="right" vertical="top"/>
    </xf>
    <xf numFmtId="164" fontId="9" fillId="3" borderId="40" xfId="0" applyNumberFormat="1" applyFont="1" applyFill="1" applyBorder="1" applyAlignment="1">
      <alignment horizontal="left" vertical="top" wrapText="1"/>
    </xf>
    <xf numFmtId="164" fontId="9" fillId="3" borderId="41" xfId="0" applyNumberFormat="1" applyFont="1" applyFill="1" applyBorder="1" applyAlignment="1">
      <alignment horizontal="left" vertical="top" wrapText="1"/>
    </xf>
    <xf numFmtId="49" fontId="10" fillId="0" borderId="104" xfId="0" applyNumberFormat="1" applyFont="1" applyBorder="1" applyAlignment="1">
      <alignment horizontal="center" vertical="top"/>
    </xf>
    <xf numFmtId="49" fontId="10" fillId="0" borderId="79" xfId="0" applyNumberFormat="1" applyFont="1" applyBorder="1" applyAlignment="1">
      <alignment horizontal="center" vertical="top"/>
    </xf>
    <xf numFmtId="49" fontId="10" fillId="0" borderId="102" xfId="0" applyNumberFormat="1" applyFont="1" applyBorder="1" applyAlignment="1">
      <alignment horizontal="center" vertical="top"/>
    </xf>
    <xf numFmtId="49" fontId="10" fillId="0" borderId="80" xfId="0" applyNumberFormat="1" applyFont="1" applyBorder="1" applyAlignment="1">
      <alignment horizontal="center" vertical="top"/>
    </xf>
    <xf numFmtId="49" fontId="10" fillId="0" borderId="103" xfId="0" applyNumberFormat="1" applyFont="1" applyBorder="1" applyAlignment="1">
      <alignment horizontal="center" vertical="top"/>
    </xf>
    <xf numFmtId="49" fontId="10" fillId="0" borderId="81" xfId="0" applyNumberFormat="1" applyFont="1" applyBorder="1" applyAlignment="1">
      <alignment horizontal="center" vertical="top"/>
    </xf>
    <xf numFmtId="164" fontId="10" fillId="0" borderId="67" xfId="0" applyNumberFormat="1" applyFont="1" applyBorder="1" applyAlignment="1">
      <alignment horizontal="center" vertical="top" wrapText="1"/>
    </xf>
    <xf numFmtId="164" fontId="10" fillId="0" borderId="32" xfId="0" applyNumberFormat="1" applyFont="1" applyBorder="1" applyAlignment="1">
      <alignment horizontal="center" vertical="top" wrapText="1"/>
    </xf>
    <xf numFmtId="164" fontId="10" fillId="0" borderId="65" xfId="0" applyNumberFormat="1" applyFont="1" applyBorder="1" applyAlignment="1">
      <alignment horizontal="left" vertical="top" wrapText="1"/>
    </xf>
    <xf numFmtId="164" fontId="10" fillId="0" borderId="30" xfId="0" applyNumberFormat="1" applyFont="1" applyBorder="1" applyAlignment="1">
      <alignment horizontal="left" vertical="top" wrapText="1"/>
    </xf>
    <xf numFmtId="49" fontId="9" fillId="2" borderId="37" xfId="0" applyNumberFormat="1" applyFont="1" applyFill="1" applyBorder="1" applyAlignment="1">
      <alignment horizontal="center" vertical="top" wrapText="1"/>
    </xf>
    <xf numFmtId="49" fontId="9" fillId="2" borderId="100" xfId="0" applyNumberFormat="1" applyFont="1" applyFill="1" applyBorder="1" applyAlignment="1">
      <alignment horizontal="center" vertical="top" wrapText="1"/>
    </xf>
    <xf numFmtId="164" fontId="10" fillId="0" borderId="163" xfId="0" applyNumberFormat="1" applyFont="1" applyBorder="1" applyAlignment="1">
      <alignment horizontal="left" vertical="top" wrapText="1"/>
    </xf>
    <xf numFmtId="164" fontId="10" fillId="0" borderId="209" xfId="0" applyNumberFormat="1" applyFont="1" applyBorder="1" applyAlignment="1">
      <alignment horizontal="left" vertical="top" wrapText="1"/>
    </xf>
    <xf numFmtId="164" fontId="10" fillId="0" borderId="66" xfId="0" applyNumberFormat="1" applyFont="1" applyBorder="1" applyAlignment="1">
      <alignment vertical="center" textRotation="90" wrapText="1"/>
    </xf>
    <xf numFmtId="164" fontId="10" fillId="0" borderId="31" xfId="0" applyNumberFormat="1" applyFont="1" applyBorder="1" applyAlignment="1">
      <alignment vertical="center" textRotation="90" wrapText="1"/>
    </xf>
    <xf numFmtId="164" fontId="10" fillId="0" borderId="66" xfId="0" applyNumberFormat="1" applyFont="1" applyBorder="1" applyAlignment="1">
      <alignment horizontal="center" vertical="center" textRotation="90" wrapText="1"/>
    </xf>
    <xf numFmtId="164" fontId="10" fillId="0" borderId="31" xfId="0" applyNumberFormat="1" applyFont="1" applyBorder="1" applyAlignment="1">
      <alignment horizontal="center" vertical="center" textRotation="90" wrapText="1"/>
    </xf>
    <xf numFmtId="164" fontId="10" fillId="0" borderId="163" xfId="0" applyNumberFormat="1" applyFont="1" applyBorder="1" applyAlignment="1">
      <alignment vertical="top" wrapText="1"/>
    </xf>
    <xf numFmtId="164" fontId="10" fillId="0" borderId="209" xfId="0" applyNumberFormat="1" applyFont="1" applyBorder="1" applyAlignment="1">
      <alignment vertical="top" wrapText="1"/>
    </xf>
    <xf numFmtId="166" fontId="10" fillId="0" borderId="66" xfId="0" applyNumberFormat="1" applyFont="1" applyBorder="1" applyAlignment="1">
      <alignment vertical="center" textRotation="90" wrapText="1"/>
    </xf>
    <xf numFmtId="166" fontId="10" fillId="0" borderId="31" xfId="0" applyNumberFormat="1" applyFont="1" applyBorder="1" applyAlignment="1">
      <alignment vertical="center" textRotation="90" wrapText="1"/>
    </xf>
    <xf numFmtId="164" fontId="10" fillId="0" borderId="66" xfId="0" applyNumberFormat="1" applyFont="1" applyBorder="1" applyAlignment="1">
      <alignment horizontal="left" vertical="center" textRotation="90" wrapText="1"/>
    </xf>
    <xf numFmtId="164" fontId="10" fillId="0" borderId="31" xfId="0" applyNumberFormat="1" applyFont="1" applyBorder="1" applyAlignment="1">
      <alignment horizontal="left" vertical="center" textRotation="90" wrapText="1"/>
    </xf>
    <xf numFmtId="49" fontId="10" fillId="5" borderId="67" xfId="0" applyNumberFormat="1" applyFont="1" applyFill="1" applyBorder="1" applyAlignment="1">
      <alignment horizontal="center" vertical="top" wrapText="1"/>
    </xf>
    <xf numFmtId="49" fontId="10" fillId="5" borderId="32" xfId="0" applyNumberFormat="1" applyFont="1" applyFill="1" applyBorder="1" applyAlignment="1">
      <alignment horizontal="center" vertical="top" wrapText="1"/>
    </xf>
    <xf numFmtId="0" fontId="10" fillId="0" borderId="65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164" fontId="10" fillId="0" borderId="65" xfId="0" applyNumberFormat="1" applyFont="1" applyBorder="1" applyAlignment="1">
      <alignment horizontal="left" vertical="top" wrapText="1" shrinkToFit="1"/>
    </xf>
    <xf numFmtId="164" fontId="10" fillId="0" borderId="30" xfId="0" applyNumberFormat="1" applyFont="1" applyBorder="1" applyAlignment="1">
      <alignment horizontal="left" vertical="top" wrapText="1" shrinkToFit="1"/>
    </xf>
    <xf numFmtId="1" fontId="10" fillId="0" borderId="104" xfId="0" applyNumberFormat="1" applyFont="1" applyBorder="1" applyAlignment="1">
      <alignment horizontal="center" vertical="top"/>
    </xf>
    <xf numFmtId="1" fontId="10" fillId="0" borderId="79" xfId="0" applyNumberFormat="1" applyFont="1" applyBorder="1" applyAlignment="1">
      <alignment horizontal="center" vertical="top"/>
    </xf>
    <xf numFmtId="1" fontId="10" fillId="0" borderId="66" xfId="0" applyNumberFormat="1" applyFont="1" applyBorder="1" applyAlignment="1">
      <alignment horizontal="left" vertical="center" textRotation="90" wrapText="1"/>
    </xf>
    <xf numFmtId="1" fontId="10" fillId="0" borderId="31" xfId="0" applyNumberFormat="1" applyFont="1" applyBorder="1" applyAlignment="1">
      <alignment horizontal="left" vertical="center" textRotation="90" wrapText="1"/>
    </xf>
    <xf numFmtId="164" fontId="10" fillId="0" borderId="127" xfId="0" applyNumberFormat="1" applyFont="1" applyBorder="1" applyAlignment="1">
      <alignment horizontal="left" vertical="top" wrapText="1"/>
    </xf>
    <xf numFmtId="164" fontId="10" fillId="0" borderId="120" xfId="0" applyNumberFormat="1" applyFont="1" applyBorder="1" applyAlignment="1">
      <alignment horizontal="left" vertical="top" wrapText="1"/>
    </xf>
    <xf numFmtId="164" fontId="10" fillId="0" borderId="94" xfId="0" applyNumberFormat="1" applyFont="1" applyBorder="1" applyAlignment="1">
      <alignment horizontal="left" vertical="top" wrapText="1"/>
    </xf>
    <xf numFmtId="0" fontId="10" fillId="0" borderId="78" xfId="0" applyFont="1" applyBorder="1" applyAlignment="1">
      <alignment horizontal="left" vertical="top" wrapText="1"/>
    </xf>
    <xf numFmtId="1" fontId="10" fillId="0" borderId="110" xfId="0" applyNumberFormat="1" applyFont="1" applyBorder="1" applyAlignment="1">
      <alignment horizontal="center" vertical="top" shrinkToFit="1"/>
    </xf>
    <xf numFmtId="1" fontId="10" fillId="0" borderId="98" xfId="0" applyNumberFormat="1" applyFont="1" applyBorder="1" applyAlignment="1">
      <alignment horizontal="center" vertical="top" shrinkToFit="1"/>
    </xf>
    <xf numFmtId="1" fontId="10" fillId="0" borderId="102" xfId="0" applyNumberFormat="1" applyFont="1" applyBorder="1" applyAlignment="1">
      <alignment horizontal="center" vertical="top" shrinkToFit="1"/>
    </xf>
    <xf numFmtId="1" fontId="10" fillId="0" borderId="80" xfId="0" applyNumberFormat="1" applyFont="1" applyBorder="1" applyAlignment="1">
      <alignment horizontal="center" vertical="top" shrinkToFit="1"/>
    </xf>
    <xf numFmtId="1" fontId="10" fillId="0" borderId="103" xfId="0" applyNumberFormat="1" applyFont="1" applyBorder="1" applyAlignment="1">
      <alignment horizontal="center" vertical="top" shrinkToFit="1"/>
    </xf>
    <xf numFmtId="1" fontId="10" fillId="0" borderId="81" xfId="0" applyNumberFormat="1" applyFont="1" applyBorder="1" applyAlignment="1">
      <alignment horizontal="center" vertical="top" shrinkToFit="1"/>
    </xf>
    <xf numFmtId="49" fontId="10" fillId="0" borderId="127" xfId="0" applyNumberFormat="1" applyFont="1" applyBorder="1" applyAlignment="1">
      <alignment horizontal="left" vertical="top" wrapText="1"/>
    </xf>
    <xf numFmtId="49" fontId="10" fillId="0" borderId="120" xfId="0" applyNumberFormat="1" applyFont="1" applyBorder="1" applyAlignment="1">
      <alignment horizontal="left" vertical="top" wrapText="1"/>
    </xf>
    <xf numFmtId="164" fontId="10" fillId="0" borderId="78" xfId="0" applyNumberFormat="1" applyFont="1" applyBorder="1" applyAlignment="1">
      <alignment horizontal="left" vertical="top" wrapText="1"/>
    </xf>
    <xf numFmtId="49" fontId="10" fillId="0" borderId="110" xfId="0" applyNumberFormat="1" applyFont="1" applyBorder="1" applyAlignment="1">
      <alignment horizontal="center" vertical="top" shrinkToFit="1"/>
    </xf>
    <xf numFmtId="49" fontId="10" fillId="0" borderId="98" xfId="0" applyNumberFormat="1" applyFont="1" applyBorder="1" applyAlignment="1">
      <alignment horizontal="center" vertical="top" shrinkToFit="1"/>
    </xf>
    <xf numFmtId="49" fontId="10" fillId="0" borderId="102" xfId="0" applyNumberFormat="1" applyFont="1" applyBorder="1" applyAlignment="1">
      <alignment horizontal="center" vertical="top" shrinkToFit="1"/>
    </xf>
    <xf numFmtId="49" fontId="10" fillId="0" borderId="80" xfId="0" applyNumberFormat="1" applyFont="1" applyBorder="1" applyAlignment="1">
      <alignment horizontal="center" vertical="top" shrinkToFit="1"/>
    </xf>
    <xf numFmtId="49" fontId="10" fillId="0" borderId="103" xfId="0" applyNumberFormat="1" applyFont="1" applyBorder="1" applyAlignment="1">
      <alignment horizontal="center" vertical="top" shrinkToFit="1"/>
    </xf>
    <xf numFmtId="49" fontId="10" fillId="0" borderId="81" xfId="0" applyNumberFormat="1" applyFont="1" applyBorder="1" applyAlignment="1">
      <alignment horizontal="center" vertical="top" shrinkToFit="1"/>
    </xf>
    <xf numFmtId="49" fontId="10" fillId="0" borderId="66" xfId="0" applyNumberFormat="1" applyFont="1" applyBorder="1" applyAlignment="1">
      <alignment horizontal="left" vertical="center" textRotation="90" wrapText="1"/>
    </xf>
    <xf numFmtId="49" fontId="10" fillId="0" borderId="31" xfId="0" applyNumberFormat="1" applyFont="1" applyBorder="1" applyAlignment="1">
      <alignment horizontal="left" vertical="center" textRotation="90" wrapText="1"/>
    </xf>
    <xf numFmtId="164" fontId="9" fillId="2" borderId="37" xfId="0" applyNumberFormat="1" applyFont="1" applyFill="1" applyBorder="1" applyAlignment="1">
      <alignment horizontal="center" vertical="top" wrapText="1"/>
    </xf>
    <xf numFmtId="164" fontId="9" fillId="2" borderId="100" xfId="0" applyNumberFormat="1" applyFont="1" applyFill="1" applyBorder="1" applyAlignment="1">
      <alignment horizontal="center" vertical="top" wrapText="1"/>
    </xf>
    <xf numFmtId="164" fontId="9" fillId="0" borderId="102" xfId="0" applyNumberFormat="1" applyFont="1" applyBorder="1" applyAlignment="1">
      <alignment horizontal="center" vertical="top"/>
    </xf>
    <xf numFmtId="164" fontId="9" fillId="0" borderId="80" xfId="0" applyNumberFormat="1" applyFont="1" applyBorder="1" applyAlignment="1">
      <alignment horizontal="center" vertical="top"/>
    </xf>
    <xf numFmtId="164" fontId="9" fillId="3" borderId="34" xfId="0" applyNumberFormat="1" applyFont="1" applyFill="1" applyBorder="1" applyAlignment="1">
      <alignment horizontal="right" vertical="top"/>
    </xf>
    <xf numFmtId="164" fontId="9" fillId="3" borderId="35" xfId="0" applyNumberFormat="1" applyFont="1" applyFill="1" applyBorder="1" applyAlignment="1">
      <alignment horizontal="right" vertical="top"/>
    </xf>
    <xf numFmtId="164" fontId="9" fillId="3" borderId="36" xfId="0" applyNumberFormat="1" applyFont="1" applyFill="1" applyBorder="1" applyAlignment="1">
      <alignment horizontal="right" vertical="top"/>
    </xf>
    <xf numFmtId="164" fontId="10" fillId="3" borderId="113" xfId="0" applyNumberFormat="1" applyFont="1" applyFill="1" applyBorder="1" applyAlignment="1">
      <alignment horizontal="center" vertical="top" wrapText="1"/>
    </xf>
    <xf numFmtId="164" fontId="10" fillId="3" borderId="88" xfId="0" applyNumberFormat="1" applyFont="1" applyFill="1" applyBorder="1" applyAlignment="1">
      <alignment horizontal="center" vertical="top" wrapText="1"/>
    </xf>
    <xf numFmtId="164" fontId="10" fillId="3" borderId="114" xfId="0" applyNumberFormat="1" applyFont="1" applyFill="1" applyBorder="1" applyAlignment="1">
      <alignment horizontal="center" vertical="top" wrapText="1"/>
    </xf>
    <xf numFmtId="164" fontId="9" fillId="2" borderId="34" xfId="0" applyNumberFormat="1" applyFont="1" applyFill="1" applyBorder="1" applyAlignment="1">
      <alignment horizontal="right" vertical="top"/>
    </xf>
    <xf numFmtId="164" fontId="9" fillId="2" borderId="35" xfId="0" applyNumberFormat="1" applyFont="1" applyFill="1" applyBorder="1" applyAlignment="1">
      <alignment horizontal="right" vertical="top"/>
    </xf>
    <xf numFmtId="164" fontId="9" fillId="2" borderId="36" xfId="0" applyNumberFormat="1" applyFont="1" applyFill="1" applyBorder="1" applyAlignment="1">
      <alignment horizontal="right" vertical="top"/>
    </xf>
    <xf numFmtId="164" fontId="9" fillId="2" borderId="40" xfId="0" applyNumberFormat="1" applyFont="1" applyFill="1" applyBorder="1" applyAlignment="1">
      <alignment horizontal="center" vertical="top"/>
    </xf>
    <xf numFmtId="164" fontId="9" fillId="2" borderId="41" xfId="0" applyNumberFormat="1" applyFont="1" applyFill="1" applyBorder="1" applyAlignment="1">
      <alignment horizontal="center" vertical="top"/>
    </xf>
    <xf numFmtId="164" fontId="15" fillId="2" borderId="40" xfId="0" applyNumberFormat="1" applyFont="1" applyFill="1" applyBorder="1" applyAlignment="1">
      <alignment horizontal="left" vertical="top"/>
    </xf>
    <xf numFmtId="164" fontId="15" fillId="2" borderId="41" xfId="0" applyNumberFormat="1" applyFont="1" applyFill="1" applyBorder="1" applyAlignment="1">
      <alignment horizontal="left" vertical="top"/>
    </xf>
    <xf numFmtId="164" fontId="9" fillId="3" borderId="34" xfId="0" applyNumberFormat="1" applyFont="1" applyFill="1" applyBorder="1" applyAlignment="1">
      <alignment horizontal="left" vertical="top" wrapText="1"/>
    </xf>
    <xf numFmtId="164" fontId="9" fillId="3" borderId="35" xfId="0" applyNumberFormat="1" applyFont="1" applyFill="1" applyBorder="1" applyAlignment="1">
      <alignment horizontal="left" vertical="top" wrapText="1"/>
    </xf>
    <xf numFmtId="164" fontId="9" fillId="3" borderId="36" xfId="0" applyNumberFormat="1" applyFont="1" applyFill="1" applyBorder="1" applyAlignment="1">
      <alignment horizontal="left" vertical="top" wrapText="1"/>
    </xf>
    <xf numFmtId="164" fontId="10" fillId="0" borderId="115" xfId="0" applyNumberFormat="1" applyFont="1" applyBorder="1" applyAlignment="1">
      <alignment horizontal="center" vertical="center" textRotation="90" wrapText="1"/>
    </xf>
    <xf numFmtId="164" fontId="10" fillId="0" borderId="118" xfId="0" applyNumberFormat="1" applyFont="1" applyBorder="1" applyAlignment="1">
      <alignment horizontal="center" vertical="center" textRotation="90" wrapText="1"/>
    </xf>
    <xf numFmtId="164" fontId="10" fillId="0" borderId="127" xfId="0" applyNumberFormat="1" applyFont="1" applyBorder="1" applyAlignment="1">
      <alignment horizontal="center" vertical="top" wrapText="1"/>
    </xf>
    <xf numFmtId="164" fontId="10" fillId="0" borderId="120" xfId="0" applyNumberFormat="1" applyFont="1" applyBorder="1" applyAlignment="1">
      <alignment horizontal="center" vertical="top" wrapText="1"/>
    </xf>
    <xf numFmtId="164" fontId="10" fillId="0" borderId="94" xfId="0" applyNumberFormat="1" applyFont="1" applyBorder="1" applyAlignment="1">
      <alignment horizontal="left" vertical="top" wrapText="1" shrinkToFit="1"/>
    </xf>
    <xf numFmtId="0" fontId="10" fillId="0" borderId="78" xfId="0" applyFont="1" applyBorder="1" applyAlignment="1">
      <alignment vertical="top" wrapText="1" shrinkToFit="1"/>
    </xf>
    <xf numFmtId="49" fontId="10" fillId="0" borderId="110" xfId="0" applyNumberFormat="1" applyFont="1" applyBorder="1" applyAlignment="1">
      <alignment horizontal="center" vertical="top" wrapText="1"/>
    </xf>
    <xf numFmtId="49" fontId="10" fillId="0" borderId="84" xfId="0" applyNumberFormat="1" applyFont="1" applyBorder="1" applyAlignment="1">
      <alignment horizontal="center" vertical="top"/>
    </xf>
    <xf numFmtId="49" fontId="10" fillId="0" borderId="103" xfId="0" applyNumberFormat="1" applyFont="1" applyBorder="1" applyAlignment="1">
      <alignment horizontal="center" vertical="top" wrapText="1"/>
    </xf>
    <xf numFmtId="1" fontId="10" fillId="0" borderId="69" xfId="0" applyNumberFormat="1" applyFont="1" applyBorder="1" applyAlignment="1">
      <alignment horizontal="center" vertical="top" wrapText="1"/>
    </xf>
    <xf numFmtId="1" fontId="10" fillId="0" borderId="81" xfId="0" applyNumberFormat="1" applyFont="1" applyBorder="1" applyAlignment="1">
      <alignment horizontal="center" vertical="top" wrapText="1"/>
    </xf>
    <xf numFmtId="1" fontId="10" fillId="0" borderId="68" xfId="0" applyNumberFormat="1" applyFont="1" applyBorder="1" applyAlignment="1">
      <alignment horizontal="center" vertical="top"/>
    </xf>
    <xf numFmtId="1" fontId="10" fillId="0" borderId="80" xfId="0" applyNumberFormat="1" applyFont="1" applyBorder="1" applyAlignment="1">
      <alignment horizontal="center" vertical="top"/>
    </xf>
    <xf numFmtId="164" fontId="9" fillId="2" borderId="38" xfId="0" applyNumberFormat="1" applyFont="1" applyFill="1" applyBorder="1" applyAlignment="1">
      <alignment horizontal="right" vertical="top"/>
    </xf>
    <xf numFmtId="164" fontId="9" fillId="3" borderId="38" xfId="0" applyNumberFormat="1" applyFont="1" applyFill="1" applyBorder="1" applyAlignment="1">
      <alignment horizontal="left" vertical="top" wrapText="1"/>
    </xf>
    <xf numFmtId="49" fontId="9" fillId="2" borderId="47" xfId="0" applyNumberFormat="1" applyFont="1" applyFill="1" applyBorder="1" applyAlignment="1">
      <alignment horizontal="center" vertical="top" wrapText="1"/>
    </xf>
    <xf numFmtId="49" fontId="10" fillId="2" borderId="76" xfId="0" applyNumberFormat="1" applyFont="1" applyFill="1" applyBorder="1" applyAlignment="1">
      <alignment horizontal="center" vertical="top" wrapText="1"/>
    </xf>
    <xf numFmtId="164" fontId="9" fillId="3" borderId="48" xfId="0" applyNumberFormat="1" applyFont="1" applyFill="1" applyBorder="1" applyAlignment="1">
      <alignment horizontal="center" vertical="top"/>
    </xf>
    <xf numFmtId="164" fontId="10" fillId="3" borderId="74" xfId="0" applyNumberFormat="1" applyFont="1" applyFill="1" applyBorder="1" applyAlignment="1">
      <alignment horizontal="center" vertical="top"/>
    </xf>
    <xf numFmtId="164" fontId="9" fillId="0" borderId="48" xfId="0" applyNumberFormat="1" applyFont="1" applyBorder="1" applyAlignment="1">
      <alignment horizontal="center" vertical="top"/>
    </xf>
    <xf numFmtId="164" fontId="10" fillId="0" borderId="74" xfId="0" applyNumberFormat="1" applyFont="1" applyBorder="1" applyAlignment="1">
      <alignment horizontal="center" vertical="top"/>
    </xf>
    <xf numFmtId="164" fontId="10" fillId="0" borderId="211" xfId="0" applyNumberFormat="1" applyFont="1" applyBorder="1" applyAlignment="1">
      <alignment horizontal="left" vertical="top" wrapText="1"/>
    </xf>
    <xf numFmtId="164" fontId="10" fillId="0" borderId="213" xfId="0" applyNumberFormat="1" applyFont="1" applyBorder="1" applyAlignment="1">
      <alignment horizontal="left" vertical="top" wrapText="1"/>
    </xf>
    <xf numFmtId="164" fontId="10" fillId="0" borderId="94" xfId="0" applyNumberFormat="1" applyFont="1" applyBorder="1" applyAlignment="1">
      <alignment vertical="center" textRotation="90" wrapText="1"/>
    </xf>
    <xf numFmtId="164" fontId="10" fillId="0" borderId="78" xfId="0" applyNumberFormat="1" applyFont="1" applyBorder="1" applyAlignment="1">
      <alignment vertical="center" textRotation="90" wrapText="1"/>
    </xf>
    <xf numFmtId="49" fontId="15" fillId="0" borderId="68" xfId="0" applyNumberFormat="1" applyFont="1" applyBorder="1" applyAlignment="1">
      <alignment horizontal="center" vertical="top"/>
    </xf>
    <xf numFmtId="49" fontId="15" fillId="0" borderId="80" xfId="0" applyNumberFormat="1" applyFont="1" applyBorder="1" applyAlignment="1">
      <alignment horizontal="center" vertical="top"/>
    </xf>
    <xf numFmtId="164" fontId="10" fillId="0" borderId="210" xfId="0" applyNumberFormat="1" applyFont="1" applyBorder="1" applyAlignment="1">
      <alignment horizontal="left" vertical="top" wrapText="1"/>
    </xf>
    <xf numFmtId="164" fontId="10" fillId="0" borderId="85" xfId="0" applyNumberFormat="1" applyFont="1" applyBorder="1" applyAlignment="1">
      <alignment vertical="center" textRotation="90"/>
    </xf>
    <xf numFmtId="164" fontId="10" fillId="0" borderId="85" xfId="0" applyNumberFormat="1" applyFont="1" applyBorder="1" applyAlignment="1">
      <alignment horizontal="center" vertical="center" textRotation="90"/>
    </xf>
    <xf numFmtId="164" fontId="10" fillId="0" borderId="31" xfId="0" applyNumberFormat="1" applyFont="1" applyBorder="1" applyAlignment="1">
      <alignment horizontal="center" vertical="center" textRotation="90"/>
    </xf>
    <xf numFmtId="49" fontId="10" fillId="5" borderId="86" xfId="0" applyNumberFormat="1" applyFont="1" applyFill="1" applyBorder="1" applyAlignment="1">
      <alignment horizontal="center" vertical="top" wrapText="1"/>
    </xf>
    <xf numFmtId="0" fontId="10" fillId="0" borderId="86" xfId="0" applyFont="1" applyBorder="1" applyAlignment="1">
      <alignment horizontal="center" vertical="top" wrapText="1"/>
    </xf>
    <xf numFmtId="0" fontId="10" fillId="0" borderId="120" xfId="0" applyFont="1" applyBorder="1" applyAlignment="1">
      <alignment horizontal="center" vertical="top" wrapText="1"/>
    </xf>
    <xf numFmtId="164" fontId="19" fillId="0" borderId="50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vertical="top" wrapText="1"/>
    </xf>
    <xf numFmtId="1" fontId="10" fillId="0" borderId="84" xfId="0" applyNumberFormat="1" applyFont="1" applyBorder="1" applyAlignment="1">
      <alignment horizontal="center" vertical="top" wrapText="1"/>
    </xf>
    <xf numFmtId="1" fontId="10" fillId="0" borderId="98" xfId="0" applyNumberFormat="1" applyFont="1" applyBorder="1" applyAlignment="1">
      <alignment horizontal="center" vertical="top" wrapText="1"/>
    </xf>
    <xf numFmtId="164" fontId="10" fillId="0" borderId="50" xfId="0" applyNumberFormat="1" applyFont="1" applyBorder="1" applyAlignment="1">
      <alignment vertical="top" wrapText="1"/>
    </xf>
    <xf numFmtId="164" fontId="10" fillId="0" borderId="78" xfId="0" applyNumberFormat="1" applyFont="1" applyBorder="1" applyAlignment="1">
      <alignment vertical="top" wrapText="1"/>
    </xf>
    <xf numFmtId="164" fontId="9" fillId="2" borderId="129" xfId="0" applyNumberFormat="1" applyFont="1" applyFill="1" applyBorder="1" applyAlignment="1">
      <alignment vertical="top" wrapText="1"/>
    </xf>
    <xf numFmtId="0" fontId="10" fillId="2" borderId="100" xfId="0" applyFont="1" applyFill="1" applyBorder="1" applyAlignment="1">
      <alignment vertical="top" wrapText="1"/>
    </xf>
    <xf numFmtId="164" fontId="9" fillId="3" borderId="68" xfId="0" applyNumberFormat="1" applyFont="1" applyFill="1" applyBorder="1" applyAlignment="1">
      <alignment vertical="top"/>
    </xf>
    <xf numFmtId="49" fontId="9" fillId="0" borderId="68" xfId="0" applyNumberFormat="1" applyFont="1" applyBorder="1" applyAlignment="1">
      <alignment horizontal="center" vertical="top"/>
    </xf>
    <xf numFmtId="164" fontId="16" fillId="0" borderId="210" xfId="0" applyNumberFormat="1" applyFont="1" applyBorder="1" applyAlignment="1">
      <alignment horizontal="left" vertical="top" wrapText="1"/>
    </xf>
    <xf numFmtId="1" fontId="10" fillId="0" borderId="68" xfId="0" applyNumberFormat="1" applyFont="1" applyBorder="1" applyAlignment="1">
      <alignment horizontal="center" vertical="top" wrapText="1"/>
    </xf>
    <xf numFmtId="1" fontId="10" fillId="0" borderId="80" xfId="0" applyNumberFormat="1" applyFont="1" applyBorder="1" applyAlignment="1">
      <alignment horizontal="center" vertical="top" wrapText="1"/>
    </xf>
    <xf numFmtId="164" fontId="9" fillId="2" borderId="129" xfId="0" applyNumberFormat="1" applyFont="1" applyFill="1" applyBorder="1" applyAlignment="1">
      <alignment horizontal="center" vertical="top"/>
    </xf>
    <xf numFmtId="164" fontId="9" fillId="2" borderId="100" xfId="0" applyNumberFormat="1" applyFont="1" applyFill="1" applyBorder="1" applyAlignment="1">
      <alignment horizontal="center" vertical="top"/>
    </xf>
    <xf numFmtId="164" fontId="10" fillId="0" borderId="11" xfId="0" applyNumberFormat="1" applyFont="1" applyBorder="1" applyAlignment="1">
      <alignment horizontal="center" vertical="center" textRotation="90"/>
    </xf>
    <xf numFmtId="164" fontId="10" fillId="0" borderId="118" xfId="0" applyNumberFormat="1" applyFont="1" applyBorder="1" applyAlignment="1">
      <alignment horizontal="center" vertical="center" textRotation="90"/>
    </xf>
    <xf numFmtId="164" fontId="17" fillId="3" borderId="98" xfId="0" applyNumberFormat="1" applyFont="1" applyFill="1" applyBorder="1" applyAlignment="1">
      <alignment horizontal="right" vertical="center"/>
    </xf>
    <xf numFmtId="164" fontId="17" fillId="3" borderId="80" xfId="0" applyNumberFormat="1" applyFont="1" applyFill="1" applyBorder="1" applyAlignment="1">
      <alignment horizontal="right" vertical="center"/>
    </xf>
    <xf numFmtId="164" fontId="17" fillId="3" borderId="112" xfId="0" applyNumberFormat="1" applyFont="1" applyFill="1" applyBorder="1" applyAlignment="1">
      <alignment horizontal="right" vertical="center"/>
    </xf>
    <xf numFmtId="164" fontId="10" fillId="3" borderId="98" xfId="0" applyNumberFormat="1" applyFont="1" applyFill="1" applyBorder="1" applyAlignment="1">
      <alignment vertical="top" wrapText="1"/>
    </xf>
    <xf numFmtId="164" fontId="10" fillId="3" borderId="80" xfId="0" applyNumberFormat="1" applyFont="1" applyFill="1" applyBorder="1" applyAlignment="1">
      <alignment vertical="top" wrapText="1"/>
    </xf>
    <xf numFmtId="164" fontId="10" fillId="3" borderId="81" xfId="0" applyNumberFormat="1" applyFont="1" applyFill="1" applyBorder="1" applyAlignment="1">
      <alignment vertical="top" wrapText="1"/>
    </xf>
    <xf numFmtId="164" fontId="9" fillId="3" borderId="113" xfId="0" applyNumberFormat="1" applyFont="1" applyFill="1" applyBorder="1" applyAlignment="1">
      <alignment horizontal="left" vertical="top"/>
    </xf>
    <xf numFmtId="164" fontId="9" fillId="3" borderId="88" xfId="0" applyNumberFormat="1" applyFont="1" applyFill="1" applyBorder="1" applyAlignment="1">
      <alignment horizontal="left" vertical="top"/>
    </xf>
    <xf numFmtId="164" fontId="9" fillId="3" borderId="80" xfId="0" applyNumberFormat="1" applyFont="1" applyFill="1" applyBorder="1" applyAlignment="1">
      <alignment horizontal="left" vertical="top"/>
    </xf>
    <xf numFmtId="164" fontId="9" fillId="3" borderId="114" xfId="0" applyNumberFormat="1" applyFont="1" applyFill="1" applyBorder="1" applyAlignment="1">
      <alignment horizontal="left" vertical="top"/>
    </xf>
    <xf numFmtId="164" fontId="9" fillId="0" borderId="40" xfId="0" applyNumberFormat="1" applyFont="1" applyBorder="1" applyAlignment="1">
      <alignment vertical="top" wrapText="1"/>
    </xf>
    <xf numFmtId="0" fontId="10" fillId="0" borderId="40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164" fontId="9" fillId="2" borderId="37" xfId="0" applyNumberFormat="1" applyFont="1" applyFill="1" applyBorder="1" applyAlignment="1">
      <alignment horizontal="center" vertical="top"/>
    </xf>
    <xf numFmtId="164" fontId="10" fillId="5" borderId="66" xfId="0" applyNumberFormat="1" applyFont="1" applyFill="1" applyBorder="1" applyAlignment="1">
      <alignment vertical="center" textRotation="90" wrapText="1"/>
    </xf>
    <xf numFmtId="164" fontId="10" fillId="5" borderId="85" xfId="0" applyNumberFormat="1" applyFont="1" applyFill="1" applyBorder="1" applyAlignment="1">
      <alignment vertical="center" textRotation="90" wrapText="1"/>
    </xf>
    <xf numFmtId="164" fontId="10" fillId="5" borderId="31" xfId="0" applyNumberFormat="1" applyFont="1" applyFill="1" applyBorder="1" applyAlignment="1">
      <alignment vertical="center" textRotation="90" wrapText="1"/>
    </xf>
    <xf numFmtId="164" fontId="10" fillId="5" borderId="115" xfId="0" applyNumberFormat="1" applyFont="1" applyFill="1" applyBorder="1" applyAlignment="1">
      <alignment horizontal="center" vertical="center" textRotation="90" wrapText="1"/>
    </xf>
    <xf numFmtId="164" fontId="10" fillId="5" borderId="85" xfId="0" applyNumberFormat="1" applyFont="1" applyFill="1" applyBorder="1" applyAlignment="1">
      <alignment horizontal="center" vertical="center" textRotation="90" wrapText="1"/>
    </xf>
    <xf numFmtId="164" fontId="10" fillId="5" borderId="118" xfId="0" applyNumberFormat="1" applyFont="1" applyFill="1" applyBorder="1" applyAlignment="1">
      <alignment horizontal="center" vertical="center" textRotation="90" wrapText="1"/>
    </xf>
    <xf numFmtId="49" fontId="10" fillId="5" borderId="116" xfId="0" applyNumberFormat="1" applyFont="1" applyFill="1" applyBorder="1" applyAlignment="1">
      <alignment horizontal="center" vertical="top" wrapText="1"/>
    </xf>
    <xf numFmtId="49" fontId="10" fillId="5" borderId="119" xfId="0" applyNumberFormat="1" applyFont="1" applyFill="1" applyBorder="1" applyAlignment="1">
      <alignment horizontal="center" vertical="top" wrapText="1"/>
    </xf>
    <xf numFmtId="49" fontId="10" fillId="6" borderId="94" xfId="0" applyNumberFormat="1" applyFont="1" applyFill="1" applyBorder="1" applyAlignment="1">
      <alignment horizontal="left" vertical="top" wrapText="1"/>
    </xf>
    <xf numFmtId="49" fontId="10" fillId="6" borderId="50" xfId="0" applyNumberFormat="1" applyFont="1" applyFill="1" applyBorder="1" applyAlignment="1">
      <alignment horizontal="left" vertical="top" wrapText="1"/>
    </xf>
    <xf numFmtId="49" fontId="10" fillId="0" borderId="78" xfId="0" applyNumberFormat="1" applyFont="1" applyBorder="1" applyAlignment="1">
      <alignment horizontal="left" vertical="top" wrapText="1"/>
    </xf>
    <xf numFmtId="1" fontId="10" fillId="6" borderId="84" xfId="0" applyNumberFormat="1" applyFont="1" applyFill="1" applyBorder="1" applyAlignment="1">
      <alignment horizontal="center" vertical="top" wrapText="1"/>
    </xf>
    <xf numFmtId="1" fontId="10" fillId="6" borderId="68" xfId="0" applyNumberFormat="1" applyFont="1" applyFill="1" applyBorder="1" applyAlignment="1">
      <alignment horizontal="center" vertical="top" wrapText="1"/>
    </xf>
    <xf numFmtId="1" fontId="10" fillId="6" borderId="69" xfId="0" applyNumberFormat="1" applyFont="1" applyFill="1" applyBorder="1" applyAlignment="1">
      <alignment horizontal="center" vertical="top" wrapText="1"/>
    </xf>
    <xf numFmtId="164" fontId="10" fillId="5" borderId="58" xfId="0" applyNumberFormat="1" applyFont="1" applyFill="1" applyBorder="1" applyAlignment="1">
      <alignment horizontal="center" vertical="top" wrapText="1"/>
    </xf>
    <xf numFmtId="164" fontId="10" fillId="5" borderId="95" xfId="0" applyNumberFormat="1" applyFont="1" applyFill="1" applyBorder="1" applyAlignment="1">
      <alignment horizontal="center" vertical="top" wrapText="1"/>
    </xf>
    <xf numFmtId="164" fontId="10" fillId="5" borderId="32" xfId="0" applyNumberFormat="1" applyFont="1" applyFill="1" applyBorder="1" applyAlignment="1">
      <alignment horizontal="center" vertical="top" wrapText="1"/>
    </xf>
    <xf numFmtId="164" fontId="10" fillId="5" borderId="59" xfId="0" applyNumberFormat="1" applyFont="1" applyFill="1" applyBorder="1" applyAlignment="1">
      <alignment horizontal="center" vertical="top"/>
    </xf>
    <xf numFmtId="164" fontId="10" fillId="5" borderId="96" xfId="0" applyNumberFormat="1" applyFont="1" applyFill="1" applyBorder="1" applyAlignment="1">
      <alignment horizontal="center" vertical="top"/>
    </xf>
    <xf numFmtId="164" fontId="10" fillId="5" borderId="63" xfId="0" applyNumberFormat="1" applyFont="1" applyFill="1" applyBorder="1" applyAlignment="1">
      <alignment horizontal="center" vertical="top"/>
    </xf>
    <xf numFmtId="164" fontId="10" fillId="5" borderId="60" xfId="0" applyNumberFormat="1" applyFont="1" applyFill="1" applyBorder="1" applyAlignment="1">
      <alignment horizontal="center" vertical="top"/>
    </xf>
    <xf numFmtId="164" fontId="10" fillId="5" borderId="68" xfId="0" applyNumberFormat="1" applyFont="1" applyFill="1" applyBorder="1" applyAlignment="1">
      <alignment horizontal="center" vertical="top"/>
    </xf>
    <xf numFmtId="164" fontId="10" fillId="5" borderId="16" xfId="0" applyNumberFormat="1" applyFont="1" applyFill="1" applyBorder="1" applyAlignment="1">
      <alignment horizontal="center" vertical="top"/>
    </xf>
    <xf numFmtId="164" fontId="10" fillId="5" borderId="61" xfId="0" applyNumberFormat="1" applyFont="1" applyFill="1" applyBorder="1" applyAlignment="1">
      <alignment horizontal="center" vertical="top"/>
    </xf>
    <xf numFmtId="164" fontId="10" fillId="5" borderId="69" xfId="0" applyNumberFormat="1" applyFont="1" applyFill="1" applyBorder="1" applyAlignment="1">
      <alignment horizontal="center" vertical="top"/>
    </xf>
    <xf numFmtId="164" fontId="10" fillId="5" borderId="17" xfId="0" applyNumberFormat="1" applyFont="1" applyFill="1" applyBorder="1" applyAlignment="1">
      <alignment horizontal="center" vertical="top"/>
    </xf>
    <xf numFmtId="164" fontId="9" fillId="13" borderId="87" xfId="0" applyNumberFormat="1" applyFont="1" applyFill="1" applyBorder="1" applyAlignment="1">
      <alignment horizontal="right" vertical="top"/>
    </xf>
    <xf numFmtId="164" fontId="9" fillId="13" borderId="40" xfId="0" applyNumberFormat="1" applyFont="1" applyFill="1" applyBorder="1" applyAlignment="1">
      <alignment horizontal="right" vertical="top"/>
    </xf>
    <xf numFmtId="164" fontId="10" fillId="13" borderId="40" xfId="0" applyNumberFormat="1" applyFont="1" applyFill="1" applyBorder="1" applyAlignment="1">
      <alignment horizontal="center" vertical="top" wrapText="1"/>
    </xf>
    <xf numFmtId="164" fontId="10" fillId="13" borderId="41" xfId="0" applyNumberFormat="1" applyFont="1" applyFill="1" applyBorder="1" applyAlignment="1">
      <alignment horizontal="center" vertical="top" wrapText="1"/>
    </xf>
    <xf numFmtId="164" fontId="9" fillId="2" borderId="124" xfId="0" applyNumberFormat="1" applyFont="1" applyFill="1" applyBorder="1" applyAlignment="1">
      <alignment horizontal="center" vertical="top"/>
    </xf>
    <xf numFmtId="164" fontId="9" fillId="3" borderId="60" xfId="0" applyNumberFormat="1" applyFont="1" applyFill="1" applyBorder="1" applyAlignment="1">
      <alignment horizontal="center" vertical="top"/>
    </xf>
    <xf numFmtId="164" fontId="9" fillId="3" borderId="68" xfId="0" applyNumberFormat="1" applyFont="1" applyFill="1" applyBorder="1" applyAlignment="1">
      <alignment horizontal="center" vertical="top"/>
    </xf>
    <xf numFmtId="164" fontId="9" fillId="3" borderId="80" xfId="0" applyNumberFormat="1" applyFont="1" applyFill="1" applyBorder="1" applyAlignment="1">
      <alignment horizontal="center" vertical="top"/>
    </xf>
    <xf numFmtId="164" fontId="9" fillId="5" borderId="60" xfId="0" applyNumberFormat="1" applyFont="1" applyFill="1" applyBorder="1" applyAlignment="1">
      <alignment horizontal="center" vertical="top"/>
    </xf>
    <xf numFmtId="164" fontId="9" fillId="5" borderId="68" xfId="0" applyNumberFormat="1" applyFont="1" applyFill="1" applyBorder="1" applyAlignment="1">
      <alignment horizontal="center" vertical="top"/>
    </xf>
    <xf numFmtId="164" fontId="9" fillId="5" borderId="80" xfId="0" applyNumberFormat="1" applyFont="1" applyFill="1" applyBorder="1" applyAlignment="1">
      <alignment horizontal="center" vertical="top"/>
    </xf>
    <xf numFmtId="164" fontId="16" fillId="0" borderId="194" xfId="0" applyNumberFormat="1" applyFont="1" applyBorder="1" applyAlignment="1">
      <alignment horizontal="left" vertical="top" wrapText="1"/>
    </xf>
    <xf numFmtId="1" fontId="10" fillId="5" borderId="57" xfId="0" applyNumberFormat="1" applyFont="1" applyFill="1" applyBorder="1" applyAlignment="1">
      <alignment vertical="center" textRotation="90"/>
    </xf>
    <xf numFmtId="1" fontId="10" fillId="5" borderId="85" xfId="0" applyNumberFormat="1" applyFont="1" applyFill="1" applyBorder="1" applyAlignment="1">
      <alignment vertical="center" textRotation="90"/>
    </xf>
    <xf numFmtId="1" fontId="10" fillId="5" borderId="31" xfId="0" applyNumberFormat="1" applyFont="1" applyFill="1" applyBorder="1" applyAlignment="1">
      <alignment vertical="center" textRotation="90"/>
    </xf>
    <xf numFmtId="1" fontId="10" fillId="5" borderId="57" xfId="0" applyNumberFormat="1" applyFont="1" applyFill="1" applyBorder="1" applyAlignment="1">
      <alignment horizontal="center" vertical="center" textRotation="90"/>
    </xf>
    <xf numFmtId="1" fontId="10" fillId="5" borderId="85" xfId="0" applyNumberFormat="1" applyFont="1" applyFill="1" applyBorder="1" applyAlignment="1">
      <alignment horizontal="center" vertical="center" textRotation="90"/>
    </xf>
    <xf numFmtId="1" fontId="10" fillId="5" borderId="31" xfId="0" applyNumberFormat="1" applyFont="1" applyFill="1" applyBorder="1" applyAlignment="1">
      <alignment horizontal="center" vertical="center" textRotation="90"/>
    </xf>
    <xf numFmtId="164" fontId="10" fillId="5" borderId="67" xfId="0" applyNumberFormat="1" applyFont="1" applyFill="1" applyBorder="1" applyAlignment="1">
      <alignment horizontal="center" vertical="top" wrapText="1"/>
    </xf>
    <xf numFmtId="2" fontId="10" fillId="5" borderId="59" xfId="0" applyNumberFormat="1" applyFont="1" applyFill="1" applyBorder="1" applyAlignment="1">
      <alignment horizontal="center" vertical="top"/>
    </xf>
    <xf numFmtId="2" fontId="10" fillId="5" borderId="96" xfId="0" applyNumberFormat="1" applyFont="1" applyFill="1" applyBorder="1" applyAlignment="1">
      <alignment horizontal="center" vertical="top"/>
    </xf>
    <xf numFmtId="2" fontId="10" fillId="5" borderId="63" xfId="0" applyNumberFormat="1" applyFont="1" applyFill="1" applyBorder="1" applyAlignment="1">
      <alignment horizontal="center" vertical="top"/>
    </xf>
    <xf numFmtId="2" fontId="10" fillId="5" borderId="60" xfId="0" applyNumberFormat="1" applyFont="1" applyFill="1" applyBorder="1" applyAlignment="1">
      <alignment horizontal="center" vertical="top"/>
    </xf>
    <xf numFmtId="2" fontId="10" fillId="5" borderId="68" xfId="0" applyNumberFormat="1" applyFont="1" applyFill="1" applyBorder="1" applyAlignment="1">
      <alignment horizontal="center" vertical="top"/>
    </xf>
    <xf numFmtId="2" fontId="10" fillId="5" borderId="16" xfId="0" applyNumberFormat="1" applyFont="1" applyFill="1" applyBorder="1" applyAlignment="1">
      <alignment horizontal="center" vertical="top"/>
    </xf>
    <xf numFmtId="2" fontId="10" fillId="5" borderId="61" xfId="0" applyNumberFormat="1" applyFont="1" applyFill="1" applyBorder="1" applyAlignment="1">
      <alignment horizontal="center" vertical="top"/>
    </xf>
    <xf numFmtId="2" fontId="10" fillId="5" borderId="69" xfId="0" applyNumberFormat="1" applyFont="1" applyFill="1" applyBorder="1" applyAlignment="1">
      <alignment horizontal="center" vertical="top"/>
    </xf>
    <xf numFmtId="2" fontId="10" fillId="5" borderId="17" xfId="0" applyNumberFormat="1" applyFont="1" applyFill="1" applyBorder="1" applyAlignment="1">
      <alignment horizontal="center" vertical="top"/>
    </xf>
    <xf numFmtId="164" fontId="9" fillId="3" borderId="102" xfId="0" applyNumberFormat="1" applyFont="1" applyFill="1" applyBorder="1" applyAlignment="1">
      <alignment horizontal="center" vertical="top"/>
    </xf>
    <xf numFmtId="164" fontId="9" fillId="5" borderId="102" xfId="0" applyNumberFormat="1" applyFont="1" applyFill="1" applyBorder="1" applyAlignment="1">
      <alignment horizontal="center" vertical="top"/>
    </xf>
    <xf numFmtId="1" fontId="10" fillId="5" borderId="66" xfId="0" applyNumberFormat="1" applyFont="1" applyFill="1" applyBorder="1" applyAlignment="1">
      <alignment vertical="center" textRotation="90"/>
    </xf>
    <xf numFmtId="1" fontId="10" fillId="5" borderId="66" xfId="0" applyNumberFormat="1" applyFont="1" applyFill="1" applyBorder="1" applyAlignment="1">
      <alignment horizontal="center" vertical="center" textRotation="90"/>
    </xf>
    <xf numFmtId="2" fontId="10" fillId="5" borderId="104" xfId="0" applyNumberFormat="1" applyFont="1" applyFill="1" applyBorder="1" applyAlignment="1">
      <alignment horizontal="center" vertical="top"/>
    </xf>
    <xf numFmtId="2" fontId="10" fillId="5" borderId="102" xfId="0" applyNumberFormat="1" applyFont="1" applyFill="1" applyBorder="1" applyAlignment="1">
      <alignment horizontal="center" vertical="top"/>
    </xf>
    <xf numFmtId="2" fontId="10" fillId="5" borderId="103" xfId="0" applyNumberFormat="1" applyFont="1" applyFill="1" applyBorder="1" applyAlignment="1">
      <alignment horizontal="center" vertical="top"/>
    </xf>
    <xf numFmtId="164" fontId="9" fillId="5" borderId="34" xfId="0" applyNumberFormat="1" applyFont="1" applyFill="1" applyBorder="1" applyAlignment="1">
      <alignment horizontal="left" vertical="top" wrapText="1"/>
    </xf>
    <xf numFmtId="164" fontId="9" fillId="5" borderId="35" xfId="0" applyNumberFormat="1" applyFont="1" applyFill="1" applyBorder="1" applyAlignment="1">
      <alignment horizontal="left" vertical="top" wrapText="1"/>
    </xf>
    <xf numFmtId="164" fontId="9" fillId="5" borderId="31" xfId="0" applyNumberFormat="1" applyFont="1" applyFill="1" applyBorder="1" applyAlignment="1">
      <alignment horizontal="left" vertical="top" wrapText="1"/>
    </xf>
    <xf numFmtId="164" fontId="9" fillId="5" borderId="32" xfId="0" applyNumberFormat="1" applyFont="1" applyFill="1" applyBorder="1" applyAlignment="1">
      <alignment horizontal="left" vertical="top" wrapText="1"/>
    </xf>
    <xf numFmtId="0" fontId="10" fillId="0" borderId="94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164" fontId="10" fillId="5" borderId="50" xfId="0" applyNumberFormat="1" applyFont="1" applyFill="1" applyBorder="1" applyAlignment="1">
      <alignment horizontal="left" vertical="top" wrapText="1"/>
    </xf>
    <xf numFmtId="164" fontId="10" fillId="5" borderId="18" xfId="0" applyNumberFormat="1" applyFont="1" applyFill="1" applyBorder="1" applyAlignment="1">
      <alignment horizontal="left" vertical="top" wrapText="1"/>
    </xf>
    <xf numFmtId="49" fontId="10" fillId="5" borderId="84" xfId="0" applyNumberFormat="1" applyFont="1" applyFill="1" applyBorder="1" applyAlignment="1">
      <alignment horizontal="center" vertical="top"/>
    </xf>
    <xf numFmtId="49" fontId="10" fillId="5" borderId="19" xfId="0" applyNumberFormat="1" applyFont="1" applyFill="1" applyBorder="1" applyAlignment="1">
      <alignment horizontal="center" vertical="top"/>
    </xf>
    <xf numFmtId="49" fontId="10" fillId="5" borderId="68" xfId="0" applyNumberFormat="1" applyFont="1" applyFill="1" applyBorder="1" applyAlignment="1">
      <alignment horizontal="center" vertical="top"/>
    </xf>
    <xf numFmtId="49" fontId="10" fillId="5" borderId="16" xfId="0" applyNumberFormat="1" applyFont="1" applyFill="1" applyBorder="1" applyAlignment="1">
      <alignment horizontal="center" vertical="top"/>
    </xf>
    <xf numFmtId="49" fontId="10" fillId="5" borderId="69" xfId="0" applyNumberFormat="1" applyFont="1" applyFill="1" applyBorder="1" applyAlignment="1">
      <alignment horizontal="center" vertical="top"/>
    </xf>
    <xf numFmtId="49" fontId="10" fillId="5" borderId="17" xfId="0" applyNumberFormat="1" applyFont="1" applyFill="1" applyBorder="1" applyAlignment="1">
      <alignment horizontal="center" vertical="top"/>
    </xf>
    <xf numFmtId="164" fontId="9" fillId="0" borderId="40" xfId="0" applyNumberFormat="1" applyFont="1" applyBorder="1" applyAlignment="1">
      <alignment horizontal="right" vertical="top"/>
    </xf>
    <xf numFmtId="164" fontId="10" fillId="13" borderId="34" xfId="0" applyNumberFormat="1" applyFont="1" applyFill="1" applyBorder="1" applyAlignment="1">
      <alignment horizontal="center" vertical="top" wrapText="1"/>
    </xf>
    <xf numFmtId="164" fontId="10" fillId="5" borderId="71" xfId="0" applyNumberFormat="1" applyFont="1" applyFill="1" applyBorder="1" applyAlignment="1">
      <alignment horizontal="left" vertical="top" wrapText="1"/>
    </xf>
    <xf numFmtId="164" fontId="10" fillId="5" borderId="78" xfId="0" applyNumberFormat="1" applyFont="1" applyFill="1" applyBorder="1" applyAlignment="1">
      <alignment horizontal="left" vertical="top" wrapText="1"/>
    </xf>
    <xf numFmtId="49" fontId="19" fillId="5" borderId="59" xfId="0" applyNumberFormat="1" applyFont="1" applyFill="1" applyBorder="1" applyAlignment="1">
      <alignment horizontal="center" vertical="top"/>
    </xf>
    <xf numFmtId="49" fontId="19" fillId="5" borderId="79" xfId="0" applyNumberFormat="1" applyFont="1" applyFill="1" applyBorder="1" applyAlignment="1">
      <alignment horizontal="center" vertical="top"/>
    </xf>
    <xf numFmtId="49" fontId="19" fillId="5" borderId="60" xfId="0" applyNumberFormat="1" applyFont="1" applyFill="1" applyBorder="1" applyAlignment="1">
      <alignment horizontal="center" vertical="top"/>
    </xf>
    <xf numFmtId="49" fontId="19" fillId="5" borderId="80" xfId="0" applyNumberFormat="1" applyFont="1" applyFill="1" applyBorder="1" applyAlignment="1">
      <alignment horizontal="center" vertical="top"/>
    </xf>
    <xf numFmtId="49" fontId="19" fillId="5" borderId="61" xfId="0" applyNumberFormat="1" applyFont="1" applyFill="1" applyBorder="1" applyAlignment="1">
      <alignment horizontal="center" vertical="top"/>
    </xf>
    <xf numFmtId="49" fontId="19" fillId="5" borderId="81" xfId="0" applyNumberFormat="1" applyFont="1" applyFill="1" applyBorder="1" applyAlignment="1">
      <alignment horizontal="center" vertical="top"/>
    </xf>
    <xf numFmtId="49" fontId="10" fillId="5" borderId="59" xfId="0" applyNumberFormat="1" applyFont="1" applyFill="1" applyBorder="1" applyAlignment="1">
      <alignment horizontal="center" vertical="top"/>
    </xf>
    <xf numFmtId="49" fontId="10" fillId="5" borderId="63" xfId="0" applyNumberFormat="1" applyFont="1" applyFill="1" applyBorder="1" applyAlignment="1">
      <alignment horizontal="center" vertical="top"/>
    </xf>
    <xf numFmtId="49" fontId="10" fillId="5" borderId="60" xfId="0" applyNumberFormat="1" applyFont="1" applyFill="1" applyBorder="1" applyAlignment="1">
      <alignment horizontal="center" vertical="top"/>
    </xf>
    <xf numFmtId="49" fontId="10" fillId="5" borderId="61" xfId="0" applyNumberFormat="1" applyFont="1" applyFill="1" applyBorder="1" applyAlignment="1">
      <alignment horizontal="center" vertical="top"/>
    </xf>
    <xf numFmtId="0" fontId="10" fillId="2" borderId="124" xfId="0" applyFont="1" applyFill="1" applyBorder="1" applyAlignment="1">
      <alignment horizontal="center" vertical="top" wrapText="1"/>
    </xf>
    <xf numFmtId="0" fontId="10" fillId="2" borderId="100" xfId="0" applyFont="1" applyFill="1" applyBorder="1" applyAlignment="1">
      <alignment horizontal="center" vertical="top" wrapText="1"/>
    </xf>
    <xf numFmtId="0" fontId="10" fillId="3" borderId="60" xfId="0" applyFont="1" applyFill="1" applyBorder="1" applyAlignment="1">
      <alignment horizontal="center" vertical="top" wrapText="1"/>
    </xf>
    <xf numFmtId="0" fontId="10" fillId="3" borderId="80" xfId="0" applyFont="1" applyFill="1" applyBorder="1" applyAlignment="1">
      <alignment horizontal="center" vertical="top" wrapText="1"/>
    </xf>
    <xf numFmtId="164" fontId="9" fillId="5" borderId="60" xfId="0" applyNumberFormat="1" applyFont="1" applyFill="1" applyBorder="1" applyAlignment="1">
      <alignment horizontal="center" vertical="top" wrapText="1"/>
    </xf>
    <xf numFmtId="164" fontId="9" fillId="5" borderId="80" xfId="0" applyNumberFormat="1" applyFont="1" applyFill="1" applyBorder="1" applyAlignment="1">
      <alignment horizontal="center" vertical="top" wrapText="1"/>
    </xf>
    <xf numFmtId="164" fontId="9" fillId="2" borderId="124" xfId="0" applyNumberFormat="1" applyFont="1" applyFill="1" applyBorder="1" applyAlignment="1">
      <alignment horizontal="center" vertical="top" wrapText="1"/>
    </xf>
    <xf numFmtId="164" fontId="9" fillId="2" borderId="129" xfId="0" applyNumberFormat="1" applyFont="1" applyFill="1" applyBorder="1" applyAlignment="1">
      <alignment horizontal="center" vertical="top" wrapText="1"/>
    </xf>
    <xf numFmtId="164" fontId="9" fillId="3" borderId="60" xfId="0" applyNumberFormat="1" applyFont="1" applyFill="1" applyBorder="1" applyAlignment="1">
      <alignment horizontal="center" vertical="top" wrapText="1"/>
    </xf>
    <xf numFmtId="164" fontId="9" fillId="3" borderId="68" xfId="0" applyNumberFormat="1" applyFont="1" applyFill="1" applyBorder="1" applyAlignment="1">
      <alignment horizontal="center" vertical="top" wrapText="1"/>
    </xf>
    <xf numFmtId="164" fontId="9" fillId="5" borderId="60" xfId="0" applyNumberFormat="1" applyFont="1" applyFill="1" applyBorder="1" applyAlignment="1">
      <alignment vertical="top" wrapText="1"/>
    </xf>
    <xf numFmtId="164" fontId="9" fillId="5" borderId="68" xfId="0" applyNumberFormat="1" applyFont="1" applyFill="1" applyBorder="1" applyAlignment="1">
      <alignment vertical="top" wrapText="1"/>
    </xf>
    <xf numFmtId="164" fontId="9" fillId="5" borderId="80" xfId="0" applyNumberFormat="1" applyFont="1" applyFill="1" applyBorder="1" applyAlignment="1">
      <alignment vertical="top" wrapText="1"/>
    </xf>
    <xf numFmtId="1" fontId="10" fillId="5" borderId="57" xfId="0" applyNumberFormat="1" applyFont="1" applyFill="1" applyBorder="1" applyAlignment="1">
      <alignment vertical="center" textRotation="90" wrapText="1"/>
    </xf>
    <xf numFmtId="1" fontId="10" fillId="5" borderId="85" xfId="0" applyNumberFormat="1" applyFont="1" applyFill="1" applyBorder="1" applyAlignment="1">
      <alignment vertical="center" textRotation="90" wrapText="1"/>
    </xf>
    <xf numFmtId="1" fontId="10" fillId="0" borderId="42" xfId="0" applyNumberFormat="1" applyFont="1" applyBorder="1" applyAlignment="1">
      <alignment vertical="center" textRotation="90" wrapText="1"/>
    </xf>
    <xf numFmtId="1" fontId="10" fillId="5" borderId="57" xfId="0" applyNumberFormat="1" applyFont="1" applyFill="1" applyBorder="1" applyAlignment="1">
      <alignment horizontal="center" vertical="center" textRotation="90" wrapText="1"/>
    </xf>
    <xf numFmtId="1" fontId="10" fillId="5" borderId="85" xfId="0" applyNumberFormat="1" applyFont="1" applyFill="1" applyBorder="1" applyAlignment="1">
      <alignment horizontal="center" vertical="center" textRotation="90" wrapText="1"/>
    </xf>
    <xf numFmtId="1" fontId="10" fillId="0" borderId="42" xfId="0" applyNumberFormat="1" applyFont="1" applyBorder="1" applyAlignment="1">
      <alignment horizontal="center" vertical="center" textRotation="90" wrapText="1"/>
    </xf>
    <xf numFmtId="164" fontId="10" fillId="5" borderId="83" xfId="0" applyNumberFormat="1" applyFont="1" applyFill="1" applyBorder="1" applyAlignment="1">
      <alignment horizontal="center" vertical="top" wrapText="1"/>
    </xf>
    <xf numFmtId="164" fontId="10" fillId="5" borderId="86" xfId="0" applyNumberFormat="1" applyFont="1" applyFill="1" applyBorder="1" applyAlignment="1">
      <alignment horizontal="center" vertical="top" wrapText="1"/>
    </xf>
    <xf numFmtId="164" fontId="10" fillId="0" borderId="44" xfId="0" applyNumberFormat="1" applyFont="1" applyBorder="1" applyAlignment="1">
      <alignment horizontal="center" vertical="top" wrapText="1"/>
    </xf>
    <xf numFmtId="164" fontId="9" fillId="2" borderId="15" xfId="0" applyNumberFormat="1" applyFont="1" applyFill="1" applyBorder="1" applyAlignment="1">
      <alignment horizontal="center" vertical="top"/>
    </xf>
    <xf numFmtId="164" fontId="9" fillId="3" borderId="16" xfId="0" applyNumberFormat="1" applyFont="1" applyFill="1" applyBorder="1" applyAlignment="1">
      <alignment horizontal="center" vertical="top"/>
    </xf>
    <xf numFmtId="164" fontId="9" fillId="5" borderId="16" xfId="0" applyNumberFormat="1" applyFont="1" applyFill="1" applyBorder="1" applyAlignment="1">
      <alignment horizontal="center" vertical="top"/>
    </xf>
    <xf numFmtId="164" fontId="16" fillId="0" borderId="165" xfId="0" applyNumberFormat="1" applyFont="1" applyBorder="1" applyAlignment="1">
      <alignment horizontal="left" vertical="top" wrapText="1"/>
    </xf>
    <xf numFmtId="1" fontId="10" fillId="5" borderId="42" xfId="0" applyNumberFormat="1" applyFont="1" applyFill="1" applyBorder="1" applyAlignment="1">
      <alignment horizontal="center" vertical="center" textRotation="90"/>
    </xf>
    <xf numFmtId="164" fontId="10" fillId="5" borderId="62" xfId="0" applyNumberFormat="1" applyFont="1" applyFill="1" applyBorder="1" applyAlignment="1">
      <alignment horizontal="center" vertical="top" wrapText="1"/>
    </xf>
    <xf numFmtId="1" fontId="10" fillId="5" borderId="42" xfId="0" applyNumberFormat="1" applyFont="1" applyFill="1" applyBorder="1" applyAlignment="1">
      <alignment vertical="center" textRotation="90"/>
    </xf>
    <xf numFmtId="164" fontId="10" fillId="0" borderId="194" xfId="0" applyNumberFormat="1" applyFont="1" applyBorder="1" applyAlignment="1">
      <alignment horizontal="left" vertical="top" wrapText="1"/>
    </xf>
    <xf numFmtId="164" fontId="10" fillId="0" borderId="165" xfId="0" applyNumberFormat="1" applyFont="1" applyBorder="1" applyAlignment="1">
      <alignment horizontal="left" vertical="top" wrapText="1"/>
    </xf>
    <xf numFmtId="164" fontId="15" fillId="5" borderId="39" xfId="0" applyNumberFormat="1" applyFont="1" applyFill="1" applyBorder="1" applyAlignment="1">
      <alignment horizontal="left" vertical="top" wrapText="1"/>
    </xf>
    <xf numFmtId="164" fontId="15" fillId="5" borderId="40" xfId="0" applyNumberFormat="1" applyFont="1" applyFill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 textRotation="90" wrapText="1"/>
    </xf>
    <xf numFmtId="164" fontId="10" fillId="0" borderId="25" xfId="0" applyNumberFormat="1" applyFont="1" applyBorder="1" applyAlignment="1">
      <alignment horizontal="center" vertical="center" textRotation="90" wrapText="1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 textRotation="90" wrapText="1"/>
    </xf>
    <xf numFmtId="164" fontId="10" fillId="0" borderId="27" xfId="0" applyNumberFormat="1" applyFont="1" applyBorder="1" applyAlignment="1">
      <alignment horizontal="center" vertical="center" textRotation="90" wrapText="1"/>
    </xf>
    <xf numFmtId="164" fontId="14" fillId="0" borderId="123" xfId="0" applyNumberFormat="1" applyFont="1" applyBorder="1" applyAlignment="1">
      <alignment horizontal="center" vertical="top" wrapText="1"/>
    </xf>
    <xf numFmtId="164" fontId="14" fillId="0" borderId="0" xfId="0" applyNumberFormat="1" applyFont="1" applyAlignment="1">
      <alignment horizontal="center" vertical="top" wrapText="1"/>
    </xf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0" xfId="0" applyNumberFormat="1" applyFont="1" applyFill="1" applyBorder="1" applyAlignment="1">
      <alignment horizontal="center" vertical="center" textRotation="90" wrapText="1"/>
    </xf>
    <xf numFmtId="164" fontId="10" fillId="2" borderId="20" xfId="0" applyNumberFormat="1" applyFont="1" applyFill="1" applyBorder="1" applyAlignment="1">
      <alignment horizontal="center" vertical="center" textRotation="90" wrapText="1"/>
    </xf>
    <xf numFmtId="164" fontId="10" fillId="3" borderId="2" xfId="0" applyNumberFormat="1" applyFont="1" applyFill="1" applyBorder="1" applyAlignment="1">
      <alignment horizontal="center" vertical="center" textRotation="90" wrapText="1"/>
    </xf>
    <xf numFmtId="164" fontId="10" fillId="3" borderId="11" xfId="0" applyNumberFormat="1" applyFont="1" applyFill="1" applyBorder="1" applyAlignment="1">
      <alignment horizontal="center" vertical="center" textRotation="90" wrapText="1"/>
    </xf>
    <xf numFmtId="164" fontId="10" fillId="3" borderId="21" xfId="0" applyNumberFormat="1" applyFont="1" applyFill="1" applyBorder="1" applyAlignment="1">
      <alignment horizontal="center" vertical="center" textRotation="90" wrapText="1"/>
    </xf>
    <xf numFmtId="164" fontId="10" fillId="0" borderId="2" xfId="0" applyNumberFormat="1" applyFont="1" applyBorder="1" applyAlignment="1">
      <alignment horizontal="center" vertical="center" textRotation="90" wrapText="1"/>
    </xf>
    <xf numFmtId="164" fontId="10" fillId="0" borderId="11" xfId="0" applyNumberFormat="1" applyFont="1" applyBorder="1" applyAlignment="1">
      <alignment horizontal="center" vertical="center" textRotation="90" wrapText="1"/>
    </xf>
    <xf numFmtId="164" fontId="10" fillId="0" borderId="21" xfId="0" applyNumberFormat="1" applyFont="1" applyBorder="1" applyAlignment="1">
      <alignment horizontal="center" vertical="center" textRotation="90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vertical="center" textRotation="90" wrapText="1"/>
    </xf>
    <xf numFmtId="164" fontId="10" fillId="0" borderId="13" xfId="0" applyNumberFormat="1" applyFont="1" applyBorder="1" applyAlignment="1">
      <alignment vertical="center" textRotation="90" wrapText="1"/>
    </xf>
    <xf numFmtId="164" fontId="10" fillId="0" borderId="23" xfId="0" applyNumberFormat="1" applyFont="1" applyBorder="1" applyAlignment="1">
      <alignment vertical="center" textRotation="90" wrapText="1"/>
    </xf>
    <xf numFmtId="164" fontId="10" fillId="0" borderId="4" xfId="0" applyNumberFormat="1" applyFont="1" applyBorder="1" applyAlignment="1">
      <alignment horizontal="center" vertical="center" textRotation="90" wrapText="1"/>
    </xf>
    <xf numFmtId="164" fontId="10" fillId="0" borderId="13" xfId="0" applyNumberFormat="1" applyFont="1" applyBorder="1" applyAlignment="1">
      <alignment horizontal="center" vertical="center" textRotation="90" wrapText="1"/>
    </xf>
    <xf numFmtId="164" fontId="10" fillId="0" borderId="23" xfId="0" applyNumberFormat="1" applyFont="1" applyBorder="1" applyAlignment="1">
      <alignment horizontal="center" vertical="center" textRotation="90" wrapText="1"/>
    </xf>
    <xf numFmtId="164" fontId="10" fillId="0" borderId="5" xfId="0" applyNumberFormat="1" applyFont="1" applyBorder="1" applyAlignment="1">
      <alignment horizontal="center" vertical="center" textRotation="90" wrapText="1"/>
    </xf>
    <xf numFmtId="164" fontId="10" fillId="0" borderId="14" xfId="0" applyNumberFormat="1" applyFont="1" applyBorder="1" applyAlignment="1">
      <alignment horizontal="center" vertical="center" textRotation="90" wrapText="1"/>
    </xf>
    <xf numFmtId="164" fontId="10" fillId="0" borderId="24" xfId="0" applyNumberFormat="1" applyFont="1" applyBorder="1" applyAlignment="1">
      <alignment horizontal="center" vertical="center" textRotation="90" wrapText="1"/>
    </xf>
    <xf numFmtId="164" fontId="10" fillId="0" borderId="18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9" fillId="4" borderId="30" xfId="0" applyNumberFormat="1" applyFont="1" applyFill="1" applyBorder="1" applyAlignment="1">
      <alignment horizontal="left" vertical="top" wrapText="1"/>
    </xf>
    <xf numFmtId="164" fontId="9" fillId="4" borderId="31" xfId="0" applyNumberFormat="1" applyFont="1" applyFill="1" applyBorder="1" applyAlignment="1">
      <alignment horizontal="left" vertical="top" wrapText="1"/>
    </xf>
    <xf numFmtId="164" fontId="9" fillId="4" borderId="32" xfId="0" applyNumberFormat="1" applyFont="1" applyFill="1" applyBorder="1" applyAlignment="1">
      <alignment horizontal="left" vertical="top" wrapText="1"/>
    </xf>
    <xf numFmtId="164" fontId="9" fillId="2" borderId="34" xfId="0" applyNumberFormat="1" applyFont="1" applyFill="1" applyBorder="1" applyAlignment="1">
      <alignment horizontal="left" vertical="top"/>
    </xf>
    <xf numFmtId="164" fontId="9" fillId="2" borderId="35" xfId="0" applyNumberFormat="1" applyFont="1" applyFill="1" applyBorder="1" applyAlignment="1">
      <alignment horizontal="left" vertical="top"/>
    </xf>
    <xf numFmtId="164" fontId="9" fillId="2" borderId="36" xfId="0" applyNumberFormat="1" applyFont="1" applyFill="1" applyBorder="1" applyAlignment="1">
      <alignment horizontal="left" vertical="top"/>
    </xf>
    <xf numFmtId="49" fontId="11" fillId="9" borderId="37" xfId="0" applyNumberFormat="1" applyFont="1" applyFill="1" applyBorder="1" applyAlignment="1">
      <alignment horizontal="center" vertical="top"/>
    </xf>
    <xf numFmtId="49" fontId="11" fillId="9" borderId="129" xfId="0" applyNumberFormat="1" applyFont="1" applyFill="1" applyBorder="1" applyAlignment="1">
      <alignment horizontal="center" vertical="top"/>
    </xf>
    <xf numFmtId="49" fontId="11" fillId="9" borderId="100" xfId="0" applyNumberFormat="1" applyFont="1" applyFill="1" applyBorder="1" applyAlignment="1">
      <alignment horizontal="center" vertical="top"/>
    </xf>
    <xf numFmtId="49" fontId="11" fillId="10" borderId="102" xfId="0" applyNumberFormat="1" applyFont="1" applyFill="1" applyBorder="1" applyAlignment="1">
      <alignment horizontal="center" vertical="top"/>
    </xf>
    <xf numFmtId="49" fontId="11" fillId="10" borderId="68" xfId="0" applyNumberFormat="1" applyFont="1" applyFill="1" applyBorder="1" applyAlignment="1">
      <alignment horizontal="center" vertical="top"/>
    </xf>
    <xf numFmtId="49" fontId="11" fillId="10" borderId="80" xfId="0" applyNumberFormat="1" applyFont="1" applyFill="1" applyBorder="1" applyAlignment="1">
      <alignment horizontal="center" vertical="top"/>
    </xf>
    <xf numFmtId="49" fontId="11" fillId="0" borderId="102" xfId="0" applyNumberFormat="1" applyFont="1" applyBorder="1" applyAlignment="1">
      <alignment horizontal="center" vertical="top" wrapText="1"/>
    </xf>
    <xf numFmtId="49" fontId="11" fillId="0" borderId="68" xfId="0" applyNumberFormat="1" applyFont="1" applyBorder="1" applyAlignment="1">
      <alignment horizontal="center" vertical="top" wrapText="1"/>
    </xf>
    <xf numFmtId="49" fontId="11" fillId="0" borderId="80" xfId="0" applyNumberFormat="1" applyFont="1" applyBorder="1" applyAlignment="1">
      <alignment horizontal="center" vertical="top" wrapText="1"/>
    </xf>
    <xf numFmtId="0" fontId="10" fillId="0" borderId="121" xfId="0" applyFont="1" applyBorder="1" applyAlignment="1">
      <alignment horizontal="left" vertical="top" wrapText="1"/>
    </xf>
    <xf numFmtId="0" fontId="10" fillId="0" borderId="101" xfId="0" applyFont="1" applyBorder="1" applyAlignment="1">
      <alignment horizontal="left" vertical="top" wrapText="1"/>
    </xf>
    <xf numFmtId="0" fontId="10" fillId="0" borderId="143" xfId="0" applyFont="1" applyBorder="1" applyAlignment="1">
      <alignment horizontal="left" vertical="top" wrapText="1"/>
    </xf>
    <xf numFmtId="164" fontId="23" fillId="0" borderId="12" xfId="0" applyNumberFormat="1" applyFont="1" applyBorder="1" applyAlignment="1">
      <alignment horizontal="center" vertical="top" wrapText="1"/>
    </xf>
    <xf numFmtId="164" fontId="23" fillId="0" borderId="51" xfId="0" applyNumberFormat="1" applyFont="1" applyBorder="1" applyAlignment="1">
      <alignment horizontal="center" vertical="top" wrapText="1"/>
    </xf>
    <xf numFmtId="164" fontId="23" fillId="0" borderId="142" xfId="0" applyNumberFormat="1" applyFont="1" applyBorder="1" applyAlignment="1">
      <alignment horizontal="center" vertical="top" wrapText="1"/>
    </xf>
    <xf numFmtId="0" fontId="9" fillId="8" borderId="87" xfId="0" applyFont="1" applyFill="1" applyBorder="1" applyAlignment="1">
      <alignment horizontal="right" vertical="top" wrapText="1"/>
    </xf>
    <xf numFmtId="0" fontId="9" fillId="8" borderId="40" xfId="0" applyFont="1" applyFill="1" applyBorder="1" applyAlignment="1">
      <alignment horizontal="right" vertical="top" wrapText="1"/>
    </xf>
    <xf numFmtId="0" fontId="9" fillId="8" borderId="34" xfId="0" applyFont="1" applyFill="1" applyBorder="1" applyAlignment="1">
      <alignment horizontal="right" vertical="top" wrapText="1"/>
    </xf>
    <xf numFmtId="164" fontId="11" fillId="8" borderId="39" xfId="0" applyNumberFormat="1" applyFont="1" applyFill="1" applyBorder="1" applyAlignment="1">
      <alignment horizontal="center" vertical="top" wrapText="1"/>
    </xf>
    <xf numFmtId="164" fontId="11" fillId="8" borderId="40" xfId="0" applyNumberFormat="1" applyFont="1" applyFill="1" applyBorder="1" applyAlignment="1">
      <alignment horizontal="center" vertical="top" wrapText="1"/>
    </xf>
    <xf numFmtId="164" fontId="11" fillId="8" borderId="34" xfId="0" applyNumberFormat="1" applyFont="1" applyFill="1" applyBorder="1" applyAlignment="1">
      <alignment horizontal="center" vertical="top" wrapText="1"/>
    </xf>
    <xf numFmtId="0" fontId="10" fillId="0" borderId="130" xfId="0" applyFont="1" applyBorder="1" applyAlignment="1">
      <alignment horizontal="left" vertical="top" wrapText="1"/>
    </xf>
    <xf numFmtId="0" fontId="10" fillId="0" borderId="140" xfId="0" applyFont="1" applyBorder="1" applyAlignment="1">
      <alignment horizontal="left" vertical="top" wrapText="1"/>
    </xf>
    <xf numFmtId="0" fontId="10" fillId="0" borderId="141" xfId="0" applyFont="1" applyBorder="1" applyAlignment="1">
      <alignment horizontal="left" vertical="top" wrapText="1"/>
    </xf>
    <xf numFmtId="164" fontId="23" fillId="0" borderId="44" xfId="0" applyNumberFormat="1" applyFont="1" applyBorder="1" applyAlignment="1">
      <alignment horizontal="center" vertical="top" wrapText="1"/>
    </xf>
    <xf numFmtId="164" fontId="23" fillId="0" borderId="43" xfId="0" applyNumberFormat="1" applyFont="1" applyBorder="1" applyAlignment="1">
      <alignment horizontal="center" vertical="top" wrapText="1"/>
    </xf>
    <xf numFmtId="164" fontId="23" fillId="0" borderId="18" xfId="0" applyNumberFormat="1" applyFont="1" applyBorder="1" applyAlignment="1">
      <alignment horizontal="center" vertical="top" wrapText="1"/>
    </xf>
    <xf numFmtId="0" fontId="23" fillId="0" borderId="94" xfId="0" applyFont="1" applyFill="1" applyBorder="1" applyAlignment="1">
      <alignment horizontal="left" vertical="top" wrapText="1"/>
    </xf>
    <xf numFmtId="0" fontId="23" fillId="0" borderId="78" xfId="0" applyFont="1" applyFill="1" applyBorder="1" applyAlignment="1">
      <alignment horizontal="left" vertical="top" wrapText="1"/>
    </xf>
    <xf numFmtId="164" fontId="23" fillId="0" borderId="122" xfId="0" applyNumberFormat="1" applyFont="1" applyBorder="1" applyAlignment="1">
      <alignment horizontal="center" vertical="top" wrapText="1"/>
    </xf>
    <xf numFmtId="0" fontId="9" fillId="13" borderId="139" xfId="0" applyFont="1" applyFill="1" applyBorder="1" applyAlignment="1">
      <alignment horizontal="right" vertical="top" wrapText="1"/>
    </xf>
    <xf numFmtId="0" fontId="9" fillId="13" borderId="133" xfId="0" applyFont="1" applyFill="1" applyBorder="1" applyAlignment="1">
      <alignment horizontal="right" vertical="top" wrapText="1"/>
    </xf>
    <xf numFmtId="0" fontId="9" fillId="13" borderId="178" xfId="0" applyFont="1" applyFill="1" applyBorder="1" applyAlignment="1">
      <alignment horizontal="right" vertical="top" wrapText="1"/>
    </xf>
    <xf numFmtId="164" fontId="11" fillId="13" borderId="132" xfId="0" applyNumberFormat="1" applyFont="1" applyFill="1" applyBorder="1" applyAlignment="1">
      <alignment horizontal="center" vertical="top" wrapText="1"/>
    </xf>
    <xf numFmtId="164" fontId="11" fillId="13" borderId="133" xfId="0" applyNumberFormat="1" applyFont="1" applyFill="1" applyBorder="1" applyAlignment="1">
      <alignment horizontal="center" vertical="top" wrapText="1"/>
    </xf>
    <xf numFmtId="164" fontId="11" fillId="13" borderId="178" xfId="0" applyNumberFormat="1" applyFont="1" applyFill="1" applyBorder="1" applyAlignment="1">
      <alignment horizontal="center" vertical="top" wrapText="1"/>
    </xf>
    <xf numFmtId="164" fontId="11" fillId="13" borderId="134" xfId="0" applyNumberFormat="1" applyFont="1" applyFill="1" applyBorder="1" applyAlignment="1">
      <alignment horizontal="center" vertical="top" wrapText="1"/>
    </xf>
    <xf numFmtId="0" fontId="10" fillId="5" borderId="166" xfId="0" applyFont="1" applyFill="1" applyBorder="1" applyAlignment="1">
      <alignment horizontal="left" vertical="top" wrapText="1"/>
    </xf>
    <xf numFmtId="0" fontId="10" fillId="5" borderId="51" xfId="0" applyFont="1" applyFill="1" applyBorder="1" applyAlignment="1">
      <alignment horizontal="left" vertical="top" wrapText="1"/>
    </xf>
    <xf numFmtId="0" fontId="10" fillId="5" borderId="142" xfId="0" applyFont="1" applyFill="1" applyBorder="1" applyAlignment="1">
      <alignment horizontal="left" vertical="top" wrapText="1"/>
    </xf>
    <xf numFmtId="164" fontId="23" fillId="0" borderId="86" xfId="0" applyNumberFormat="1" applyFont="1" applyBorder="1" applyAlignment="1">
      <alignment horizontal="center" vertical="top" wrapText="1"/>
    </xf>
    <xf numFmtId="164" fontId="23" fillId="0" borderId="0" xfId="0" applyNumberFormat="1" applyFont="1" applyAlignment="1">
      <alignment horizontal="center" vertical="top" wrapText="1"/>
    </xf>
    <xf numFmtId="164" fontId="23" fillId="0" borderId="50" xfId="0" applyNumberFormat="1" applyFont="1" applyBorder="1" applyAlignment="1">
      <alignment horizontal="center" vertical="top" wrapText="1"/>
    </xf>
    <xf numFmtId="0" fontId="10" fillId="0" borderId="166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0" fillId="0" borderId="142" xfId="0" applyFont="1" applyBorder="1" applyAlignment="1">
      <alignment horizontal="left" vertical="top" wrapText="1"/>
    </xf>
    <xf numFmtId="164" fontId="23" fillId="0" borderId="12" xfId="0" applyNumberFormat="1" applyFont="1" applyBorder="1" applyAlignment="1">
      <alignment horizontal="center" vertical="top"/>
    </xf>
    <xf numFmtId="0" fontId="23" fillId="0" borderId="51" xfId="0" applyFont="1" applyBorder="1" applyAlignment="1">
      <alignment horizontal="center" vertical="top"/>
    </xf>
    <xf numFmtId="0" fontId="23" fillId="0" borderId="142" xfId="0" applyFont="1" applyBorder="1" applyAlignment="1">
      <alignment horizontal="center" vertical="top"/>
    </xf>
    <xf numFmtId="0" fontId="23" fillId="0" borderId="122" xfId="0" applyFont="1" applyBorder="1" applyAlignment="1">
      <alignment horizontal="center" vertical="top"/>
    </xf>
    <xf numFmtId="164" fontId="11" fillId="8" borderId="41" xfId="0" applyNumberFormat="1" applyFont="1" applyFill="1" applyBorder="1" applyAlignment="1">
      <alignment horizontal="center" vertical="top" wrapText="1"/>
    </xf>
    <xf numFmtId="0" fontId="10" fillId="0" borderId="130" xfId="0" applyFont="1" applyBorder="1" applyAlignment="1">
      <alignment vertical="top" wrapText="1"/>
    </xf>
    <xf numFmtId="0" fontId="10" fillId="0" borderId="140" xfId="0" applyFont="1" applyBorder="1" applyAlignment="1">
      <alignment vertical="top" wrapText="1"/>
    </xf>
    <xf numFmtId="0" fontId="10" fillId="0" borderId="141" xfId="0" applyFont="1" applyBorder="1" applyAlignment="1">
      <alignment vertical="top" wrapText="1"/>
    </xf>
    <xf numFmtId="0" fontId="23" fillId="0" borderId="102" xfId="0" applyFont="1" applyBorder="1" applyAlignment="1">
      <alignment horizontal="center" vertical="top" wrapText="1"/>
    </xf>
    <xf numFmtId="0" fontId="23" fillId="0" borderId="80" xfId="0" applyFont="1" applyBorder="1" applyAlignment="1">
      <alignment horizontal="center" vertical="top" wrapText="1"/>
    </xf>
    <xf numFmtId="0" fontId="23" fillId="0" borderId="168" xfId="0" applyFont="1" applyBorder="1" applyAlignment="1">
      <alignment horizontal="center" vertical="top" wrapText="1"/>
    </xf>
    <xf numFmtId="0" fontId="23" fillId="0" borderId="9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7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1" fillId="9" borderId="38" xfId="0" applyNumberFormat="1" applyFont="1" applyFill="1" applyBorder="1" applyAlignment="1">
      <alignment horizontal="right" vertical="top"/>
    </xf>
    <xf numFmtId="49" fontId="11" fillId="9" borderId="40" xfId="0" applyNumberFormat="1" applyFont="1" applyFill="1" applyBorder="1" applyAlignment="1">
      <alignment horizontal="right" vertical="top"/>
    </xf>
    <xf numFmtId="49" fontId="11" fillId="9" borderId="41" xfId="0" applyNumberFormat="1" applyFont="1" applyFill="1" applyBorder="1" applyAlignment="1">
      <alignment horizontal="right" vertical="top"/>
    </xf>
    <xf numFmtId="49" fontId="11" fillId="8" borderId="138" xfId="0" applyNumberFormat="1" applyFont="1" applyFill="1" applyBorder="1" applyAlignment="1">
      <alignment horizontal="right" vertical="top"/>
    </xf>
    <xf numFmtId="49" fontId="11" fillId="8" borderId="133" xfId="0" applyNumberFormat="1" applyFont="1" applyFill="1" applyBorder="1" applyAlignment="1">
      <alignment horizontal="right" vertical="top"/>
    </xf>
    <xf numFmtId="49" fontId="11" fillId="8" borderId="134" xfId="0" applyNumberFormat="1" applyFont="1" applyFill="1" applyBorder="1" applyAlignment="1">
      <alignment horizontal="right" vertical="top"/>
    </xf>
    <xf numFmtId="49" fontId="9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9" fillId="0" borderId="172" xfId="0" applyFont="1" applyBorder="1" applyAlignment="1">
      <alignment horizontal="center" vertical="center" wrapText="1"/>
    </xf>
    <xf numFmtId="0" fontId="9" fillId="0" borderId="173" xfId="0" applyFont="1" applyBorder="1" applyAlignment="1">
      <alignment horizontal="center" vertical="center" wrapText="1"/>
    </xf>
    <xf numFmtId="0" fontId="9" fillId="0" borderId="174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 wrapText="1"/>
    </xf>
    <xf numFmtId="0" fontId="9" fillId="0" borderId="176" xfId="0" applyFont="1" applyBorder="1" applyAlignment="1">
      <alignment horizontal="center" vertical="center" wrapText="1"/>
    </xf>
    <xf numFmtId="49" fontId="23" fillId="0" borderId="67" xfId="0" applyNumberFormat="1" applyFont="1" applyBorder="1" applyAlignment="1">
      <alignment horizontal="center" vertical="top" wrapText="1"/>
    </xf>
    <xf numFmtId="0" fontId="23" fillId="0" borderId="95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6" borderId="37" xfId="0" applyFont="1" applyFill="1" applyBorder="1" applyAlignment="1">
      <alignment vertical="top" wrapText="1"/>
    </xf>
    <xf numFmtId="0" fontId="23" fillId="6" borderId="129" xfId="0" applyFont="1" applyFill="1" applyBorder="1" applyAlignment="1">
      <alignment vertical="top" wrapText="1"/>
    </xf>
    <xf numFmtId="0" fontId="23" fillId="6" borderId="100" xfId="0" applyFont="1" applyFill="1" applyBorder="1" applyAlignment="1">
      <alignment vertical="top" wrapText="1"/>
    </xf>
    <xf numFmtId="0" fontId="23" fillId="0" borderId="68" xfId="0" applyFont="1" applyBorder="1" applyAlignment="1">
      <alignment horizontal="center" vertical="top" wrapText="1"/>
    </xf>
    <xf numFmtId="0" fontId="23" fillId="0" borderId="103" xfId="0" applyFont="1" applyBorder="1" applyAlignment="1">
      <alignment horizontal="center" vertical="top" wrapText="1"/>
    </xf>
    <xf numFmtId="0" fontId="23" fillId="0" borderId="69" xfId="0" applyFont="1" applyBorder="1" applyAlignment="1">
      <alignment horizontal="center" vertical="top" wrapText="1"/>
    </xf>
    <xf numFmtId="0" fontId="23" fillId="0" borderId="81" xfId="0" applyFont="1" applyBorder="1" applyAlignment="1">
      <alignment horizontal="center" vertical="top" wrapText="1"/>
    </xf>
    <xf numFmtId="49" fontId="11" fillId="10" borderId="38" xfId="0" applyNumberFormat="1" applyFont="1" applyFill="1" applyBorder="1" applyAlignment="1">
      <alignment horizontal="right" vertical="top"/>
    </xf>
    <xf numFmtId="49" fontId="11" fillId="10" borderId="40" xfId="0" applyNumberFormat="1" applyFont="1" applyFill="1" applyBorder="1" applyAlignment="1">
      <alignment horizontal="right" vertical="top"/>
    </xf>
    <xf numFmtId="49" fontId="11" fillId="10" borderId="41" xfId="0" applyNumberFormat="1" applyFont="1" applyFill="1" applyBorder="1" applyAlignment="1">
      <alignment horizontal="right" vertical="top"/>
    </xf>
    <xf numFmtId="49" fontId="11" fillId="2" borderId="37" xfId="0" applyNumberFormat="1" applyFont="1" applyFill="1" applyBorder="1" applyAlignment="1">
      <alignment horizontal="center" vertical="top"/>
    </xf>
    <xf numFmtId="49" fontId="11" fillId="2" borderId="100" xfId="0" applyNumberFormat="1" applyFont="1" applyFill="1" applyBorder="1" applyAlignment="1">
      <alignment horizontal="center" vertical="top"/>
    </xf>
    <xf numFmtId="49" fontId="11" fillId="3" borderId="110" xfId="0" applyNumberFormat="1" applyFont="1" applyFill="1" applyBorder="1" applyAlignment="1">
      <alignment horizontal="center" vertical="top"/>
    </xf>
    <xf numFmtId="49" fontId="11" fillId="3" borderId="98" xfId="0" applyNumberFormat="1" applyFont="1" applyFill="1" applyBorder="1" applyAlignment="1">
      <alignment horizontal="center" vertical="top"/>
    </xf>
    <xf numFmtId="0" fontId="23" fillId="0" borderId="163" xfId="0" applyFont="1" applyFill="1" applyBorder="1" applyAlignment="1">
      <alignment horizontal="left" vertical="top" wrapText="1"/>
    </xf>
    <xf numFmtId="0" fontId="23" fillId="0" borderId="209" xfId="0" applyFont="1" applyFill="1" applyBorder="1" applyAlignment="1">
      <alignment horizontal="left" vertical="top" wrapText="1"/>
    </xf>
    <xf numFmtId="0" fontId="23" fillId="0" borderId="66" xfId="0" applyFont="1" applyBorder="1" applyAlignment="1">
      <alignment horizontal="center" vertical="top" textRotation="90" wrapText="1"/>
    </xf>
    <xf numFmtId="0" fontId="23" fillId="0" borderId="31" xfId="0" applyFont="1" applyBorder="1" applyAlignment="1">
      <alignment horizontal="center" vertical="top" textRotation="90" wrapText="1"/>
    </xf>
    <xf numFmtId="49" fontId="23" fillId="0" borderId="66" xfId="0" applyNumberFormat="1" applyFont="1" applyBorder="1" applyAlignment="1">
      <alignment horizontal="center" vertical="top" textRotation="90"/>
    </xf>
    <xf numFmtId="49" fontId="23" fillId="0" borderId="31" xfId="0" applyNumberFormat="1" applyFont="1" applyBorder="1" applyAlignment="1">
      <alignment horizontal="center" vertical="top" textRotation="90"/>
    </xf>
    <xf numFmtId="0" fontId="23" fillId="0" borderId="67" xfId="0" applyFont="1" applyBorder="1" applyAlignment="1">
      <alignment horizontal="center" vertical="top" wrapText="1"/>
    </xf>
    <xf numFmtId="0" fontId="23" fillId="6" borderId="37" xfId="0" applyFont="1" applyFill="1" applyBorder="1" applyAlignment="1">
      <alignment horizontal="left" vertical="top" wrapText="1"/>
    </xf>
    <xf numFmtId="0" fontId="23" fillId="6" borderId="100" xfId="0" applyFont="1" applyFill="1" applyBorder="1" applyAlignment="1">
      <alignment horizontal="left" vertical="top" wrapText="1"/>
    </xf>
    <xf numFmtId="49" fontId="11" fillId="2" borderId="129" xfId="0" applyNumberFormat="1" applyFont="1" applyFill="1" applyBorder="1" applyAlignment="1">
      <alignment horizontal="center" vertical="top"/>
    </xf>
    <xf numFmtId="49" fontId="11" fillId="3" borderId="84" xfId="0" applyNumberFormat="1" applyFont="1" applyFill="1" applyBorder="1" applyAlignment="1">
      <alignment horizontal="center" vertical="top"/>
    </xf>
    <xf numFmtId="49" fontId="11" fillId="0" borderId="88" xfId="0" applyNumberFormat="1" applyFont="1" applyBorder="1" applyAlignment="1">
      <alignment horizontal="center" vertical="top" wrapText="1"/>
    </xf>
    <xf numFmtId="0" fontId="23" fillId="0" borderId="88" xfId="0" applyFont="1" applyBorder="1" applyAlignment="1">
      <alignment horizontal="center" vertical="top" wrapText="1"/>
    </xf>
    <xf numFmtId="0" fontId="23" fillId="0" borderId="210" xfId="0" applyFont="1" applyFill="1" applyBorder="1" applyAlignment="1">
      <alignment horizontal="left" vertical="top" wrapText="1"/>
    </xf>
    <xf numFmtId="49" fontId="23" fillId="0" borderId="66" xfId="0" applyNumberFormat="1" applyFont="1" applyBorder="1" applyAlignment="1">
      <alignment horizontal="center" vertical="top" textRotation="90" wrapText="1"/>
    </xf>
    <xf numFmtId="0" fontId="23" fillId="0" borderId="85" xfId="0" applyFont="1" applyBorder="1" applyAlignment="1">
      <alignment horizontal="center" vertical="top" textRotation="90" wrapText="1"/>
    </xf>
    <xf numFmtId="49" fontId="23" fillId="0" borderId="127" xfId="0" applyNumberFormat="1" applyFont="1" applyBorder="1" applyAlignment="1">
      <alignment horizontal="center" vertical="top" textRotation="90"/>
    </xf>
    <xf numFmtId="49" fontId="23" fillId="0" borderId="86" xfId="0" applyNumberFormat="1" applyFont="1" applyBorder="1" applyAlignment="1">
      <alignment horizontal="center" vertical="top" textRotation="90"/>
    </xf>
    <xf numFmtId="49" fontId="23" fillId="0" borderId="120" xfId="0" applyNumberFormat="1" applyFont="1" applyBorder="1" applyAlignment="1">
      <alignment horizontal="center" vertical="top" textRotation="90"/>
    </xf>
    <xf numFmtId="1" fontId="23" fillId="0" borderId="102" xfId="0" applyNumberFormat="1" applyFont="1" applyBorder="1" applyAlignment="1">
      <alignment horizontal="center" vertical="top"/>
    </xf>
    <xf numFmtId="1" fontId="23" fillId="0" borderId="80" xfId="0" applyNumberFormat="1" applyFont="1" applyBorder="1" applyAlignment="1">
      <alignment horizontal="center" vertical="top"/>
    </xf>
    <xf numFmtId="0" fontId="11" fillId="10" borderId="40" xfId="0" applyFont="1" applyFill="1" applyBorder="1" applyAlignment="1">
      <alignment vertical="top" wrapText="1"/>
    </xf>
    <xf numFmtId="0" fontId="11" fillId="10" borderId="41" xfId="0" applyFont="1" applyFill="1" applyBorder="1" applyAlignment="1">
      <alignment vertical="top" wrapText="1"/>
    </xf>
    <xf numFmtId="49" fontId="11" fillId="3" borderId="102" xfId="0" applyNumberFormat="1" applyFont="1" applyFill="1" applyBorder="1" applyAlignment="1">
      <alignment horizontal="center" vertical="top"/>
    </xf>
    <xf numFmtId="49" fontId="11" fillId="3" borderId="80" xfId="0" applyNumberFormat="1" applyFont="1" applyFill="1" applyBorder="1" applyAlignment="1">
      <alignment horizontal="center" vertical="top"/>
    </xf>
    <xf numFmtId="49" fontId="23" fillId="0" borderId="66" xfId="0" applyNumberFormat="1" applyFont="1" applyBorder="1" applyAlignment="1">
      <alignment horizontal="center" vertical="center" textRotation="90" wrapText="1"/>
    </xf>
    <xf numFmtId="0" fontId="23" fillId="0" borderId="31" xfId="0" applyFont="1" applyBorder="1" applyAlignment="1">
      <alignment horizontal="center" vertical="center" textRotation="90" wrapText="1"/>
    </xf>
    <xf numFmtId="49" fontId="23" fillId="0" borderId="127" xfId="0" applyNumberFormat="1" applyFont="1" applyBorder="1" applyAlignment="1">
      <alignment horizontal="center" vertical="center" textRotation="90"/>
    </xf>
    <xf numFmtId="49" fontId="23" fillId="0" borderId="120" xfId="0" applyNumberFormat="1" applyFont="1" applyBorder="1" applyAlignment="1">
      <alignment horizontal="center" vertical="center" textRotation="90"/>
    </xf>
    <xf numFmtId="49" fontId="23" fillId="0" borderId="67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7" xfId="0" applyFont="1" applyBorder="1" applyAlignment="1">
      <alignment vertical="top" wrapText="1"/>
    </xf>
    <xf numFmtId="0" fontId="23" fillId="0" borderId="100" xfId="0" applyFont="1" applyBorder="1" applyAlignment="1">
      <alignment vertical="top" wrapText="1"/>
    </xf>
    <xf numFmtId="49" fontId="11" fillId="0" borderId="102" xfId="0" applyNumberFormat="1" applyFont="1" applyBorder="1" applyAlignment="1">
      <alignment horizontal="center" vertical="top"/>
    </xf>
    <xf numFmtId="49" fontId="11" fillId="0" borderId="80" xfId="0" applyNumberFormat="1" applyFont="1" applyBorder="1" applyAlignment="1">
      <alignment horizontal="center" vertical="top"/>
    </xf>
    <xf numFmtId="0" fontId="23" fillId="0" borderId="162" xfId="0" applyFont="1" applyFill="1" applyBorder="1" applyAlignment="1">
      <alignment horizontal="left" vertical="top" wrapText="1"/>
    </xf>
    <xf numFmtId="0" fontId="23" fillId="0" borderId="99" xfId="0" applyFont="1" applyFill="1" applyBorder="1" applyAlignment="1">
      <alignment horizontal="left" vertical="top" wrapText="1"/>
    </xf>
    <xf numFmtId="49" fontId="23" fillId="0" borderId="31" xfId="0" applyNumberFormat="1" applyFont="1" applyBorder="1" applyAlignment="1">
      <alignment horizontal="center" vertical="center" textRotation="90" wrapText="1"/>
    </xf>
    <xf numFmtId="49" fontId="23" fillId="0" borderId="67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3" fillId="0" borderId="167" xfId="0" applyFont="1" applyBorder="1" applyAlignment="1">
      <alignment horizontal="left" vertical="top" wrapText="1"/>
    </xf>
    <xf numFmtId="0" fontId="23" fillId="0" borderId="89" xfId="0" applyFont="1" applyBorder="1" applyAlignment="1">
      <alignment horizontal="left" vertical="top" wrapText="1"/>
    </xf>
    <xf numFmtId="0" fontId="23" fillId="0" borderId="102" xfId="0" applyFont="1" applyBorder="1" applyAlignment="1">
      <alignment horizontal="center" vertical="top"/>
    </xf>
    <xf numFmtId="0" fontId="23" fillId="0" borderId="80" xfId="0" applyFont="1" applyBorder="1" applyAlignment="1">
      <alignment horizontal="center" vertical="top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49" fontId="23" fillId="0" borderId="85" xfId="0" applyNumberFormat="1" applyFont="1" applyBorder="1" applyAlignment="1">
      <alignment horizontal="center" vertical="center" textRotation="90" wrapText="1"/>
    </xf>
    <xf numFmtId="49" fontId="23" fillId="0" borderId="66" xfId="0" applyNumberFormat="1" applyFont="1" applyBorder="1" applyAlignment="1">
      <alignment horizontal="center" vertical="center" textRotation="90"/>
    </xf>
    <xf numFmtId="49" fontId="23" fillId="0" borderId="85" xfId="0" applyNumberFormat="1" applyFont="1" applyBorder="1" applyAlignment="1">
      <alignment horizontal="center" vertical="center" textRotation="90"/>
    </xf>
    <xf numFmtId="49" fontId="23" fillId="0" borderId="31" xfId="0" applyNumberFormat="1" applyFont="1" applyBorder="1" applyAlignment="1">
      <alignment horizontal="center" vertical="center" textRotation="90"/>
    </xf>
    <xf numFmtId="49" fontId="23" fillId="0" borderId="95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left" vertical="top"/>
    </xf>
    <xf numFmtId="0" fontId="11" fillId="9" borderId="41" xfId="0" applyFont="1" applyFill="1" applyBorder="1" applyAlignment="1">
      <alignment horizontal="left" vertical="top"/>
    </xf>
    <xf numFmtId="0" fontId="11" fillId="10" borderId="40" xfId="0" applyFont="1" applyFill="1" applyBorder="1" applyAlignment="1">
      <alignment horizontal="left" vertical="top" wrapText="1"/>
    </xf>
    <xf numFmtId="0" fontId="11" fillId="10" borderId="41" xfId="0" applyFont="1" applyFill="1" applyBorder="1" applyAlignment="1">
      <alignment horizontal="left" vertical="top" wrapText="1"/>
    </xf>
    <xf numFmtId="49" fontId="23" fillId="0" borderId="127" xfId="0" applyNumberFormat="1" applyFont="1" applyBorder="1" applyAlignment="1">
      <alignment horizontal="center" vertical="center" textRotation="90" wrapText="1"/>
    </xf>
    <xf numFmtId="0" fontId="23" fillId="0" borderId="120" xfId="0" applyFont="1" applyBorder="1" applyAlignment="1">
      <alignment horizontal="center" vertical="center" textRotation="90" wrapText="1"/>
    </xf>
    <xf numFmtId="49" fontId="11" fillId="10" borderId="99" xfId="0" applyNumberFormat="1" applyFont="1" applyFill="1" applyBorder="1" applyAlignment="1">
      <alignment horizontal="right" vertical="top"/>
    </xf>
    <xf numFmtId="49" fontId="23" fillId="0" borderId="66" xfId="0" applyNumberFormat="1" applyFont="1" applyBorder="1" applyAlignment="1">
      <alignment horizontal="center" vertical="center" wrapText="1"/>
    </xf>
    <xf numFmtId="49" fontId="23" fillId="0" borderId="85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23" fillId="0" borderId="123" xfId="0" applyFont="1" applyBorder="1" applyAlignment="1">
      <alignment horizontal="left" vertical="top" wrapText="1"/>
    </xf>
    <xf numFmtId="0" fontId="23" fillId="0" borderId="129" xfId="0" applyFont="1" applyBorder="1" applyAlignment="1">
      <alignment vertical="top" wrapText="1"/>
    </xf>
    <xf numFmtId="49" fontId="23" fillId="0" borderId="86" xfId="0" applyNumberFormat="1" applyFont="1" applyBorder="1" applyAlignment="1">
      <alignment horizontal="center" vertical="center" textRotation="90"/>
    </xf>
    <xf numFmtId="49" fontId="11" fillId="9" borderId="88" xfId="0" applyNumberFormat="1" applyFont="1" applyFill="1" applyBorder="1" applyAlignment="1">
      <alignment horizontal="center" vertical="top" wrapText="1"/>
    </xf>
    <xf numFmtId="49" fontId="11" fillId="10" borderId="88" xfId="0" applyNumberFormat="1" applyFont="1" applyFill="1" applyBorder="1" applyAlignment="1">
      <alignment horizontal="center" vertical="top" wrapText="1"/>
    </xf>
    <xf numFmtId="0" fontId="11" fillId="0" borderId="88" xfId="0" applyFont="1" applyBorder="1" applyAlignment="1">
      <alignment horizontal="center" vertical="top" wrapText="1"/>
    </xf>
    <xf numFmtId="0" fontId="23" fillId="0" borderId="146" xfId="0" applyFont="1" applyFill="1" applyBorder="1" applyAlignment="1">
      <alignment horizontal="left" vertical="top" wrapText="1"/>
    </xf>
    <xf numFmtId="0" fontId="23" fillId="0" borderId="66" xfId="0" applyFont="1" applyBorder="1" applyAlignment="1">
      <alignment horizontal="center" vertical="center" textRotation="90" wrapText="1"/>
    </xf>
    <xf numFmtId="0" fontId="23" fillId="0" borderId="85" xfId="0" applyFont="1" applyBorder="1" applyAlignment="1">
      <alignment horizontal="center" vertical="center" textRotation="90" wrapText="1"/>
    </xf>
    <xf numFmtId="0" fontId="33" fillId="0" borderId="14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center" vertical="top"/>
    </xf>
    <xf numFmtId="0" fontId="23" fillId="0" borderId="81" xfId="0" applyFont="1" applyBorder="1" applyAlignment="1">
      <alignment horizontal="center" vertical="top"/>
    </xf>
    <xf numFmtId="0" fontId="33" fillId="0" borderId="146" xfId="0" applyFont="1" applyFill="1" applyBorder="1" applyAlignment="1">
      <alignment horizontal="left" vertical="top" wrapText="1"/>
    </xf>
    <xf numFmtId="0" fontId="23" fillId="5" borderId="146" xfId="0" applyFont="1" applyFill="1" applyBorder="1" applyAlignment="1">
      <alignment horizontal="left" vertical="top" wrapText="1"/>
    </xf>
    <xf numFmtId="49" fontId="11" fillId="9" borderId="88" xfId="0" applyNumberFormat="1" applyFont="1" applyFill="1" applyBorder="1" applyAlignment="1">
      <alignment horizontal="center" vertical="top"/>
    </xf>
    <xf numFmtId="49" fontId="11" fillId="10" borderId="88" xfId="0" applyNumberFormat="1" applyFont="1" applyFill="1" applyBorder="1" applyAlignment="1">
      <alignment horizontal="center" vertical="top"/>
    </xf>
    <xf numFmtId="49" fontId="11" fillId="9" borderId="48" xfId="0" applyNumberFormat="1" applyFont="1" applyFill="1" applyBorder="1" applyAlignment="1">
      <alignment horizontal="center" vertical="top"/>
    </xf>
    <xf numFmtId="49" fontId="11" fillId="9" borderId="74" xfId="0" applyNumberFormat="1" applyFont="1" applyFill="1" applyBorder="1" applyAlignment="1">
      <alignment horizontal="center" vertical="top"/>
    </xf>
    <xf numFmtId="49" fontId="11" fillId="10" borderId="48" xfId="0" applyNumberFormat="1" applyFont="1" applyFill="1" applyBorder="1" applyAlignment="1">
      <alignment horizontal="center" vertical="top"/>
    </xf>
    <xf numFmtId="49" fontId="11" fillId="10" borderId="74" xfId="0" applyNumberFormat="1" applyFont="1" applyFill="1" applyBorder="1" applyAlignment="1">
      <alignment horizontal="center" vertical="top"/>
    </xf>
    <xf numFmtId="49" fontId="11" fillId="0" borderId="48" xfId="0" applyNumberFormat="1" applyFont="1" applyBorder="1" applyAlignment="1">
      <alignment horizontal="center" vertical="top" wrapText="1"/>
    </xf>
    <xf numFmtId="0" fontId="23" fillId="0" borderId="74" xfId="0" applyFont="1" applyBorder="1" applyAlignment="1">
      <alignment horizontal="center" vertical="top" wrapText="1"/>
    </xf>
    <xf numFmtId="0" fontId="23" fillId="0" borderId="211" xfId="0" applyFont="1" applyFill="1" applyBorder="1" applyAlignment="1">
      <alignment horizontal="left" vertical="top" wrapText="1"/>
    </xf>
    <xf numFmtId="0" fontId="23" fillId="0" borderId="213" xfId="0" applyFont="1" applyFill="1" applyBorder="1" applyAlignment="1">
      <alignment horizontal="left" vertical="top" wrapText="1"/>
    </xf>
    <xf numFmtId="49" fontId="23" fillId="0" borderId="95" xfId="0" applyNumberFormat="1" applyFont="1" applyBorder="1" applyAlignment="1">
      <alignment horizontal="center" vertical="top" wrapText="1"/>
    </xf>
    <xf numFmtId="49" fontId="23" fillId="0" borderId="32" xfId="0" applyNumberFormat="1" applyFont="1" applyBorder="1" applyAlignment="1">
      <alignment horizontal="center" vertical="top" wrapText="1"/>
    </xf>
    <xf numFmtId="0" fontId="23" fillId="0" borderId="37" xfId="0" applyFont="1" applyBorder="1" applyAlignment="1">
      <alignment horizontal="left" vertical="top" wrapText="1"/>
    </xf>
    <xf numFmtId="0" fontId="23" fillId="0" borderId="100" xfId="0" applyFont="1" applyBorder="1" applyAlignment="1">
      <alignment horizontal="left" vertical="top" wrapText="1"/>
    </xf>
    <xf numFmtId="49" fontId="11" fillId="9" borderId="16" xfId="0" applyNumberFormat="1" applyFont="1" applyFill="1" applyBorder="1" applyAlignment="1">
      <alignment horizontal="center" vertical="top" wrapText="1"/>
    </xf>
    <xf numFmtId="49" fontId="11" fillId="9" borderId="52" xfId="0" applyNumberFormat="1" applyFont="1" applyFill="1" applyBorder="1" applyAlignment="1">
      <alignment horizontal="center" vertical="top" wrapText="1"/>
    </xf>
    <xf numFmtId="0" fontId="23" fillId="0" borderId="52" xfId="0" applyFont="1" applyBorder="1" applyAlignment="1">
      <alignment horizontal="center" vertical="top" wrapText="1"/>
    </xf>
    <xf numFmtId="0" fontId="23" fillId="0" borderId="60" xfId="0" applyFont="1" applyBorder="1" applyAlignment="1">
      <alignment horizontal="center" vertical="top" wrapText="1"/>
    </xf>
    <xf numFmtId="49" fontId="11" fillId="10" borderId="16" xfId="0" applyNumberFormat="1" applyFont="1" applyFill="1" applyBorder="1" applyAlignment="1">
      <alignment horizontal="center" vertical="top" wrapText="1"/>
    </xf>
    <xf numFmtId="49" fontId="11" fillId="10" borderId="52" xfId="0" applyNumberFormat="1" applyFont="1" applyFill="1" applyBorder="1" applyAlignment="1">
      <alignment horizontal="center" vertical="top" wrapText="1"/>
    </xf>
    <xf numFmtId="49" fontId="11" fillId="10" borderId="98" xfId="0" applyNumberFormat="1" applyFont="1" applyFill="1" applyBorder="1" applyAlignment="1">
      <alignment horizontal="right" vertical="top"/>
    </xf>
    <xf numFmtId="49" fontId="11" fillId="10" borderId="80" xfId="0" applyNumberFormat="1" applyFont="1" applyFill="1" applyBorder="1" applyAlignment="1">
      <alignment horizontal="right" vertical="top"/>
    </xf>
    <xf numFmtId="49" fontId="11" fillId="9" borderId="113" xfId="0" applyNumberFormat="1" applyFont="1" applyFill="1" applyBorder="1" applyAlignment="1">
      <alignment horizontal="right" vertical="top"/>
    </xf>
    <xf numFmtId="49" fontId="11" fillId="9" borderId="88" xfId="0" applyNumberFormat="1" applyFont="1" applyFill="1" applyBorder="1" applyAlignment="1">
      <alignment horizontal="right" vertical="top"/>
    </xf>
    <xf numFmtId="0" fontId="35" fillId="10" borderId="84" xfId="0" applyFont="1" applyFill="1" applyBorder="1" applyAlignment="1">
      <alignment horizontal="left" vertical="top" wrapText="1"/>
    </xf>
    <xf numFmtId="0" fontId="35" fillId="10" borderId="68" xfId="0" applyFont="1" applyFill="1" applyBorder="1" applyAlignment="1">
      <alignment horizontal="left" vertical="top" wrapText="1"/>
    </xf>
    <xf numFmtId="0" fontId="35" fillId="10" borderId="80" xfId="0" applyFont="1" applyFill="1" applyBorder="1" applyAlignment="1">
      <alignment horizontal="left" vertical="top" wrapText="1"/>
    </xf>
    <xf numFmtId="0" fontId="35" fillId="10" borderId="81" xfId="0" applyFont="1" applyFill="1" applyBorder="1" applyAlignment="1">
      <alignment horizontal="left" vertical="top" wrapText="1"/>
    </xf>
    <xf numFmtId="49" fontId="11" fillId="9" borderId="192" xfId="0" applyNumberFormat="1" applyFont="1" applyFill="1" applyBorder="1" applyAlignment="1">
      <alignment horizontal="center" vertical="top" wrapText="1"/>
    </xf>
    <xf numFmtId="0" fontId="23" fillId="0" borderId="212" xfId="0" applyFont="1" applyBorder="1" applyAlignment="1">
      <alignment horizontal="center" vertical="top" wrapText="1"/>
    </xf>
    <xf numFmtId="49" fontId="11" fillId="10" borderId="48" xfId="0" applyNumberFormat="1" applyFont="1" applyFill="1" applyBorder="1" applyAlignment="1">
      <alignment horizontal="center" vertical="top" wrapText="1"/>
    </xf>
    <xf numFmtId="49" fontId="23" fillId="0" borderId="85" xfId="0" applyNumberFormat="1" applyFont="1" applyBorder="1" applyAlignment="1">
      <alignment horizontal="center" vertical="top" textRotation="90" wrapText="1"/>
    </xf>
    <xf numFmtId="49" fontId="23" fillId="0" borderId="31" xfId="0" applyNumberFormat="1" applyFont="1" applyBorder="1" applyAlignment="1">
      <alignment horizontal="center" vertical="top" textRotation="90" wrapText="1"/>
    </xf>
    <xf numFmtId="49" fontId="23" fillId="0" borderId="127" xfId="0" applyNumberFormat="1" applyFont="1" applyBorder="1" applyAlignment="1">
      <alignment horizontal="center" vertical="top" textRotation="90" wrapText="1"/>
    </xf>
    <xf numFmtId="49" fontId="23" fillId="0" borderId="86" xfId="0" applyNumberFormat="1" applyFont="1" applyBorder="1" applyAlignment="1">
      <alignment horizontal="center" vertical="top" textRotation="90" wrapText="1"/>
    </xf>
    <xf numFmtId="49" fontId="23" fillId="0" borderId="120" xfId="0" applyNumberFormat="1" applyFont="1" applyBorder="1" applyAlignment="1">
      <alignment horizontal="center" vertical="top" textRotation="90" wrapText="1"/>
    </xf>
    <xf numFmtId="49" fontId="23" fillId="0" borderId="127" xfId="0" applyNumberFormat="1" applyFont="1" applyBorder="1" applyAlignment="1">
      <alignment horizontal="center" vertical="center"/>
    </xf>
    <xf numFmtId="49" fontId="23" fillId="0" borderId="120" xfId="0" applyNumberFormat="1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top" wrapText="1"/>
    </xf>
    <xf numFmtId="0" fontId="23" fillId="0" borderId="98" xfId="0" applyFont="1" applyBorder="1" applyAlignment="1">
      <alignment horizontal="center" vertical="top" wrapText="1"/>
    </xf>
    <xf numFmtId="1" fontId="23" fillId="0" borderId="102" xfId="0" applyNumberFormat="1" applyFont="1" applyBorder="1" applyAlignment="1">
      <alignment horizontal="center" vertical="top" wrapText="1"/>
    </xf>
    <xf numFmtId="49" fontId="23" fillId="0" borderId="102" xfId="0" applyNumberFormat="1" applyFont="1" applyBorder="1" applyAlignment="1">
      <alignment horizontal="center" vertical="top" wrapText="1"/>
    </xf>
    <xf numFmtId="49" fontId="11" fillId="0" borderId="88" xfId="0" applyNumberFormat="1" applyFont="1" applyBorder="1" applyAlignment="1">
      <alignment horizontal="center" vertical="top"/>
    </xf>
    <xf numFmtId="0" fontId="23" fillId="0" borderId="146" xfId="0" applyFont="1" applyFill="1" applyBorder="1" applyAlignment="1">
      <alignment vertical="top" wrapText="1"/>
    </xf>
    <xf numFmtId="49" fontId="23" fillId="0" borderId="103" xfId="0" applyNumberFormat="1" applyFont="1" applyBorder="1" applyAlignment="1">
      <alignment horizontal="center" vertical="top" wrapText="1"/>
    </xf>
    <xf numFmtId="49" fontId="23" fillId="0" borderId="81" xfId="0" applyNumberFormat="1" applyFont="1" applyBorder="1" applyAlignment="1">
      <alignment horizontal="center" vertical="top" wrapText="1"/>
    </xf>
    <xf numFmtId="0" fontId="33" fillId="0" borderId="146" xfId="0" applyFont="1" applyFill="1" applyBorder="1" applyAlignment="1">
      <alignment vertical="top" wrapText="1"/>
    </xf>
    <xf numFmtId="49" fontId="34" fillId="0" borderId="102" xfId="0" applyNumberFormat="1" applyFont="1" applyBorder="1" applyAlignment="1">
      <alignment horizontal="center" vertical="top" wrapText="1"/>
    </xf>
    <xf numFmtId="49" fontId="34" fillId="0" borderId="16" xfId="0" applyNumberFormat="1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24" xfId="0" applyFont="1" applyBorder="1" applyAlignment="1">
      <alignment horizontal="left" vertical="top" wrapText="1"/>
    </xf>
    <xf numFmtId="0" fontId="23" fillId="0" borderId="61" xfId="0" applyFont="1" applyBorder="1" applyAlignment="1">
      <alignment horizontal="center" vertical="top" wrapText="1"/>
    </xf>
    <xf numFmtId="49" fontId="11" fillId="10" borderId="88" xfId="0" applyNumberFormat="1" applyFont="1" applyFill="1" applyBorder="1" applyAlignment="1">
      <alignment horizontal="right" vertical="top"/>
    </xf>
    <xf numFmtId="49" fontId="11" fillId="10" borderId="40" xfId="0" applyNumberFormat="1" applyFont="1" applyFill="1" applyBorder="1" applyAlignment="1">
      <alignment horizontal="left" vertical="top"/>
    </xf>
    <xf numFmtId="49" fontId="11" fillId="10" borderId="41" xfId="0" applyNumberFormat="1" applyFont="1" applyFill="1" applyBorder="1" applyAlignment="1">
      <alignment horizontal="left" vertical="top"/>
    </xf>
    <xf numFmtId="49" fontId="11" fillId="9" borderId="33" xfId="0" applyNumberFormat="1" applyFont="1" applyFill="1" applyBorder="1" applyAlignment="1">
      <alignment horizontal="center" vertical="top"/>
    </xf>
    <xf numFmtId="49" fontId="23" fillId="0" borderId="9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center" vertical="top"/>
    </xf>
    <xf numFmtId="49" fontId="23" fillId="0" borderId="17" xfId="0" applyNumberFormat="1" applyFont="1" applyBorder="1" applyAlignment="1">
      <alignment horizontal="center" vertical="top"/>
    </xf>
    <xf numFmtId="0" fontId="23" fillId="0" borderId="110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49" fontId="11" fillId="10" borderId="113" xfId="0" applyNumberFormat="1" applyFont="1" applyFill="1" applyBorder="1" applyAlignment="1">
      <alignment horizontal="right" vertical="top"/>
    </xf>
    <xf numFmtId="49" fontId="11" fillId="10" borderId="114" xfId="0" applyNumberFormat="1" applyFont="1" applyFill="1" applyBorder="1" applyAlignment="1">
      <alignment horizontal="right" vertical="top"/>
    </xf>
    <xf numFmtId="49" fontId="11" fillId="10" borderId="162" xfId="0" applyNumberFormat="1" applyFont="1" applyFill="1" applyBorder="1" applyAlignment="1">
      <alignment horizontal="left" vertical="top"/>
    </xf>
    <xf numFmtId="0" fontId="23" fillId="0" borderId="60" xfId="0" applyFont="1" applyBorder="1" applyAlignment="1">
      <alignment horizontal="left" vertical="top" wrapText="1"/>
    </xf>
    <xf numFmtId="0" fontId="23" fillId="0" borderId="80" xfId="0" applyFont="1" applyBorder="1" applyAlignment="1">
      <alignment horizontal="left" vertical="top" wrapText="1"/>
    </xf>
    <xf numFmtId="0" fontId="23" fillId="0" borderId="61" xfId="0" applyFont="1" applyBorder="1" applyAlignment="1">
      <alignment horizontal="left" vertical="top" wrapText="1"/>
    </xf>
    <xf numFmtId="0" fontId="23" fillId="0" borderId="81" xfId="0" applyFont="1" applyBorder="1" applyAlignment="1">
      <alignment horizontal="left" vertical="top" wrapText="1"/>
    </xf>
    <xf numFmtId="0" fontId="23" fillId="0" borderId="124" xfId="0" applyFont="1" applyBorder="1" applyAlignment="1">
      <alignment horizontal="center" vertical="center" textRotation="90" wrapText="1"/>
    </xf>
    <xf numFmtId="0" fontId="23" fillId="0" borderId="161" xfId="0" applyFont="1" applyBorder="1" applyAlignment="1">
      <alignment horizontal="center" vertical="center" textRotation="90" wrapText="1"/>
    </xf>
    <xf numFmtId="0" fontId="23" fillId="0" borderId="52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160" xfId="0" applyFont="1" applyBorder="1" applyAlignment="1">
      <alignment horizontal="center" vertical="center" textRotation="90" wrapText="1"/>
    </xf>
    <xf numFmtId="0" fontId="23" fillId="5" borderId="37" xfId="0" applyFont="1" applyFill="1" applyBorder="1" applyAlignment="1">
      <alignment horizontal="left" vertical="top" wrapText="1"/>
    </xf>
    <xf numFmtId="0" fontId="23" fillId="5" borderId="129" xfId="0" applyFont="1" applyFill="1" applyBorder="1" applyAlignment="1">
      <alignment horizontal="left" vertical="top" wrapText="1"/>
    </xf>
    <xf numFmtId="0" fontId="23" fillId="5" borderId="98" xfId="0" applyFont="1" applyFill="1" applyBorder="1" applyAlignment="1">
      <alignment horizontal="left" vertical="top" wrapText="1"/>
    </xf>
    <xf numFmtId="0" fontId="23" fillId="5" borderId="102" xfId="0" applyFont="1" applyFill="1" applyBorder="1" applyAlignment="1">
      <alignment horizontal="center" vertical="top" wrapText="1"/>
    </xf>
    <xf numFmtId="0" fontId="23" fillId="5" borderId="103" xfId="0" applyFont="1" applyFill="1" applyBorder="1" applyAlignment="1">
      <alignment horizontal="center" vertical="top" wrapText="1"/>
    </xf>
    <xf numFmtId="0" fontId="23" fillId="5" borderId="68" xfId="0" applyFont="1" applyFill="1" applyBorder="1" applyAlignment="1">
      <alignment horizontal="center" vertical="top" wrapText="1"/>
    </xf>
    <xf numFmtId="0" fontId="23" fillId="0" borderId="124" xfId="0" applyFont="1" applyBorder="1" applyAlignment="1">
      <alignment horizontal="center" vertical="center" wrapText="1"/>
    </xf>
    <xf numFmtId="0" fontId="23" fillId="0" borderId="16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1" fillId="8" borderId="121" xfId="0" applyFont="1" applyFill="1" applyBorder="1" applyAlignment="1">
      <alignment horizontal="left" vertical="top" wrapText="1"/>
    </xf>
    <xf numFmtId="0" fontId="31" fillId="8" borderId="101" xfId="0" applyFont="1" applyFill="1" applyBorder="1" applyAlignment="1">
      <alignment horizontal="left" vertical="top" wrapText="1"/>
    </xf>
    <xf numFmtId="0" fontId="31" fillId="8" borderId="90" xfId="0" applyFont="1" applyFill="1" applyBorder="1" applyAlignment="1">
      <alignment horizontal="left" vertical="top" wrapText="1"/>
    </xf>
    <xf numFmtId="0" fontId="11" fillId="10" borderId="40" xfId="0" applyFont="1" applyFill="1" applyBorder="1" applyAlignment="1">
      <alignment horizontal="left" wrapText="1"/>
    </xf>
    <xf numFmtId="0" fontId="32" fillId="10" borderId="40" xfId="0" applyFont="1" applyFill="1" applyBorder="1" applyAlignment="1">
      <alignment horizontal="left" wrapText="1"/>
    </xf>
    <xf numFmtId="0" fontId="32" fillId="10" borderId="41" xfId="0" applyFont="1" applyFill="1" applyBorder="1" applyAlignment="1">
      <alignment horizontal="left" wrapText="1"/>
    </xf>
    <xf numFmtId="49" fontId="11" fillId="9" borderId="47" xfId="0" applyNumberFormat="1" applyFont="1" applyFill="1" applyBorder="1" applyAlignment="1">
      <alignment horizontal="center" vertical="top"/>
    </xf>
    <xf numFmtId="49" fontId="11" fillId="9" borderId="124" xfId="0" applyNumberFormat="1" applyFont="1" applyFill="1" applyBorder="1" applyAlignment="1">
      <alignment horizontal="center" vertical="top"/>
    </xf>
    <xf numFmtId="49" fontId="11" fillId="9" borderId="76" xfId="0" applyNumberFormat="1" applyFont="1" applyFill="1" applyBorder="1" applyAlignment="1">
      <alignment horizontal="center" vertical="top"/>
    </xf>
    <xf numFmtId="49" fontId="11" fillId="10" borderId="60" xfId="0" applyNumberFormat="1" applyFont="1" applyFill="1" applyBorder="1" applyAlignment="1">
      <alignment horizontal="center" vertical="top"/>
    </xf>
    <xf numFmtId="49" fontId="11" fillId="0" borderId="48" xfId="0" applyNumberFormat="1" applyFont="1" applyBorder="1" applyAlignment="1">
      <alignment horizontal="center" vertical="top"/>
    </xf>
    <xf numFmtId="49" fontId="11" fillId="0" borderId="68" xfId="0" applyNumberFormat="1" applyFont="1" applyBorder="1" applyAlignment="1">
      <alignment horizontal="center" vertical="top"/>
    </xf>
    <xf numFmtId="49" fontId="11" fillId="0" borderId="60" xfId="0" applyNumberFormat="1" applyFont="1" applyBorder="1" applyAlignment="1">
      <alignment horizontal="center" vertical="top"/>
    </xf>
    <xf numFmtId="49" fontId="11" fillId="0" borderId="74" xfId="0" applyNumberFormat="1" applyFont="1" applyBorder="1" applyAlignment="1">
      <alignment horizontal="center" vertical="top"/>
    </xf>
    <xf numFmtId="0" fontId="23" fillId="0" borderId="0" xfId="0" applyFont="1" applyFill="1" applyAlignment="1">
      <alignment horizontal="left" vertical="top" wrapText="1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49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23" fillId="0" borderId="15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147" xfId="0" applyFont="1" applyBorder="1" applyAlignment="1">
      <alignment horizontal="center" vertical="top"/>
    </xf>
    <xf numFmtId="0" fontId="23" fillId="0" borderId="148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15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11" fillId="0" borderId="155" xfId="0" applyFont="1" applyBorder="1" applyAlignment="1">
      <alignment horizontal="center" vertical="center"/>
    </xf>
    <xf numFmtId="0" fontId="11" fillId="0" borderId="156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textRotation="90" wrapText="1"/>
    </xf>
    <xf numFmtId="0" fontId="23" fillId="0" borderId="159" xfId="0" applyFont="1" applyBorder="1" applyAlignment="1">
      <alignment horizontal="center" vertical="center" textRotation="90" wrapText="1"/>
    </xf>
    <xf numFmtId="0" fontId="11" fillId="0" borderId="150" xfId="0" applyFont="1" applyBorder="1" applyAlignment="1">
      <alignment horizontal="center" vertical="center" wrapText="1"/>
    </xf>
    <xf numFmtId="0" fontId="11" fillId="0" borderId="151" xfId="0" applyFont="1" applyBorder="1" applyAlignment="1">
      <alignment horizontal="center" vertical="center" wrapText="1"/>
    </xf>
    <xf numFmtId="0" fontId="11" fillId="0" borderId="152" xfId="0" applyFont="1" applyBorder="1" applyAlignment="1">
      <alignment horizontal="center" vertical="center" wrapText="1"/>
    </xf>
    <xf numFmtId="0" fontId="11" fillId="0" borderId="153" xfId="0" applyFont="1" applyBorder="1" applyAlignment="1">
      <alignment horizontal="center" vertical="center" wrapText="1"/>
    </xf>
    <xf numFmtId="0" fontId="11" fillId="0" borderId="154" xfId="0" applyFont="1" applyBorder="1" applyAlignment="1">
      <alignment horizontal="center" vertical="center" wrapText="1"/>
    </xf>
    <xf numFmtId="49" fontId="75" fillId="0" borderId="102" xfId="0" applyNumberFormat="1" applyFont="1" applyBorder="1" applyAlignment="1">
      <alignment horizontal="center" vertical="top"/>
    </xf>
    <xf numFmtId="49" fontId="75" fillId="0" borderId="80" xfId="0" applyNumberFormat="1" applyFont="1" applyBorder="1" applyAlignment="1">
      <alignment horizontal="center" vertical="top"/>
    </xf>
    <xf numFmtId="49" fontId="12" fillId="0" borderId="102" xfId="0" applyNumberFormat="1" applyFont="1" applyBorder="1" applyAlignment="1">
      <alignment horizontal="center" vertical="top"/>
    </xf>
    <xf numFmtId="49" fontId="12" fillId="0" borderId="80" xfId="0" applyNumberFormat="1" applyFont="1" applyBorder="1" applyAlignment="1">
      <alignment horizontal="center" vertical="top"/>
    </xf>
    <xf numFmtId="0" fontId="47" fillId="0" borderId="37" xfId="0" applyFont="1" applyBorder="1" applyAlignment="1">
      <alignment horizontal="left" vertical="top" wrapText="1"/>
    </xf>
    <xf numFmtId="0" fontId="47" fillId="0" borderId="100" xfId="0" applyFont="1" applyBorder="1" applyAlignment="1">
      <alignment horizontal="left" vertical="top" wrapText="1"/>
    </xf>
    <xf numFmtId="0" fontId="47" fillId="0" borderId="102" xfId="0" applyFont="1" applyBorder="1" applyAlignment="1">
      <alignment horizontal="center" vertical="top"/>
    </xf>
    <xf numFmtId="0" fontId="47" fillId="0" borderId="80" xfId="0" applyFont="1" applyBorder="1" applyAlignment="1">
      <alignment horizontal="center" vertical="top"/>
    </xf>
    <xf numFmtId="0" fontId="47" fillId="0" borderId="12" xfId="0" applyFont="1" applyBorder="1" applyAlignment="1">
      <alignment horizontal="left" vertical="top" wrapText="1"/>
    </xf>
    <xf numFmtId="0" fontId="47" fillId="0" borderId="51" xfId="0" applyFont="1" applyBorder="1" applyAlignment="1">
      <alignment horizontal="left" vertical="top" wrapText="1"/>
    </xf>
    <xf numFmtId="0" fontId="47" fillId="0" borderId="142" xfId="0" applyFont="1" applyBorder="1" applyAlignment="1">
      <alignment horizontal="left" vertical="top" wrapText="1"/>
    </xf>
    <xf numFmtId="164" fontId="47" fillId="0" borderId="12" xfId="0" applyNumberFormat="1" applyFont="1" applyBorder="1" applyAlignment="1">
      <alignment horizontal="center" vertical="top" wrapText="1"/>
    </xf>
    <xf numFmtId="164" fontId="47" fillId="0" borderId="51" xfId="0" applyNumberFormat="1" applyFont="1" applyBorder="1" applyAlignment="1">
      <alignment horizontal="center" vertical="top" wrapText="1"/>
    </xf>
    <xf numFmtId="164" fontId="47" fillId="0" borderId="142" xfId="0" applyNumberFormat="1" applyFont="1" applyBorder="1" applyAlignment="1">
      <alignment horizontal="center" vertical="top" wrapText="1"/>
    </xf>
    <xf numFmtId="0" fontId="47" fillId="5" borderId="12" xfId="0" applyFont="1" applyFill="1" applyBorder="1" applyAlignment="1">
      <alignment horizontal="left" vertical="top" wrapText="1"/>
    </xf>
    <xf numFmtId="0" fontId="47" fillId="5" borderId="51" xfId="0" applyFont="1" applyFill="1" applyBorder="1" applyAlignment="1">
      <alignment horizontal="left" vertical="top" wrapText="1"/>
    </xf>
    <xf numFmtId="0" fontId="47" fillId="5" borderId="142" xfId="0" applyFont="1" applyFill="1" applyBorder="1" applyAlignment="1">
      <alignment horizontal="left" vertical="top" wrapText="1"/>
    </xf>
    <xf numFmtId="0" fontId="22" fillId="0" borderId="51" xfId="0" applyFont="1" applyBorder="1" applyAlignment="1">
      <alignment horizontal="center" vertical="top" wrapText="1"/>
    </xf>
    <xf numFmtId="0" fontId="22" fillId="0" borderId="142" xfId="0" applyFont="1" applyBorder="1" applyAlignment="1">
      <alignment horizontal="center" vertical="top" wrapText="1"/>
    </xf>
    <xf numFmtId="49" fontId="65" fillId="0" borderId="57" xfId="0" applyNumberFormat="1" applyFont="1" applyBorder="1" applyAlignment="1">
      <alignment horizontal="center" vertical="top" textRotation="90"/>
    </xf>
    <xf numFmtId="49" fontId="65" fillId="0" borderId="42" xfId="0" applyNumberFormat="1" applyFont="1" applyBorder="1" applyAlignment="1">
      <alignment horizontal="center" vertical="top" textRotation="90"/>
    </xf>
    <xf numFmtId="49" fontId="65" fillId="0" borderId="58" xfId="0" applyNumberFormat="1" applyFont="1" applyBorder="1" applyAlignment="1">
      <alignment horizontal="center" vertical="top" wrapText="1"/>
    </xf>
    <xf numFmtId="49" fontId="65" fillId="0" borderId="62" xfId="0" applyNumberFormat="1" applyFont="1" applyBorder="1" applyAlignment="1">
      <alignment horizontal="center" vertical="top" wrapText="1"/>
    </xf>
    <xf numFmtId="0" fontId="12" fillId="12" borderId="39" xfId="0" applyFont="1" applyFill="1" applyBorder="1" applyAlignment="1">
      <alignment horizontal="right" vertical="top" wrapText="1"/>
    </xf>
    <xf numFmtId="0" fontId="12" fillId="12" borderId="40" xfId="0" applyFont="1" applyFill="1" applyBorder="1" applyAlignment="1">
      <alignment horizontal="right" vertical="top" wrapText="1"/>
    </xf>
    <xf numFmtId="0" fontId="12" fillId="12" borderId="34" xfId="0" applyFont="1" applyFill="1" applyBorder="1" applyAlignment="1">
      <alignment horizontal="right" vertical="top" wrapText="1"/>
    </xf>
    <xf numFmtId="164" fontId="12" fillId="12" borderId="39" xfId="0" applyNumberFormat="1" applyFont="1" applyFill="1" applyBorder="1" applyAlignment="1">
      <alignment horizontal="center" vertical="top" wrapText="1"/>
    </xf>
    <xf numFmtId="164" fontId="12" fillId="12" borderId="40" xfId="0" applyNumberFormat="1" applyFont="1" applyFill="1" applyBorder="1" applyAlignment="1">
      <alignment horizontal="center" vertical="top" wrapText="1"/>
    </xf>
    <xf numFmtId="164" fontId="12" fillId="12" borderId="34" xfId="0" applyNumberFormat="1" applyFont="1" applyFill="1" applyBorder="1" applyAlignment="1">
      <alignment horizontal="center" vertical="top" wrapText="1"/>
    </xf>
    <xf numFmtId="164" fontId="12" fillId="0" borderId="39" xfId="0" applyNumberFormat="1" applyFont="1" applyBorder="1" applyAlignment="1">
      <alignment horizontal="center" vertical="top" wrapText="1"/>
    </xf>
    <xf numFmtId="164" fontId="12" fillId="0" borderId="40" xfId="0" applyNumberFormat="1" applyFont="1" applyBorder="1" applyAlignment="1">
      <alignment horizontal="center" vertical="top" wrapText="1"/>
    </xf>
    <xf numFmtId="164" fontId="12" fillId="0" borderId="34" xfId="0" applyNumberFormat="1" applyFont="1" applyBorder="1" applyAlignment="1">
      <alignment horizontal="center" vertical="top" wrapText="1"/>
    </xf>
    <xf numFmtId="0" fontId="47" fillId="0" borderId="119" xfId="0" applyFont="1" applyBorder="1" applyAlignment="1">
      <alignment horizontal="left" vertical="top" wrapText="1"/>
    </xf>
    <xf numFmtId="0" fontId="47" fillId="0" borderId="101" xfId="0" applyFont="1" applyBorder="1" applyAlignment="1">
      <alignment horizontal="left" vertical="top" wrapText="1"/>
    </xf>
    <xf numFmtId="0" fontId="47" fillId="0" borderId="143" xfId="0" applyFont="1" applyBorder="1" applyAlignment="1">
      <alignment horizontal="left" vertical="top" wrapText="1"/>
    </xf>
    <xf numFmtId="164" fontId="47" fillId="0" borderId="83" xfId="0" applyNumberFormat="1" applyFont="1" applyBorder="1" applyAlignment="1">
      <alignment horizontal="center" vertical="top" wrapText="1"/>
    </xf>
    <xf numFmtId="164" fontId="47" fillId="0" borderId="82" xfId="0" applyNumberFormat="1" applyFont="1" applyBorder="1" applyAlignment="1">
      <alignment horizontal="center" vertical="top" wrapText="1"/>
    </xf>
    <xf numFmtId="164" fontId="47" fillId="0" borderId="71" xfId="0" applyNumberFormat="1" applyFont="1" applyBorder="1" applyAlignment="1">
      <alignment horizontal="center" vertical="top" wrapText="1"/>
    </xf>
    <xf numFmtId="0" fontId="12" fillId="8" borderId="39" xfId="0" applyFont="1" applyFill="1" applyBorder="1" applyAlignment="1">
      <alignment horizontal="right" vertical="top" wrapText="1"/>
    </xf>
    <xf numFmtId="0" fontId="12" fillId="8" borderId="40" xfId="0" applyFont="1" applyFill="1" applyBorder="1" applyAlignment="1">
      <alignment horizontal="right" vertical="top" wrapText="1"/>
    </xf>
    <xf numFmtId="0" fontId="12" fillId="8" borderId="34" xfId="0" applyFont="1" applyFill="1" applyBorder="1" applyAlignment="1">
      <alignment horizontal="right" vertical="top" wrapText="1"/>
    </xf>
    <xf numFmtId="164" fontId="12" fillId="8" borderId="39" xfId="0" applyNumberFormat="1" applyFont="1" applyFill="1" applyBorder="1" applyAlignment="1">
      <alignment horizontal="center" vertical="top" wrapText="1"/>
    </xf>
    <xf numFmtId="164" fontId="12" fillId="8" borderId="40" xfId="0" applyNumberFormat="1" applyFont="1" applyFill="1" applyBorder="1" applyAlignment="1">
      <alignment horizontal="center" vertical="top" wrapText="1"/>
    </xf>
    <xf numFmtId="164" fontId="12" fillId="8" borderId="34" xfId="0" applyNumberFormat="1" applyFont="1" applyFill="1" applyBorder="1" applyAlignment="1">
      <alignment horizontal="center" vertical="top" wrapText="1"/>
    </xf>
    <xf numFmtId="0" fontId="47" fillId="5" borderId="116" xfId="0" applyFont="1" applyFill="1" applyBorder="1" applyAlignment="1">
      <alignment horizontal="left" vertical="top" wrapText="1"/>
    </xf>
    <xf numFmtId="0" fontId="47" fillId="5" borderId="140" xfId="0" applyFont="1" applyFill="1" applyBorder="1" applyAlignment="1">
      <alignment horizontal="left" vertical="top" wrapText="1"/>
    </xf>
    <xf numFmtId="0" fontId="47" fillId="5" borderId="141" xfId="0" applyFont="1" applyFill="1" applyBorder="1" applyAlignment="1">
      <alignment horizontal="left" vertical="top" wrapText="1"/>
    </xf>
    <xf numFmtId="0" fontId="47" fillId="0" borderId="116" xfId="0" applyFont="1" applyBorder="1" applyAlignment="1">
      <alignment horizontal="left" vertical="top" wrapText="1"/>
    </xf>
    <xf numFmtId="0" fontId="47" fillId="0" borderId="140" xfId="0" applyFont="1" applyBorder="1" applyAlignment="1">
      <alignment horizontal="left" vertical="top" wrapText="1"/>
    </xf>
    <xf numFmtId="0" fontId="47" fillId="0" borderId="141" xfId="0" applyFont="1" applyBorder="1" applyAlignment="1">
      <alignment horizontal="left" vertical="top" wrapText="1"/>
    </xf>
    <xf numFmtId="164" fontId="47" fillId="0" borderId="44" xfId="0" applyNumberFormat="1" applyFont="1" applyBorder="1" applyAlignment="1">
      <alignment horizontal="center" vertical="top" wrapText="1"/>
    </xf>
    <xf numFmtId="164" fontId="47" fillId="0" borderId="43" xfId="0" applyNumberFormat="1" applyFont="1" applyBorder="1" applyAlignment="1">
      <alignment horizontal="center" vertical="top" wrapText="1"/>
    </xf>
    <xf numFmtId="164" fontId="47" fillId="0" borderId="18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64" fontId="47" fillId="0" borderId="116" xfId="0" applyNumberFormat="1" applyFont="1" applyBorder="1" applyAlignment="1">
      <alignment horizontal="center" vertical="top" wrapText="1"/>
    </xf>
    <xf numFmtId="164" fontId="47" fillId="0" borderId="140" xfId="0" applyNumberFormat="1" applyFont="1" applyBorder="1" applyAlignment="1">
      <alignment horizontal="center" vertical="top" wrapText="1"/>
    </xf>
    <xf numFmtId="164" fontId="47" fillId="0" borderId="141" xfId="0" applyNumberFormat="1" applyFont="1" applyBorder="1" applyAlignment="1">
      <alignment horizontal="center" vertical="top" wrapText="1"/>
    </xf>
    <xf numFmtId="0" fontId="11" fillId="13" borderId="139" xfId="0" applyFont="1" applyFill="1" applyBorder="1" applyAlignment="1">
      <alignment horizontal="right" vertical="top" wrapText="1"/>
    </xf>
    <xf numFmtId="0" fontId="11" fillId="13" borderId="133" xfId="0" applyFont="1" applyFill="1" applyBorder="1" applyAlignment="1">
      <alignment horizontal="right" vertical="top" wrapText="1"/>
    </xf>
    <xf numFmtId="0" fontId="11" fillId="13" borderId="178" xfId="0" applyFont="1" applyFill="1" applyBorder="1" applyAlignment="1">
      <alignment horizontal="right" vertical="top" wrapText="1"/>
    </xf>
    <xf numFmtId="0" fontId="47" fillId="0" borderId="0" xfId="0" applyFont="1" applyAlignment="1">
      <alignment horizontal="left" vertical="top"/>
    </xf>
    <xf numFmtId="0" fontId="23" fillId="0" borderId="166" xfId="1" applyFont="1" applyBorder="1" applyAlignment="1">
      <alignment horizontal="left" vertical="top" wrapText="1"/>
    </xf>
    <xf numFmtId="0" fontId="23" fillId="0" borderId="51" xfId="1" applyFont="1" applyBorder="1" applyAlignment="1">
      <alignment horizontal="left" vertical="top" wrapText="1"/>
    </xf>
    <xf numFmtId="0" fontId="23" fillId="0" borderId="142" xfId="1" applyFont="1" applyBorder="1" applyAlignment="1">
      <alignment horizontal="left" vertical="top" wrapText="1"/>
    </xf>
    <xf numFmtId="0" fontId="23" fillId="0" borderId="121" xfId="1" applyFont="1" applyBorder="1" applyAlignment="1">
      <alignment horizontal="left" vertical="top" wrapText="1"/>
    </xf>
    <xf numFmtId="0" fontId="23" fillId="0" borderId="101" xfId="1" applyFont="1" applyBorder="1" applyAlignment="1">
      <alignment horizontal="left" vertical="top" wrapText="1"/>
    </xf>
    <xf numFmtId="0" fontId="23" fillId="0" borderId="143" xfId="1" applyFont="1" applyBorder="1" applyAlignment="1">
      <alignment horizontal="left" vertical="top" wrapText="1"/>
    </xf>
    <xf numFmtId="164" fontId="23" fillId="0" borderId="119" xfId="0" applyNumberFormat="1" applyFont="1" applyBorder="1" applyAlignment="1">
      <alignment horizontal="center" vertical="top"/>
    </xf>
    <xf numFmtId="164" fontId="23" fillId="0" borderId="101" xfId="0" applyNumberFormat="1" applyFont="1" applyBorder="1" applyAlignment="1">
      <alignment horizontal="center" vertical="top"/>
    </xf>
    <xf numFmtId="164" fontId="23" fillId="0" borderId="143" xfId="0" applyNumberFormat="1" applyFont="1" applyBorder="1" applyAlignment="1">
      <alignment horizontal="center" vertical="top"/>
    </xf>
    <xf numFmtId="0" fontId="11" fillId="8" borderId="87" xfId="0" applyFont="1" applyFill="1" applyBorder="1" applyAlignment="1">
      <alignment horizontal="right" vertical="top" wrapText="1"/>
    </xf>
    <xf numFmtId="0" fontId="11" fillId="8" borderId="40" xfId="0" applyFont="1" applyFill="1" applyBorder="1" applyAlignment="1">
      <alignment horizontal="right" vertical="top" wrapText="1"/>
    </xf>
    <xf numFmtId="0" fontId="11" fillId="8" borderId="34" xfId="0" applyFont="1" applyFill="1" applyBorder="1" applyAlignment="1">
      <alignment horizontal="right" vertical="top" wrapText="1"/>
    </xf>
    <xf numFmtId="164" fontId="11" fillId="4" borderId="39" xfId="0" applyNumberFormat="1" applyFont="1" applyFill="1" applyBorder="1" applyAlignment="1">
      <alignment horizontal="center" vertical="top" wrapText="1"/>
    </xf>
    <xf numFmtId="164" fontId="11" fillId="4" borderId="40" xfId="0" applyNumberFormat="1" applyFont="1" applyFill="1" applyBorder="1" applyAlignment="1">
      <alignment horizontal="center" vertical="top" wrapText="1"/>
    </xf>
    <xf numFmtId="164" fontId="11" fillId="4" borderId="34" xfId="0" applyNumberFormat="1" applyFont="1" applyFill="1" applyBorder="1" applyAlignment="1">
      <alignment horizontal="center" vertical="top" wrapText="1"/>
    </xf>
    <xf numFmtId="0" fontId="11" fillId="0" borderId="166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142" xfId="0" applyFont="1" applyBorder="1" applyAlignment="1">
      <alignment horizontal="left" vertical="top" wrapText="1"/>
    </xf>
    <xf numFmtId="0" fontId="23" fillId="0" borderId="166" xfId="1" applyFont="1" applyBorder="1" applyAlignment="1">
      <alignment horizontal="left" wrapText="1"/>
    </xf>
    <xf numFmtId="0" fontId="23" fillId="0" borderId="51" xfId="1" applyFont="1" applyBorder="1" applyAlignment="1">
      <alignment horizontal="left" wrapText="1"/>
    </xf>
    <xf numFmtId="0" fontId="23" fillId="0" borderId="142" xfId="1" applyFont="1" applyBorder="1" applyAlignment="1">
      <alignment horizontal="left" wrapText="1"/>
    </xf>
    <xf numFmtId="0" fontId="23" fillId="0" borderId="121" xfId="0" applyFont="1" applyBorder="1" applyAlignment="1">
      <alignment horizontal="left" vertical="top" wrapText="1"/>
    </xf>
    <xf numFmtId="0" fontId="23" fillId="0" borderId="101" xfId="0" applyFont="1" applyBorder="1" applyAlignment="1">
      <alignment horizontal="left" vertical="top" wrapText="1"/>
    </xf>
    <xf numFmtId="0" fontId="23" fillId="0" borderId="143" xfId="0" applyFont="1" applyBorder="1" applyAlignment="1">
      <alignment horizontal="left" vertical="top" wrapText="1"/>
    </xf>
    <xf numFmtId="164" fontId="23" fillId="0" borderId="119" xfId="0" applyNumberFormat="1" applyFont="1" applyBorder="1" applyAlignment="1">
      <alignment horizontal="center" vertical="top" wrapText="1"/>
    </xf>
    <xf numFmtId="164" fontId="23" fillId="0" borderId="101" xfId="0" applyNumberFormat="1" applyFont="1" applyBorder="1" applyAlignment="1">
      <alignment horizontal="center" vertical="top" wrapText="1"/>
    </xf>
    <xf numFmtId="164" fontId="23" fillId="0" borderId="143" xfId="0" applyNumberFormat="1" applyFont="1" applyBorder="1" applyAlignment="1">
      <alignment horizontal="center" vertical="top" wrapText="1"/>
    </xf>
    <xf numFmtId="164" fontId="23" fillId="0" borderId="116" xfId="0" applyNumberFormat="1" applyFont="1" applyBorder="1" applyAlignment="1">
      <alignment horizontal="center" vertical="top" wrapText="1"/>
    </xf>
    <xf numFmtId="164" fontId="23" fillId="0" borderId="140" xfId="0" applyNumberFormat="1" applyFont="1" applyBorder="1" applyAlignment="1">
      <alignment horizontal="center" vertical="top" wrapText="1"/>
    </xf>
    <xf numFmtId="164" fontId="23" fillId="0" borderId="141" xfId="0" applyNumberFormat="1" applyFont="1" applyBorder="1" applyAlignment="1">
      <alignment horizontal="center" vertical="top" wrapText="1"/>
    </xf>
    <xf numFmtId="0" fontId="23" fillId="8" borderId="139" xfId="0" applyFont="1" applyFill="1" applyBorder="1" applyAlignment="1">
      <alignment horizontal="center" vertical="top"/>
    </xf>
    <xf numFmtId="0" fontId="23" fillId="8" borderId="133" xfId="0" applyFont="1" applyFill="1" applyBorder="1" applyAlignment="1">
      <alignment horizontal="center" vertical="top"/>
    </xf>
    <xf numFmtId="0" fontId="23" fillId="8" borderId="134" xfId="0" applyFont="1" applyFill="1" applyBorder="1" applyAlignment="1">
      <alignment horizontal="center" vertical="top"/>
    </xf>
    <xf numFmtId="0" fontId="11" fillId="0" borderId="172" xfId="0" applyFont="1" applyBorder="1" applyAlignment="1">
      <alignment horizontal="center" vertical="center" wrapText="1"/>
    </xf>
    <xf numFmtId="0" fontId="11" fillId="0" borderId="173" xfId="0" applyFont="1" applyBorder="1" applyAlignment="1">
      <alignment horizontal="center" vertical="center" wrapText="1"/>
    </xf>
    <xf numFmtId="0" fontId="11" fillId="0" borderId="174" xfId="0" applyFont="1" applyBorder="1" applyAlignment="1">
      <alignment horizontal="center" vertical="center" wrapText="1"/>
    </xf>
    <xf numFmtId="0" fontId="11" fillId="0" borderId="17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7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3" fillId="0" borderId="130" xfId="0" applyFont="1" applyBorder="1" applyAlignment="1">
      <alignment horizontal="left" vertical="top" wrapText="1" readingOrder="1"/>
    </xf>
    <xf numFmtId="0" fontId="23" fillId="0" borderId="140" xfId="0" applyFont="1" applyBorder="1" applyAlignment="1">
      <alignment horizontal="left" vertical="top" wrapText="1" readingOrder="1"/>
    </xf>
    <xf numFmtId="0" fontId="23" fillId="0" borderId="141" xfId="0" applyFont="1" applyBorder="1" applyAlignment="1">
      <alignment horizontal="left" vertical="top" wrapText="1" readingOrder="1"/>
    </xf>
    <xf numFmtId="0" fontId="8" fillId="0" borderId="102" xfId="0" applyFont="1" applyBorder="1" applyAlignment="1">
      <alignment horizontal="center" vertical="top"/>
    </xf>
    <xf numFmtId="0" fontId="8" fillId="0" borderId="80" xfId="0" applyFont="1" applyBorder="1" applyAlignment="1">
      <alignment horizontal="center" vertical="top"/>
    </xf>
    <xf numFmtId="0" fontId="8" fillId="0" borderId="103" xfId="0" applyFont="1" applyBorder="1" applyAlignment="1">
      <alignment horizontal="center" vertical="top"/>
    </xf>
    <xf numFmtId="0" fontId="8" fillId="0" borderId="81" xfId="0" applyFont="1" applyBorder="1" applyAlignment="1">
      <alignment horizontal="center" vertical="top"/>
    </xf>
    <xf numFmtId="0" fontId="65" fillId="10" borderId="87" xfId="0" applyFont="1" applyFill="1" applyBorder="1" applyAlignment="1">
      <alignment horizontal="center" vertical="top" wrapText="1"/>
    </xf>
    <xf numFmtId="0" fontId="65" fillId="10" borderId="40" xfId="0" applyFont="1" applyFill="1" applyBorder="1" applyAlignment="1">
      <alignment horizontal="center" vertical="top" wrapText="1"/>
    </xf>
    <xf numFmtId="0" fontId="65" fillId="10" borderId="41" xfId="0" applyFont="1" applyFill="1" applyBorder="1" applyAlignment="1">
      <alignment horizontal="center" vertical="top" wrapText="1"/>
    </xf>
    <xf numFmtId="0" fontId="23" fillId="9" borderId="87" xfId="0" applyFont="1" applyFill="1" applyBorder="1" applyAlignment="1">
      <alignment horizontal="center" vertical="top"/>
    </xf>
    <xf numFmtId="0" fontId="23" fillId="9" borderId="40" xfId="0" applyFont="1" applyFill="1" applyBorder="1" applyAlignment="1">
      <alignment horizontal="center" vertical="top"/>
    </xf>
    <xf numFmtId="0" fontId="23" fillId="9" borderId="41" xfId="0" applyFont="1" applyFill="1" applyBorder="1" applyAlignment="1">
      <alignment horizontal="center" vertical="top"/>
    </xf>
    <xf numFmtId="0" fontId="47" fillId="0" borderId="103" xfId="0" applyFont="1" applyBorder="1" applyAlignment="1">
      <alignment horizontal="center" vertical="top"/>
    </xf>
    <xf numFmtId="0" fontId="47" fillId="0" borderId="81" xfId="0" applyFont="1" applyBorder="1" applyAlignment="1">
      <alignment horizontal="center" vertical="top"/>
    </xf>
    <xf numFmtId="49" fontId="12" fillId="0" borderId="102" xfId="0" applyNumberFormat="1" applyFont="1" applyBorder="1" applyAlignment="1">
      <alignment horizontal="center" vertical="top" wrapText="1"/>
    </xf>
    <xf numFmtId="49" fontId="12" fillId="0" borderId="80" xfId="0" applyNumberFormat="1" applyFont="1" applyBorder="1" applyAlignment="1">
      <alignment horizontal="center" vertical="top" wrapText="1"/>
    </xf>
    <xf numFmtId="0" fontId="47" fillId="0" borderId="111" xfId="0" applyFont="1" applyBorder="1" applyAlignment="1">
      <alignment horizontal="left" vertical="top" wrapText="1"/>
    </xf>
    <xf numFmtId="0" fontId="47" fillId="0" borderId="112" xfId="0" applyFont="1" applyBorder="1" applyAlignment="1">
      <alignment horizontal="left" vertical="top" wrapText="1"/>
    </xf>
    <xf numFmtId="49" fontId="65" fillId="0" borderId="35" xfId="0" applyNumberFormat="1" applyFont="1" applyBorder="1" applyAlignment="1">
      <alignment horizontal="center" vertical="top" textRotation="90"/>
    </xf>
    <xf numFmtId="49" fontId="65" fillId="0" borderId="36" xfId="0" applyNumberFormat="1" applyFont="1" applyBorder="1" applyAlignment="1">
      <alignment horizontal="center" vertical="top"/>
    </xf>
    <xf numFmtId="49" fontId="12" fillId="0" borderId="68" xfId="0" applyNumberFormat="1" applyFont="1" applyBorder="1" applyAlignment="1">
      <alignment horizontal="center" vertical="top" wrapText="1"/>
    </xf>
    <xf numFmtId="0" fontId="47" fillId="0" borderId="105" xfId="0" applyFont="1" applyBorder="1" applyAlignment="1">
      <alignment horizontal="left" vertical="top" wrapText="1"/>
    </xf>
    <xf numFmtId="49" fontId="65" fillId="0" borderId="31" xfId="0" applyNumberFormat="1" applyFont="1" applyBorder="1" applyAlignment="1">
      <alignment horizontal="center" vertical="top" textRotation="90"/>
    </xf>
    <xf numFmtId="49" fontId="65" fillId="0" borderId="32" xfId="0" applyNumberFormat="1" applyFont="1" applyBorder="1" applyAlignment="1">
      <alignment horizontal="center" vertical="top"/>
    </xf>
    <xf numFmtId="0" fontId="47" fillId="0" borderId="129" xfId="0" applyFont="1" applyBorder="1" applyAlignment="1">
      <alignment horizontal="left" vertical="top" wrapText="1"/>
    </xf>
    <xf numFmtId="0" fontId="47" fillId="0" borderId="68" xfId="0" applyFont="1" applyBorder="1" applyAlignment="1">
      <alignment horizontal="center" vertical="top"/>
    </xf>
    <xf numFmtId="0" fontId="47" fillId="0" borderId="69" xfId="0" applyFont="1" applyBorder="1" applyAlignment="1">
      <alignment horizontal="center" vertical="top"/>
    </xf>
    <xf numFmtId="0" fontId="22" fillId="0" borderId="80" xfId="0" applyFont="1" applyBorder="1" applyAlignment="1">
      <alignment horizontal="center" vertical="top" wrapText="1"/>
    </xf>
    <xf numFmtId="0" fontId="22" fillId="0" borderId="112" xfId="0" applyFont="1" applyBorder="1" applyAlignment="1">
      <alignment horizontal="left" vertical="top" wrapText="1"/>
    </xf>
    <xf numFmtId="49" fontId="65" fillId="0" borderId="36" xfId="0" applyNumberFormat="1" applyFont="1" applyBorder="1" applyAlignment="1">
      <alignment horizontal="center" vertical="top" wrapText="1"/>
    </xf>
    <xf numFmtId="0" fontId="47" fillId="0" borderId="124" xfId="0" applyFont="1" applyBorder="1" applyAlignment="1">
      <alignment horizontal="left" vertical="top" wrapText="1"/>
    </xf>
    <xf numFmtId="0" fontId="47" fillId="0" borderId="60" xfId="0" applyFont="1" applyBorder="1" applyAlignment="1">
      <alignment horizontal="center" vertical="top"/>
    </xf>
    <xf numFmtId="0" fontId="47" fillId="0" borderId="61" xfId="0" applyFont="1" applyBorder="1" applyAlignment="1">
      <alignment horizontal="center" vertical="top"/>
    </xf>
    <xf numFmtId="49" fontId="12" fillId="9" borderId="37" xfId="0" applyNumberFormat="1" applyFont="1" applyFill="1" applyBorder="1" applyAlignment="1">
      <alignment horizontal="center" vertical="top"/>
    </xf>
    <xf numFmtId="49" fontId="12" fillId="9" borderId="100" xfId="0" applyNumberFormat="1" applyFont="1" applyFill="1" applyBorder="1" applyAlignment="1">
      <alignment horizontal="center" vertical="top"/>
    </xf>
    <xf numFmtId="49" fontId="12" fillId="10" borderId="102" xfId="0" applyNumberFormat="1" applyFont="1" applyFill="1" applyBorder="1" applyAlignment="1">
      <alignment horizontal="center" vertical="top"/>
    </xf>
    <xf numFmtId="49" fontId="12" fillId="10" borderId="80" xfId="0" applyNumberFormat="1" applyFont="1" applyFill="1" applyBorder="1" applyAlignment="1">
      <alignment horizontal="center" vertical="top"/>
    </xf>
    <xf numFmtId="49" fontId="12" fillId="9" borderId="129" xfId="0" applyNumberFormat="1" applyFont="1" applyFill="1" applyBorder="1" applyAlignment="1">
      <alignment horizontal="center" vertical="top" wrapText="1"/>
    </xf>
    <xf numFmtId="0" fontId="22" fillId="0" borderId="100" xfId="0" applyFont="1" applyBorder="1" applyAlignment="1">
      <alignment horizontal="center" vertical="top" wrapText="1"/>
    </xf>
    <xf numFmtId="49" fontId="12" fillId="10" borderId="68" xfId="0" applyNumberFormat="1" applyFont="1" applyFill="1" applyBorder="1" applyAlignment="1">
      <alignment horizontal="center" vertical="top" wrapText="1"/>
    </xf>
    <xf numFmtId="0" fontId="22" fillId="0" borderId="68" xfId="0" applyFont="1" applyBorder="1" applyAlignment="1">
      <alignment horizontal="center" vertical="top" wrapText="1"/>
    </xf>
    <xf numFmtId="0" fontId="22" fillId="0" borderId="100" xfId="0" applyFont="1" applyBorder="1" applyAlignment="1">
      <alignment horizontal="left" vertical="top" wrapText="1"/>
    </xf>
    <xf numFmtId="0" fontId="47" fillId="0" borderId="111" xfId="0" applyFont="1" applyBorder="1" applyAlignment="1">
      <alignment vertical="top" wrapText="1"/>
    </xf>
    <xf numFmtId="0" fontId="47" fillId="0" borderId="105" xfId="0" applyFont="1" applyBorder="1" applyAlignment="1">
      <alignment vertical="top" wrapText="1"/>
    </xf>
    <xf numFmtId="0" fontId="47" fillId="0" borderId="168" xfId="0" applyFont="1" applyBorder="1" applyAlignment="1">
      <alignment horizontal="center" vertical="top"/>
    </xf>
    <xf numFmtId="0" fontId="47" fillId="0" borderId="117" xfId="0" applyFont="1" applyBorder="1" applyAlignment="1">
      <alignment horizontal="center" vertical="top"/>
    </xf>
    <xf numFmtId="0" fontId="47" fillId="0" borderId="90" xfId="0" applyFont="1" applyBorder="1" applyAlignment="1">
      <alignment horizontal="center" vertical="top"/>
    </xf>
    <xf numFmtId="0" fontId="47" fillId="0" borderId="162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99" xfId="0" applyFont="1" applyBorder="1" applyAlignment="1">
      <alignment horizontal="left" vertical="top" wrapText="1"/>
    </xf>
    <xf numFmtId="164" fontId="11" fillId="10" borderId="38" xfId="0" applyNumberFormat="1" applyFont="1" applyFill="1" applyBorder="1" applyAlignment="1">
      <alignment horizontal="left" vertical="top" wrapText="1"/>
    </xf>
    <xf numFmtId="0" fontId="22" fillId="0" borderId="129" xfId="0" applyFont="1" applyBorder="1" applyAlignment="1">
      <alignment horizontal="center" vertical="top" wrapText="1"/>
    </xf>
    <xf numFmtId="0" fontId="11" fillId="10" borderId="38" xfId="0" applyFont="1" applyFill="1" applyBorder="1" applyAlignment="1">
      <alignment horizontal="left" vertical="top" wrapText="1"/>
    </xf>
    <xf numFmtId="0" fontId="74" fillId="0" borderId="37" xfId="0" applyFont="1" applyBorder="1" applyAlignment="1">
      <alignment horizontal="left" vertical="top" wrapText="1"/>
    </xf>
    <xf numFmtId="0" fontId="74" fillId="0" borderId="100" xfId="0" applyFont="1" applyBorder="1" applyAlignment="1">
      <alignment horizontal="left" vertical="top" wrapText="1"/>
    </xf>
    <xf numFmtId="1" fontId="74" fillId="0" borderId="102" xfId="0" applyNumberFormat="1" applyFont="1" applyBorder="1" applyAlignment="1">
      <alignment horizontal="center" vertical="top"/>
    </xf>
    <xf numFmtId="1" fontId="74" fillId="0" borderId="80" xfId="0" applyNumberFormat="1" applyFont="1" applyBorder="1" applyAlignment="1">
      <alignment horizontal="center" vertical="top"/>
    </xf>
    <xf numFmtId="1" fontId="74" fillId="0" borderId="103" xfId="0" applyNumberFormat="1" applyFont="1" applyBorder="1" applyAlignment="1">
      <alignment horizontal="center" vertical="top"/>
    </xf>
    <xf numFmtId="1" fontId="74" fillId="0" borderId="81" xfId="0" applyNumberFormat="1" applyFont="1" applyBorder="1" applyAlignment="1">
      <alignment horizontal="center" vertical="top"/>
    </xf>
    <xf numFmtId="49" fontId="11" fillId="9" borderId="138" xfId="0" applyNumberFormat="1" applyFont="1" applyFill="1" applyBorder="1" applyAlignment="1">
      <alignment horizontal="right" vertical="top"/>
    </xf>
    <xf numFmtId="49" fontId="11" fillId="9" borderId="133" xfId="0" applyNumberFormat="1" applyFont="1" applyFill="1" applyBorder="1" applyAlignment="1">
      <alignment horizontal="right" vertical="top"/>
    </xf>
    <xf numFmtId="49" fontId="11" fillId="9" borderId="134" xfId="0" applyNumberFormat="1" applyFont="1" applyFill="1" applyBorder="1" applyAlignment="1">
      <alignment horizontal="right" vertical="top"/>
    </xf>
    <xf numFmtId="0" fontId="11" fillId="9" borderId="176" xfId="0" applyFont="1" applyFill="1" applyBorder="1" applyAlignment="1">
      <alignment horizontal="left" vertical="top"/>
    </xf>
    <xf numFmtId="0" fontId="11" fillId="9" borderId="173" xfId="0" applyFont="1" applyFill="1" applyBorder="1" applyAlignment="1">
      <alignment horizontal="left" vertical="top"/>
    </xf>
    <xf numFmtId="0" fontId="11" fillId="9" borderId="225" xfId="0" applyFont="1" applyFill="1" applyBorder="1" applyAlignment="1">
      <alignment horizontal="left" vertical="top"/>
    </xf>
    <xf numFmtId="49" fontId="65" fillId="6" borderId="36" xfId="0" applyNumberFormat="1" applyFont="1" applyFill="1" applyBorder="1" applyAlignment="1">
      <alignment horizontal="center" vertical="top" wrapText="1"/>
    </xf>
    <xf numFmtId="1" fontId="47" fillId="0" borderId="102" xfId="0" applyNumberFormat="1" applyFont="1" applyBorder="1" applyAlignment="1">
      <alignment horizontal="center" vertical="top"/>
    </xf>
    <xf numFmtId="1" fontId="47" fillId="0" borderId="68" xfId="0" applyNumberFormat="1" applyFont="1" applyBorder="1" applyAlignment="1">
      <alignment horizontal="center" vertical="top"/>
    </xf>
    <xf numFmtId="1" fontId="47" fillId="0" borderId="80" xfId="0" applyNumberFormat="1" applyFont="1" applyBorder="1" applyAlignment="1">
      <alignment horizontal="center" vertical="top"/>
    </xf>
    <xf numFmtId="49" fontId="12" fillId="9" borderId="129" xfId="0" applyNumberFormat="1" applyFont="1" applyFill="1" applyBorder="1" applyAlignment="1">
      <alignment horizontal="center" vertical="top"/>
    </xf>
    <xf numFmtId="49" fontId="12" fillId="10" borderId="68" xfId="0" applyNumberFormat="1" applyFont="1" applyFill="1" applyBorder="1" applyAlignment="1">
      <alignment horizontal="center" vertical="top"/>
    </xf>
    <xf numFmtId="1" fontId="47" fillId="0" borderId="103" xfId="0" applyNumberFormat="1" applyFont="1" applyBorder="1" applyAlignment="1">
      <alignment horizontal="center" vertical="top"/>
    </xf>
    <xf numFmtId="1" fontId="47" fillId="0" borderId="69" xfId="0" applyNumberFormat="1" applyFont="1" applyBorder="1" applyAlignment="1">
      <alignment horizontal="center" vertical="top"/>
    </xf>
    <xf numFmtId="1" fontId="47" fillId="0" borderId="81" xfId="0" applyNumberFormat="1" applyFont="1" applyBorder="1" applyAlignment="1">
      <alignment horizontal="center" vertical="top"/>
    </xf>
    <xf numFmtId="0" fontId="74" fillId="0" borderId="111" xfId="0" applyFont="1" applyBorder="1" applyAlignment="1">
      <alignment horizontal="left" vertical="top" wrapText="1"/>
    </xf>
    <xf numFmtId="0" fontId="74" fillId="0" borderId="112" xfId="0" applyFont="1" applyBorder="1" applyAlignment="1">
      <alignment horizontal="left" vertical="top" wrapText="1"/>
    </xf>
    <xf numFmtId="49" fontId="76" fillId="6" borderId="35" xfId="0" applyNumberFormat="1" applyFont="1" applyFill="1" applyBorder="1" applyAlignment="1">
      <alignment horizontal="center" vertical="top" textRotation="90"/>
    </xf>
    <xf numFmtId="49" fontId="76" fillId="6" borderId="36" xfId="0" applyNumberFormat="1" applyFont="1" applyFill="1" applyBorder="1" applyAlignment="1">
      <alignment horizontal="center" vertical="top" wrapText="1"/>
    </xf>
    <xf numFmtId="49" fontId="12" fillId="0" borderId="68" xfId="0" applyNumberFormat="1" applyFont="1" applyBorder="1" applyAlignment="1">
      <alignment horizontal="center" vertical="top"/>
    </xf>
    <xf numFmtId="49" fontId="65" fillId="6" borderId="35" xfId="0" applyNumberFormat="1" applyFont="1" applyFill="1" applyBorder="1" applyAlignment="1">
      <alignment horizontal="center" vertical="top" textRotation="90"/>
    </xf>
    <xf numFmtId="49" fontId="47" fillId="0" borderId="102" xfId="0" applyNumberFormat="1" applyFont="1" applyBorder="1" applyAlignment="1">
      <alignment horizontal="center" vertical="top"/>
    </xf>
    <xf numFmtId="49" fontId="47" fillId="0" borderId="68" xfId="0" applyNumberFormat="1" applyFont="1" applyBorder="1" applyAlignment="1">
      <alignment horizontal="center" vertical="top"/>
    </xf>
    <xf numFmtId="49" fontId="47" fillId="0" borderId="80" xfId="0" applyNumberFormat="1" applyFont="1" applyBorder="1" applyAlignment="1">
      <alignment horizontal="center" vertical="top"/>
    </xf>
    <xf numFmtId="49" fontId="47" fillId="0" borderId="103" xfId="0" applyNumberFormat="1" applyFont="1" applyBorder="1" applyAlignment="1">
      <alignment horizontal="center" vertical="top"/>
    </xf>
    <xf numFmtId="49" fontId="47" fillId="0" borderId="69" xfId="0" applyNumberFormat="1" applyFont="1" applyBorder="1" applyAlignment="1">
      <alignment horizontal="center" vertical="top"/>
    </xf>
    <xf numFmtId="49" fontId="47" fillId="0" borderId="81" xfId="0" applyNumberFormat="1" applyFont="1" applyBorder="1" applyAlignment="1">
      <alignment horizontal="center" vertical="top"/>
    </xf>
    <xf numFmtId="0" fontId="47" fillId="0" borderId="46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2" fontId="47" fillId="0" borderId="102" xfId="0" applyNumberFormat="1" applyFont="1" applyBorder="1" applyAlignment="1">
      <alignment horizontal="center" vertical="top"/>
    </xf>
    <xf numFmtId="2" fontId="47" fillId="0" borderId="16" xfId="0" applyNumberFormat="1" applyFont="1" applyBorder="1" applyAlignment="1">
      <alignment horizontal="center" vertical="top"/>
    </xf>
    <xf numFmtId="0" fontId="47" fillId="0" borderId="112" xfId="0" applyFont="1" applyBorder="1" applyAlignment="1">
      <alignment vertical="top" wrapText="1"/>
    </xf>
    <xf numFmtId="0" fontId="22" fillId="0" borderId="129" xfId="0" applyFont="1" applyBorder="1" applyAlignment="1">
      <alignment horizontal="left" vertical="top" wrapText="1"/>
    </xf>
    <xf numFmtId="2" fontId="47" fillId="0" borderId="103" xfId="0" applyNumberFormat="1" applyFont="1" applyBorder="1" applyAlignment="1">
      <alignment horizontal="center" vertical="top"/>
    </xf>
    <xf numFmtId="2" fontId="47" fillId="0" borderId="17" xfId="0" applyNumberFormat="1" applyFont="1" applyBorder="1" applyAlignment="1">
      <alignment horizontal="center" vertical="top"/>
    </xf>
    <xf numFmtId="0" fontId="8" fillId="0" borderId="6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6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64" fontId="47" fillId="13" borderId="60" xfId="0" applyNumberFormat="1" applyFont="1" applyFill="1" applyBorder="1" applyAlignment="1">
      <alignment horizontal="center" vertical="top"/>
    </xf>
    <xf numFmtId="164" fontId="47" fillId="13" borderId="16" xfId="0" applyNumberFormat="1" applyFont="1" applyFill="1" applyBorder="1" applyAlignment="1">
      <alignment horizontal="center" vertical="top"/>
    </xf>
    <xf numFmtId="164" fontId="11" fillId="13" borderId="61" xfId="0" applyNumberFormat="1" applyFont="1" applyFill="1" applyBorder="1" applyAlignment="1">
      <alignment horizontal="center" vertical="top"/>
    </xf>
    <xf numFmtId="164" fontId="11" fillId="13" borderId="17" xfId="0" applyNumberFormat="1" applyFont="1" applyFill="1" applyBorder="1" applyAlignment="1">
      <alignment horizontal="center" vertical="top"/>
    </xf>
    <xf numFmtId="164" fontId="47" fillId="0" borderId="124" xfId="0" applyNumberFormat="1" applyFont="1" applyBorder="1" applyAlignment="1">
      <alignment horizontal="center" vertical="top"/>
    </xf>
    <xf numFmtId="164" fontId="47" fillId="0" borderId="15" xfId="0" applyNumberFormat="1" applyFont="1" applyBorder="1" applyAlignment="1">
      <alignment horizontal="center" vertical="top"/>
    </xf>
    <xf numFmtId="0" fontId="8" fillId="0" borderId="70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164" fontId="47" fillId="0" borderId="60" xfId="0" applyNumberFormat="1" applyFont="1" applyBorder="1" applyAlignment="1">
      <alignment horizontal="center" vertical="top"/>
    </xf>
    <xf numFmtId="164" fontId="47" fillId="0" borderId="16" xfId="0" applyNumberFormat="1" applyFont="1" applyBorder="1" applyAlignment="1">
      <alignment horizontal="center" vertical="top"/>
    </xf>
    <xf numFmtId="164" fontId="11" fillId="0" borderId="61" xfId="0" applyNumberFormat="1" applyFont="1" applyBorder="1" applyAlignment="1">
      <alignment horizontal="center" vertical="top"/>
    </xf>
    <xf numFmtId="164" fontId="11" fillId="0" borderId="17" xfId="0" applyNumberFormat="1" applyFont="1" applyBorder="1" applyAlignment="1">
      <alignment horizontal="center" vertical="top"/>
    </xf>
    <xf numFmtId="164" fontId="47" fillId="13" borderId="124" xfId="0" applyNumberFormat="1" applyFont="1" applyFill="1" applyBorder="1" applyAlignment="1">
      <alignment horizontal="center" vertical="top"/>
    </xf>
    <xf numFmtId="164" fontId="47" fillId="13" borderId="15" xfId="0" applyNumberFormat="1" applyFont="1" applyFill="1" applyBorder="1" applyAlignment="1">
      <alignment horizontal="center" vertical="top"/>
    </xf>
    <xf numFmtId="0" fontId="47" fillId="0" borderId="167" xfId="0" applyFont="1" applyBorder="1" applyAlignment="1">
      <alignment horizontal="left" vertical="top" wrapText="1"/>
    </xf>
    <xf numFmtId="0" fontId="47" fillId="0" borderId="168" xfId="0" applyFont="1" applyBorder="1" applyAlignment="1">
      <alignment horizontal="left" vertical="top" wrapText="1"/>
    </xf>
    <xf numFmtId="0" fontId="47" fillId="0" borderId="123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0" borderId="117" xfId="0" applyFont="1" applyBorder="1" applyAlignment="1">
      <alignment horizontal="left" vertical="top" wrapText="1"/>
    </xf>
    <xf numFmtId="0" fontId="47" fillId="0" borderId="107" xfId="0" applyFont="1" applyBorder="1" applyAlignment="1">
      <alignment horizontal="left" vertical="top" wrapText="1"/>
    </xf>
    <xf numFmtId="0" fontId="22" fillId="0" borderId="112" xfId="0" applyFont="1" applyBorder="1" applyAlignment="1">
      <alignment vertical="top" wrapText="1"/>
    </xf>
    <xf numFmtId="0" fontId="23" fillId="10" borderId="87" xfId="0" applyFont="1" applyFill="1" applyBorder="1" applyAlignment="1">
      <alignment horizontal="center" vertical="top" wrapText="1"/>
    </xf>
    <xf numFmtId="0" fontId="23" fillId="10" borderId="40" xfId="0" applyFont="1" applyFill="1" applyBorder="1" applyAlignment="1">
      <alignment horizontal="center" vertical="top" wrapText="1"/>
    </xf>
    <xf numFmtId="0" fontId="23" fillId="10" borderId="41" xfId="0" applyFont="1" applyFill="1" applyBorder="1" applyAlignment="1">
      <alignment horizontal="center" vertical="top" wrapText="1"/>
    </xf>
    <xf numFmtId="49" fontId="11" fillId="10" borderId="38" xfId="0" applyNumberFormat="1" applyFont="1" applyFill="1" applyBorder="1" applyAlignment="1">
      <alignment horizontal="left" vertical="top"/>
    </xf>
    <xf numFmtId="49" fontId="75" fillId="0" borderId="68" xfId="0" applyNumberFormat="1" applyFont="1" applyBorder="1" applyAlignment="1">
      <alignment horizontal="center" vertical="top"/>
    </xf>
    <xf numFmtId="49" fontId="74" fillId="0" borderId="111" xfId="0" applyNumberFormat="1" applyFont="1" applyBorder="1" applyAlignment="1">
      <alignment horizontal="left" vertical="top" wrapText="1"/>
    </xf>
    <xf numFmtId="49" fontId="74" fillId="0" borderId="105" xfId="0" applyNumberFormat="1" applyFont="1" applyBorder="1" applyAlignment="1">
      <alignment horizontal="left" vertical="top" wrapText="1"/>
    </xf>
    <xf numFmtId="49" fontId="74" fillId="0" borderId="112" xfId="0" applyNumberFormat="1" applyFont="1" applyBorder="1" applyAlignment="1">
      <alignment horizontal="left" vertical="top" wrapText="1"/>
    </xf>
    <xf numFmtId="49" fontId="65" fillId="0" borderId="66" xfId="0" applyNumberFormat="1" applyFont="1" applyBorder="1" applyAlignment="1">
      <alignment horizontal="center" vertical="top" textRotation="90" wrapText="1"/>
    </xf>
    <xf numFmtId="49" fontId="65" fillId="0" borderId="85" xfId="0" applyNumberFormat="1" applyFont="1" applyBorder="1" applyAlignment="1">
      <alignment horizontal="center" vertical="top" textRotation="90" wrapText="1"/>
    </xf>
    <xf numFmtId="49" fontId="65" fillId="0" borderId="31" xfId="0" applyNumberFormat="1" applyFont="1" applyBorder="1" applyAlignment="1">
      <alignment horizontal="center" vertical="top" textRotation="90" wrapText="1"/>
    </xf>
    <xf numFmtId="49" fontId="65" fillId="0" borderId="67" xfId="0" applyNumberFormat="1" applyFont="1" applyBorder="1" applyAlignment="1">
      <alignment horizontal="center" vertical="top" wrapText="1"/>
    </xf>
    <xf numFmtId="49" fontId="65" fillId="0" borderId="95" xfId="0" applyNumberFormat="1" applyFont="1" applyBorder="1" applyAlignment="1">
      <alignment horizontal="center" vertical="top" wrapText="1"/>
    </xf>
    <xf numFmtId="49" fontId="65" fillId="0" borderId="32" xfId="0" applyNumberFormat="1" applyFont="1" applyBorder="1" applyAlignment="1">
      <alignment horizontal="center" vertical="top" wrapText="1"/>
    </xf>
    <xf numFmtId="49" fontId="47" fillId="0" borderId="37" xfId="0" applyNumberFormat="1" applyFont="1" applyBorder="1" applyAlignment="1">
      <alignment horizontal="left" vertical="top" wrapText="1"/>
    </xf>
    <xf numFmtId="49" fontId="47" fillId="0" borderId="129" xfId="0" applyNumberFormat="1" applyFont="1" applyBorder="1" applyAlignment="1">
      <alignment horizontal="left" vertical="top" wrapText="1"/>
    </xf>
    <xf numFmtId="49" fontId="47" fillId="0" borderId="100" xfId="0" applyNumberFormat="1" applyFont="1" applyBorder="1" applyAlignment="1">
      <alignment horizontal="left" vertical="top" wrapText="1"/>
    </xf>
    <xf numFmtId="49" fontId="47" fillId="0" borderId="111" xfId="0" applyNumberFormat="1" applyFont="1" applyBorder="1" applyAlignment="1">
      <alignment horizontal="left" vertical="top" wrapText="1"/>
    </xf>
    <xf numFmtId="49" fontId="47" fillId="0" borderId="112" xfId="0" applyNumberFormat="1" applyFont="1" applyBorder="1" applyAlignment="1">
      <alignment horizontal="left" vertical="top" wrapText="1"/>
    </xf>
    <xf numFmtId="49" fontId="47" fillId="0" borderId="105" xfId="0" applyNumberFormat="1" applyFont="1" applyBorder="1" applyAlignment="1">
      <alignment horizontal="left" vertical="top" wrapText="1"/>
    </xf>
    <xf numFmtId="49" fontId="12" fillId="0" borderId="198" xfId="0" applyNumberFormat="1" applyFont="1" applyBorder="1" applyAlignment="1">
      <alignment horizontal="center" vertical="top"/>
    </xf>
    <xf numFmtId="49" fontId="47" fillId="0" borderId="215" xfId="0" applyNumberFormat="1" applyFont="1" applyBorder="1" applyAlignment="1">
      <alignment horizontal="left" vertical="top" wrapText="1"/>
    </xf>
    <xf numFmtId="49" fontId="47" fillId="0" borderId="200" xfId="0" applyNumberFormat="1" applyFont="1" applyBorder="1" applyAlignment="1">
      <alignment horizontal="left" vertical="top" wrapText="1"/>
    </xf>
    <xf numFmtId="49" fontId="11" fillId="10" borderId="138" xfId="0" applyNumberFormat="1" applyFont="1" applyFill="1" applyBorder="1" applyAlignment="1">
      <alignment horizontal="right" vertical="top"/>
    </xf>
    <xf numFmtId="49" fontId="11" fillId="10" borderId="133" xfId="0" applyNumberFormat="1" applyFont="1" applyFill="1" applyBorder="1" applyAlignment="1">
      <alignment horizontal="right" vertical="top"/>
    </xf>
    <xf numFmtId="49" fontId="11" fillId="10" borderId="134" xfId="0" applyNumberFormat="1" applyFont="1" applyFill="1" applyBorder="1" applyAlignment="1">
      <alignment horizontal="right" vertical="top"/>
    </xf>
    <xf numFmtId="49" fontId="11" fillId="10" borderId="222" xfId="0" applyNumberFormat="1" applyFont="1" applyFill="1" applyBorder="1" applyAlignment="1">
      <alignment horizontal="left" vertical="top"/>
    </xf>
    <xf numFmtId="49" fontId="11" fillId="10" borderId="223" xfId="0" applyNumberFormat="1" applyFont="1" applyFill="1" applyBorder="1" applyAlignment="1">
      <alignment horizontal="left" vertical="top"/>
    </xf>
    <xf numFmtId="49" fontId="11" fillId="10" borderId="196" xfId="0" applyNumberFormat="1" applyFont="1" applyFill="1" applyBorder="1" applyAlignment="1">
      <alignment horizontal="left" vertical="top"/>
    </xf>
    <xf numFmtId="49" fontId="11" fillId="10" borderId="224" xfId="0" applyNumberFormat="1" applyFont="1" applyFill="1" applyBorder="1" applyAlignment="1">
      <alignment horizontal="left" vertical="top"/>
    </xf>
    <xf numFmtId="49" fontId="65" fillId="0" borderId="35" xfId="0" applyNumberFormat="1" applyFont="1" applyBorder="1" applyAlignment="1">
      <alignment horizontal="center" vertical="top" textRotation="90" wrapText="1"/>
    </xf>
    <xf numFmtId="49" fontId="47" fillId="0" borderId="198" xfId="0" applyNumberFormat="1" applyFont="1" applyBorder="1" applyAlignment="1">
      <alignment horizontal="center" vertical="top"/>
    </xf>
    <xf numFmtId="49" fontId="47" fillId="0" borderId="199" xfId="0" applyNumberFormat="1" applyFont="1" applyBorder="1" applyAlignment="1">
      <alignment horizontal="center" vertical="top"/>
    </xf>
    <xf numFmtId="49" fontId="12" fillId="0" borderId="105" xfId="0" applyNumberFormat="1" applyFont="1" applyBorder="1" applyAlignment="1">
      <alignment horizontal="center" vertical="top"/>
    </xf>
    <xf numFmtId="49" fontId="12" fillId="0" borderId="112" xfId="0" applyNumberFormat="1" applyFont="1" applyBorder="1" applyAlignment="1">
      <alignment horizontal="center" vertical="top"/>
    </xf>
    <xf numFmtId="49" fontId="65" fillId="0" borderId="115" xfId="0" applyNumberFormat="1" applyFont="1" applyBorder="1" applyAlignment="1">
      <alignment horizontal="center" vertical="top" textRotation="90" wrapText="1"/>
    </xf>
    <xf numFmtId="49" fontId="65" fillId="0" borderId="226" xfId="0" applyNumberFormat="1" applyFont="1" applyBorder="1" applyAlignment="1">
      <alignment horizontal="center" vertical="top" wrapText="1"/>
    </xf>
    <xf numFmtId="0" fontId="47" fillId="0" borderId="12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17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7" fillId="0" borderId="124" xfId="0" applyFont="1" applyBorder="1" applyAlignment="1">
      <alignment horizontal="center" vertical="top" wrapText="1"/>
    </xf>
    <xf numFmtId="0" fontId="47" fillId="0" borderId="129" xfId="0" applyFont="1" applyBorder="1" applyAlignment="1">
      <alignment horizontal="center" vertical="top" wrapText="1"/>
    </xf>
    <xf numFmtId="0" fontId="22" fillId="0" borderId="129" xfId="0" applyFont="1" applyBorder="1"/>
    <xf numFmtId="0" fontId="22" fillId="0" borderId="68" xfId="0" applyFont="1" applyBorder="1"/>
    <xf numFmtId="0" fontId="22" fillId="0" borderId="69" xfId="0" applyFont="1" applyBorder="1"/>
    <xf numFmtId="49" fontId="65" fillId="5" borderId="58" xfId="0" applyNumberFormat="1" applyFont="1" applyFill="1" applyBorder="1" applyAlignment="1">
      <alignment horizontal="center" vertical="top" wrapText="1"/>
    </xf>
    <xf numFmtId="49" fontId="65" fillId="5" borderId="62" xfId="0" applyNumberFormat="1" applyFont="1" applyFill="1" applyBorder="1" applyAlignment="1">
      <alignment horizontal="center" vertical="top" wrapText="1"/>
    </xf>
    <xf numFmtId="0" fontId="47" fillId="0" borderId="229" xfId="0" applyFont="1" applyBorder="1" applyAlignment="1">
      <alignment horizontal="left" vertical="top" wrapText="1"/>
    </xf>
    <xf numFmtId="0" fontId="47" fillId="0" borderId="228" xfId="0" applyFont="1" applyBorder="1" applyAlignment="1">
      <alignment horizontal="left" vertical="top" wrapText="1"/>
    </xf>
    <xf numFmtId="49" fontId="65" fillId="5" borderId="57" xfId="0" applyNumberFormat="1" applyFont="1" applyFill="1" applyBorder="1" applyAlignment="1">
      <alignment horizontal="center" vertical="top" textRotation="90"/>
    </xf>
    <xf numFmtId="49" fontId="65" fillId="5" borderId="42" xfId="0" applyNumberFormat="1" applyFont="1" applyFill="1" applyBorder="1" applyAlignment="1">
      <alignment horizontal="center" vertical="top" textRotation="90"/>
    </xf>
    <xf numFmtId="49" fontId="65" fillId="6" borderId="35" xfId="0" applyNumberFormat="1" applyFont="1" applyFill="1" applyBorder="1" applyAlignment="1">
      <alignment horizontal="center" vertical="top" textRotation="90" wrapText="1"/>
    </xf>
    <xf numFmtId="0" fontId="22" fillId="0" borderId="105" xfId="0" applyFont="1" applyBorder="1" applyAlignment="1">
      <alignment vertical="top"/>
    </xf>
    <xf numFmtId="0" fontId="47" fillId="0" borderId="194" xfId="0" applyFont="1" applyBorder="1" applyAlignment="1">
      <alignment horizontal="left" vertical="top" wrapText="1"/>
    </xf>
    <xf numFmtId="49" fontId="65" fillId="5" borderId="57" xfId="0" applyNumberFormat="1" applyFont="1" applyFill="1" applyBorder="1" applyAlignment="1">
      <alignment horizontal="center" vertical="center" textRotation="90"/>
    </xf>
    <xf numFmtId="49" fontId="65" fillId="5" borderId="42" xfId="0" applyNumberFormat="1" applyFont="1" applyFill="1" applyBorder="1" applyAlignment="1">
      <alignment horizontal="center" vertical="center" textRotation="90"/>
    </xf>
    <xf numFmtId="0" fontId="47" fillId="0" borderId="165" xfId="0" applyFont="1" applyBorder="1" applyAlignment="1">
      <alignment horizontal="left" vertical="top" wrapText="1"/>
    </xf>
    <xf numFmtId="0" fontId="11" fillId="10" borderId="88" xfId="0" applyFont="1" applyFill="1" applyBorder="1" applyAlignment="1">
      <alignment horizontal="left" vertical="top" wrapText="1"/>
    </xf>
    <xf numFmtId="0" fontId="11" fillId="10" borderId="114" xfId="0" applyFont="1" applyFill="1" applyBorder="1" applyAlignment="1">
      <alignment horizontal="left" vertical="top" wrapText="1"/>
    </xf>
    <xf numFmtId="0" fontId="65" fillId="0" borderId="35" xfId="0" applyFont="1" applyBorder="1" applyAlignment="1">
      <alignment horizontal="center" vertical="top" textRotation="90" wrapText="1"/>
    </xf>
    <xf numFmtId="0" fontId="65" fillId="0" borderId="3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147" xfId="0" applyFont="1" applyBorder="1" applyAlignment="1">
      <alignment horizontal="right" vertical="top"/>
    </xf>
    <xf numFmtId="0" fontId="40" fillId="0" borderId="153" xfId="0" applyFont="1" applyBorder="1" applyAlignment="1">
      <alignment horizontal="center" vertical="center" textRotation="90" wrapText="1"/>
    </xf>
    <xf numFmtId="0" fontId="40" fillId="0" borderId="54" xfId="0" applyFont="1" applyBorder="1" applyAlignment="1">
      <alignment horizontal="center" vertical="center" textRotation="90" wrapText="1"/>
    </xf>
    <xf numFmtId="0" fontId="40" fillId="0" borderId="25" xfId="0" applyFont="1" applyBorder="1" applyAlignment="1">
      <alignment horizontal="center" vertical="center" textRotation="90" wrapText="1"/>
    </xf>
    <xf numFmtId="0" fontId="40" fillId="0" borderId="151" xfId="0" applyFont="1" applyBorder="1" applyAlignment="1">
      <alignment horizontal="center" vertical="center" textRotation="90" wrapText="1"/>
    </xf>
    <xf numFmtId="0" fontId="40" fillId="0" borderId="52" xfId="0" applyFont="1" applyBorder="1" applyAlignment="1">
      <alignment horizontal="center" vertical="center" textRotation="90" wrapText="1"/>
    </xf>
    <xf numFmtId="0" fontId="40" fillId="0" borderId="26" xfId="0" applyFont="1" applyBorder="1" applyAlignment="1">
      <alignment horizontal="center" vertical="center" textRotation="90" wrapText="1"/>
    </xf>
    <xf numFmtId="0" fontId="40" fillId="0" borderId="215" xfId="0" applyFont="1" applyBorder="1" applyAlignment="1">
      <alignment horizontal="center" vertical="center" wrapText="1"/>
    </xf>
    <xf numFmtId="0" fontId="40" fillId="0" borderId="105" xfId="0" applyFont="1" applyBorder="1" applyAlignment="1">
      <alignment horizontal="center" vertical="center" wrapText="1"/>
    </xf>
    <xf numFmtId="0" fontId="40" fillId="0" borderId="216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23" xfId="0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24" xfId="0" applyFont="1" applyBorder="1" applyAlignment="1">
      <alignment horizontal="center" vertical="center" textRotation="90" wrapText="1"/>
    </xf>
    <xf numFmtId="0" fontId="40" fillId="0" borderId="53" xfId="0" applyFont="1" applyBorder="1" applyAlignment="1">
      <alignment horizontal="center" vertical="center"/>
    </xf>
    <xf numFmtId="0" fontId="22" fillId="0" borderId="56" xfId="0" applyFont="1" applyBorder="1"/>
    <xf numFmtId="0" fontId="47" fillId="0" borderId="125" xfId="0" applyFont="1" applyBorder="1" applyAlignment="1">
      <alignment horizontal="center" vertical="center" textRotation="90" wrapText="1"/>
    </xf>
    <xf numFmtId="0" fontId="22" fillId="0" borderId="217" xfId="0" applyFont="1" applyBorder="1"/>
    <xf numFmtId="0" fontId="40" fillId="0" borderId="124" xfId="0" applyFont="1" applyBorder="1" applyAlignment="1">
      <alignment horizontal="center" vertical="center" wrapText="1"/>
    </xf>
    <xf numFmtId="0" fontId="40" fillId="0" borderId="16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 wrapText="1"/>
    </xf>
    <xf numFmtId="0" fontId="39" fillId="0" borderId="151" xfId="0" applyFont="1" applyBorder="1" applyAlignment="1">
      <alignment horizontal="center" vertical="center" wrapText="1"/>
    </xf>
    <xf numFmtId="0" fontId="39" fillId="0" borderId="152" xfId="0" applyFont="1" applyBorder="1" applyAlignment="1">
      <alignment horizontal="center" vertical="center" wrapText="1"/>
    </xf>
    <xf numFmtId="0" fontId="39" fillId="0" borderId="153" xfId="0" applyFont="1" applyBorder="1" applyAlignment="1">
      <alignment horizontal="center" vertical="center" wrapText="1"/>
    </xf>
    <xf numFmtId="0" fontId="39" fillId="0" borderId="154" xfId="0" applyFont="1" applyBorder="1" applyAlignment="1">
      <alignment horizontal="center" vertical="center" wrapText="1"/>
    </xf>
    <xf numFmtId="0" fontId="64" fillId="0" borderId="155" xfId="0" applyFont="1" applyBorder="1" applyAlignment="1">
      <alignment horizontal="center" vertical="center"/>
    </xf>
    <xf numFmtId="0" fontId="64" fillId="0" borderId="156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 textRotation="90" wrapText="1"/>
    </xf>
    <xf numFmtId="0" fontId="40" fillId="0" borderId="159" xfId="0" applyFont="1" applyBorder="1" applyAlignment="1">
      <alignment horizontal="center" vertical="center" textRotation="90" wrapText="1"/>
    </xf>
    <xf numFmtId="0" fontId="40" fillId="0" borderId="124" xfId="0" applyFont="1" applyBorder="1" applyAlignment="1">
      <alignment horizontal="center" vertical="center" textRotation="90" wrapText="1"/>
    </xf>
    <xf numFmtId="0" fontId="40" fillId="0" borderId="161" xfId="0" applyFont="1" applyBorder="1" applyAlignment="1">
      <alignment horizontal="center" vertical="center" textRotation="90" wrapText="1"/>
    </xf>
    <xf numFmtId="0" fontId="22" fillId="0" borderId="51" xfId="0" applyFont="1" applyBorder="1" applyAlignment="1">
      <alignment horizontal="center"/>
    </xf>
    <xf numFmtId="0" fontId="47" fillId="0" borderId="61" xfId="0" applyFont="1" applyBorder="1" applyAlignment="1">
      <alignment horizontal="center" vertical="center" textRotation="90" wrapText="1"/>
    </xf>
    <xf numFmtId="0" fontId="22" fillId="0" borderId="160" xfId="0" applyFont="1" applyBorder="1"/>
    <xf numFmtId="0" fontId="40" fillId="0" borderId="149" xfId="0" applyFont="1" applyBorder="1" applyAlignment="1">
      <alignment horizontal="center" vertical="center" textRotation="90" wrapText="1"/>
    </xf>
    <xf numFmtId="0" fontId="40" fillId="0" borderId="64" xfId="0" applyFont="1" applyBorder="1" applyAlignment="1">
      <alignment horizontal="center" vertical="center" textRotation="90" wrapText="1"/>
    </xf>
    <xf numFmtId="0" fontId="40" fillId="0" borderId="158" xfId="0" applyFont="1" applyBorder="1" applyAlignment="1">
      <alignment horizontal="center" vertical="center" textRotation="90" wrapText="1"/>
    </xf>
    <xf numFmtId="0" fontId="33" fillId="0" borderId="103" xfId="0" applyFont="1" applyBorder="1" applyAlignment="1">
      <alignment horizontal="center" vertical="top"/>
    </xf>
    <xf numFmtId="0" fontId="33" fillId="0" borderId="81" xfId="0" applyFont="1" applyBorder="1" applyAlignment="1">
      <alignment horizontal="center" vertical="top"/>
    </xf>
    <xf numFmtId="0" fontId="23" fillId="0" borderId="163" xfId="0" applyFont="1" applyBorder="1" applyAlignment="1">
      <alignment horizontal="left" vertical="top" wrapText="1"/>
    </xf>
    <xf numFmtId="0" fontId="23" fillId="0" borderId="209" xfId="0" applyFont="1" applyBorder="1" applyAlignment="1">
      <alignment horizontal="left" vertical="top" wrapText="1"/>
    </xf>
    <xf numFmtId="49" fontId="23" fillId="0" borderId="66" xfId="0" applyNumberFormat="1" applyFont="1" applyBorder="1" applyAlignment="1">
      <alignment horizontal="center" vertical="top"/>
    </xf>
    <xf numFmtId="49" fontId="23" fillId="0" borderId="31" xfId="0" applyNumberFormat="1" applyFont="1" applyBorder="1" applyAlignment="1">
      <alignment horizontal="center" vertical="top"/>
    </xf>
    <xf numFmtId="49" fontId="11" fillId="2" borderId="104" xfId="0" applyNumberFormat="1" applyFont="1" applyFill="1" applyBorder="1" applyAlignment="1">
      <alignment horizontal="center" vertical="top"/>
    </xf>
    <xf numFmtId="49" fontId="11" fillId="2" borderId="79" xfId="0" applyNumberFormat="1" applyFont="1" applyFill="1" applyBorder="1" applyAlignment="1">
      <alignment horizontal="center" vertical="top"/>
    </xf>
    <xf numFmtId="0" fontId="33" fillId="0" borderId="65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33" fillId="0" borderId="104" xfId="0" applyFont="1" applyBorder="1" applyAlignment="1">
      <alignment horizontal="center" vertical="top"/>
    </xf>
    <xf numFmtId="0" fontId="33" fillId="0" borderId="79" xfId="0" applyFont="1" applyBorder="1" applyAlignment="1">
      <alignment horizontal="center" vertical="top"/>
    </xf>
    <xf numFmtId="0" fontId="33" fillId="0" borderId="102" xfId="0" applyFont="1" applyBorder="1" applyAlignment="1">
      <alignment horizontal="center" vertical="top"/>
    </xf>
    <xf numFmtId="0" fontId="33" fillId="0" borderId="80" xfId="0" applyFont="1" applyBorder="1" applyAlignment="1">
      <alignment horizontal="center" vertical="top"/>
    </xf>
    <xf numFmtId="0" fontId="33" fillId="0" borderId="102" xfId="0" applyFont="1" applyBorder="1" applyAlignment="1">
      <alignment horizontal="center" vertical="top" wrapText="1"/>
    </xf>
    <xf numFmtId="0" fontId="33" fillId="0" borderId="80" xfId="0" applyFont="1" applyBorder="1" applyAlignment="1">
      <alignment horizontal="center" vertical="top" wrapText="1"/>
    </xf>
    <xf numFmtId="0" fontId="33" fillId="0" borderId="103" xfId="0" applyFont="1" applyBorder="1" applyAlignment="1">
      <alignment horizontal="center" vertical="top" wrapText="1"/>
    </xf>
    <xf numFmtId="0" fontId="33" fillId="0" borderId="81" xfId="0" applyFont="1" applyBorder="1" applyAlignment="1">
      <alignment horizontal="center" vertical="top" wrapText="1"/>
    </xf>
    <xf numFmtId="0" fontId="33" fillId="5" borderId="37" xfId="0" applyFont="1" applyFill="1" applyBorder="1" applyAlignment="1">
      <alignment horizontal="left" vertical="top" wrapText="1"/>
    </xf>
    <xf numFmtId="0" fontId="33" fillId="5" borderId="100" xfId="0" applyFont="1" applyFill="1" applyBorder="1" applyAlignment="1">
      <alignment horizontal="left" vertical="top" wrapText="1"/>
    </xf>
    <xf numFmtId="0" fontId="10" fillId="5" borderId="166" xfId="0" applyFont="1" applyFill="1" applyBorder="1" applyAlignment="1">
      <alignment vertical="top"/>
    </xf>
    <xf numFmtId="0" fontId="10" fillId="5" borderId="51" xfId="0" applyFont="1" applyFill="1" applyBorder="1" applyAlignment="1">
      <alignment vertical="top"/>
    </xf>
    <xf numFmtId="0" fontId="10" fillId="5" borderId="142" xfId="0" applyFont="1" applyFill="1" applyBorder="1" applyAlignment="1">
      <alignment vertical="top"/>
    </xf>
    <xf numFmtId="0" fontId="37" fillId="5" borderId="12" xfId="0" applyFont="1" applyFill="1" applyBorder="1" applyAlignment="1">
      <alignment vertical="top"/>
    </xf>
    <xf numFmtId="0" fontId="37" fillId="5" borderId="51" xfId="0" applyFont="1" applyFill="1" applyBorder="1" applyAlignment="1">
      <alignment vertical="top"/>
    </xf>
    <xf numFmtId="0" fontId="37" fillId="5" borderId="142" xfId="0" applyFont="1" applyFill="1" applyBorder="1" applyAlignment="1">
      <alignment vertical="top"/>
    </xf>
    <xf numFmtId="0" fontId="37" fillId="5" borderId="122" xfId="0" applyFont="1" applyFill="1" applyBorder="1" applyAlignment="1">
      <alignment vertical="top"/>
    </xf>
    <xf numFmtId="0" fontId="10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vertical="top" wrapText="1"/>
    </xf>
    <xf numFmtId="0" fontId="26" fillId="0" borderId="46" xfId="0" applyFont="1" applyBorder="1" applyAlignment="1">
      <alignment vertical="top" wrapText="1"/>
    </xf>
    <xf numFmtId="164" fontId="23" fillId="5" borderId="44" xfId="0" applyNumberFormat="1" applyFont="1" applyFill="1" applyBorder="1" applyAlignment="1">
      <alignment horizontal="center" vertical="center" wrapText="1"/>
    </xf>
    <xf numFmtId="164" fontId="23" fillId="5" borderId="43" xfId="0" applyNumberFormat="1" applyFont="1" applyFill="1" applyBorder="1" applyAlignment="1">
      <alignment horizontal="center" vertical="center" wrapText="1"/>
    </xf>
    <xf numFmtId="164" fontId="23" fillId="5" borderId="18" xfId="0" applyNumberFormat="1" applyFont="1" applyFill="1" applyBorder="1" applyAlignment="1">
      <alignment horizontal="center" vertical="center" wrapText="1"/>
    </xf>
    <xf numFmtId="164" fontId="23" fillId="5" borderId="187" xfId="0" applyNumberFormat="1" applyFont="1" applyFill="1" applyBorder="1" applyAlignment="1">
      <alignment horizontal="center" vertical="center" wrapText="1"/>
    </xf>
    <xf numFmtId="0" fontId="9" fillId="8" borderId="167" xfId="0" applyFont="1" applyFill="1" applyBorder="1" applyAlignment="1">
      <alignment horizontal="center" wrapText="1"/>
    </xf>
    <xf numFmtId="0" fontId="26" fillId="0" borderId="162" xfId="0" applyFont="1" applyBorder="1" applyAlignment="1">
      <alignment horizontal="center"/>
    </xf>
    <xf numFmtId="0" fontId="26" fillId="0" borderId="94" xfId="0" applyFont="1" applyBorder="1" applyAlignment="1">
      <alignment horizontal="center"/>
    </xf>
    <xf numFmtId="164" fontId="11" fillId="8" borderId="127" xfId="0" applyNumberFormat="1" applyFont="1" applyFill="1" applyBorder="1" applyAlignment="1">
      <alignment horizontal="center" vertical="center" wrapText="1"/>
    </xf>
    <xf numFmtId="164" fontId="11" fillId="8" borderId="162" xfId="0" applyNumberFormat="1" applyFont="1" applyFill="1" applyBorder="1" applyAlignment="1">
      <alignment horizontal="center" vertical="center" wrapText="1"/>
    </xf>
    <xf numFmtId="164" fontId="11" fillId="8" borderId="94" xfId="0" applyNumberFormat="1" applyFont="1" applyFill="1" applyBorder="1" applyAlignment="1">
      <alignment horizontal="center" vertical="center" wrapText="1"/>
    </xf>
    <xf numFmtId="164" fontId="11" fillId="8" borderId="39" xfId="0" applyNumberFormat="1" applyFont="1" applyFill="1" applyBorder="1" applyAlignment="1">
      <alignment horizontal="center" vertical="center" wrapText="1"/>
    </xf>
    <xf numFmtId="164" fontId="11" fillId="8" borderId="40" xfId="0" applyNumberFormat="1" applyFont="1" applyFill="1" applyBorder="1" applyAlignment="1">
      <alignment horizontal="center" vertical="center" wrapText="1"/>
    </xf>
    <xf numFmtId="164" fontId="11" fillId="8" borderId="34" xfId="0" applyNumberFormat="1" applyFont="1" applyFill="1" applyBorder="1" applyAlignment="1">
      <alignment horizontal="center" vertical="center" wrapText="1"/>
    </xf>
    <xf numFmtId="164" fontId="11" fillId="8" borderId="168" xfId="0" applyNumberFormat="1" applyFont="1" applyFill="1" applyBorder="1" applyAlignment="1">
      <alignment horizontal="center" vertical="center" wrapText="1"/>
    </xf>
    <xf numFmtId="164" fontId="23" fillId="0" borderId="116" xfId="0" applyNumberFormat="1" applyFont="1" applyBorder="1" applyAlignment="1">
      <alignment horizontal="center" vertical="center" wrapText="1"/>
    </xf>
    <xf numFmtId="164" fontId="23" fillId="0" borderId="140" xfId="0" applyNumberFormat="1" applyFont="1" applyBorder="1" applyAlignment="1">
      <alignment horizontal="center" vertical="center" wrapText="1"/>
    </xf>
    <xf numFmtId="164" fontId="23" fillId="0" borderId="141" xfId="0" applyNumberFormat="1" applyFont="1" applyBorder="1" applyAlignment="1">
      <alignment horizontal="center" vertical="center" wrapText="1"/>
    </xf>
    <xf numFmtId="164" fontId="23" fillId="0" borderId="186" xfId="0" applyNumberFormat="1" applyFont="1" applyBorder="1" applyAlignment="1">
      <alignment horizontal="center" vertical="center" wrapText="1"/>
    </xf>
    <xf numFmtId="0" fontId="10" fillId="0" borderId="185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164" fontId="23" fillId="0" borderId="44" xfId="0" applyNumberFormat="1" applyFont="1" applyBorder="1" applyAlignment="1">
      <alignment horizontal="center" vertical="center" wrapText="1"/>
    </xf>
    <xf numFmtId="164" fontId="23" fillId="0" borderId="43" xfId="0" applyNumberFormat="1" applyFont="1" applyBorder="1" applyAlignment="1">
      <alignment horizontal="center" vertical="center" wrapText="1"/>
    </xf>
    <xf numFmtId="164" fontId="23" fillId="0" borderId="18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51" xfId="0" applyNumberFormat="1" applyFont="1" applyBorder="1" applyAlignment="1">
      <alignment horizontal="center" vertical="center" wrapText="1"/>
    </xf>
    <xf numFmtId="164" fontId="23" fillId="0" borderId="12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42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124" xfId="0" applyFont="1" applyBorder="1" applyAlignment="1">
      <alignment horizontal="left" vertical="top" wrapText="1"/>
    </xf>
    <xf numFmtId="0" fontId="26" fillId="0" borderId="60" xfId="0" applyFont="1" applyBorder="1" applyAlignment="1">
      <alignment vertical="top" wrapText="1"/>
    </xf>
    <xf numFmtId="0" fontId="26" fillId="0" borderId="107" xfId="0" applyFont="1" applyBorder="1" applyAlignment="1">
      <alignment vertical="top" wrapText="1"/>
    </xf>
    <xf numFmtId="164" fontId="23" fillId="0" borderId="83" xfId="0" applyNumberFormat="1" applyFont="1" applyBorder="1" applyAlignment="1">
      <alignment horizontal="center" vertical="center" wrapText="1"/>
    </xf>
    <xf numFmtId="164" fontId="23" fillId="0" borderId="82" xfId="0" applyNumberFormat="1" applyFont="1" applyBorder="1" applyAlignment="1">
      <alignment horizontal="center" vertical="center" wrapText="1"/>
    </xf>
    <xf numFmtId="164" fontId="23" fillId="0" borderId="71" xfId="0" applyNumberFormat="1" applyFont="1" applyBorder="1" applyAlignment="1">
      <alignment horizontal="center" vertical="center" wrapText="1"/>
    </xf>
    <xf numFmtId="164" fontId="23" fillId="6" borderId="83" xfId="0" applyNumberFormat="1" applyFont="1" applyFill="1" applyBorder="1" applyAlignment="1">
      <alignment horizontal="center" vertical="center" wrapText="1"/>
    </xf>
    <xf numFmtId="164" fontId="23" fillId="6" borderId="82" xfId="0" applyNumberFormat="1" applyFont="1" applyFill="1" applyBorder="1" applyAlignment="1">
      <alignment horizontal="center" vertical="center" wrapText="1"/>
    </xf>
    <xf numFmtId="164" fontId="23" fillId="6" borderId="71" xfId="0" applyNumberFormat="1" applyFont="1" applyFill="1" applyBorder="1" applyAlignment="1">
      <alignment horizontal="center" vertical="center" wrapText="1"/>
    </xf>
    <xf numFmtId="164" fontId="23" fillId="0" borderId="119" xfId="0" applyNumberFormat="1" applyFont="1" applyBorder="1" applyAlignment="1">
      <alignment horizontal="center" vertical="center" wrapText="1"/>
    </xf>
    <xf numFmtId="164" fontId="23" fillId="0" borderId="101" xfId="0" applyNumberFormat="1" applyFont="1" applyBorder="1" applyAlignment="1">
      <alignment horizontal="center" vertical="center" wrapText="1"/>
    </xf>
    <xf numFmtId="164" fontId="23" fillId="0" borderId="108" xfId="0" applyNumberFormat="1" applyFont="1" applyBorder="1" applyAlignment="1">
      <alignment horizontal="center" vertical="center" wrapText="1"/>
    </xf>
    <xf numFmtId="49" fontId="11" fillId="13" borderId="139" xfId="0" applyNumberFormat="1" applyFont="1" applyFill="1" applyBorder="1" applyAlignment="1">
      <alignment horizontal="center" vertical="center" wrapText="1"/>
    </xf>
    <xf numFmtId="0" fontId="0" fillId="13" borderId="133" xfId="0" applyFill="1" applyBorder="1" applyAlignment="1">
      <alignment horizontal="center" vertical="center" wrapText="1"/>
    </xf>
    <xf numFmtId="0" fontId="0" fillId="13" borderId="178" xfId="0" applyFill="1" applyBorder="1" applyAlignment="1">
      <alignment horizontal="center" vertical="center" wrapText="1"/>
    </xf>
    <xf numFmtId="164" fontId="11" fillId="13" borderId="132" xfId="0" applyNumberFormat="1" applyFont="1" applyFill="1" applyBorder="1" applyAlignment="1">
      <alignment horizontal="center" vertical="center" wrapText="1"/>
    </xf>
    <xf numFmtId="164" fontId="11" fillId="13" borderId="133" xfId="0" applyNumberFormat="1" applyFont="1" applyFill="1" applyBorder="1" applyAlignment="1">
      <alignment horizontal="center" vertical="center" wrapText="1"/>
    </xf>
    <xf numFmtId="164" fontId="11" fillId="13" borderId="178" xfId="0" applyNumberFormat="1" applyFont="1" applyFill="1" applyBorder="1" applyAlignment="1">
      <alignment horizontal="center" vertical="center" wrapText="1"/>
    </xf>
    <xf numFmtId="164" fontId="11" fillId="13" borderId="134" xfId="0" applyNumberFormat="1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vertical="top" wrapText="1"/>
    </xf>
    <xf numFmtId="0" fontId="26" fillId="0" borderId="142" xfId="0" applyFont="1" applyBorder="1" applyAlignment="1">
      <alignment vertical="top" wrapText="1"/>
    </xf>
    <xf numFmtId="164" fontId="23" fillId="0" borderId="142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vertical="top" wrapText="1"/>
    </xf>
    <xf numFmtId="0" fontId="0" fillId="0" borderId="142" xfId="0" applyBorder="1" applyAlignment="1">
      <alignment vertical="top" wrapText="1"/>
    </xf>
    <xf numFmtId="164" fontId="23" fillId="0" borderId="12" xfId="0" applyNumberFormat="1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42" xfId="0" applyBorder="1" applyAlignment="1">
      <alignment horizontal="center" wrapText="1"/>
    </xf>
    <xf numFmtId="0" fontId="0" fillId="0" borderId="122" xfId="0" applyBorder="1" applyAlignment="1">
      <alignment horizontal="center" wrapText="1"/>
    </xf>
    <xf numFmtId="164" fontId="23" fillId="5" borderId="116" xfId="0" applyNumberFormat="1" applyFont="1" applyFill="1" applyBorder="1" applyAlignment="1">
      <alignment horizontal="center" vertical="center" wrapText="1"/>
    </xf>
    <xf numFmtId="164" fontId="23" fillId="5" borderId="140" xfId="0" applyNumberFormat="1" applyFont="1" applyFill="1" applyBorder="1" applyAlignment="1">
      <alignment horizontal="center" vertical="center" wrapText="1"/>
    </xf>
    <xf numFmtId="164" fontId="23" fillId="5" borderId="141" xfId="0" applyNumberFormat="1" applyFont="1" applyFill="1" applyBorder="1" applyAlignment="1">
      <alignment horizontal="center" vertical="center" wrapText="1"/>
    </xf>
    <xf numFmtId="164" fontId="23" fillId="5" borderId="186" xfId="0" applyNumberFormat="1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left" vertical="top" wrapText="1"/>
    </xf>
    <xf numFmtId="0" fontId="26" fillId="0" borderId="52" xfId="0" applyFont="1" applyBorder="1" applyAlignment="1">
      <alignment vertical="top" wrapText="1"/>
    </xf>
    <xf numFmtId="0" fontId="26" fillId="0" borderId="53" xfId="0" applyFont="1" applyBorder="1" applyAlignment="1">
      <alignment vertical="top" wrapText="1"/>
    </xf>
    <xf numFmtId="0" fontId="26" fillId="0" borderId="173" xfId="0" applyFont="1" applyBorder="1" applyAlignment="1">
      <alignment vertical="center" wrapText="1"/>
    </xf>
    <xf numFmtId="0" fontId="26" fillId="0" borderId="174" xfId="0" applyFont="1" applyBorder="1" applyAlignment="1">
      <alignment vertical="center" wrapText="1"/>
    </xf>
    <xf numFmtId="0" fontId="9" fillId="8" borderId="87" xfId="0" applyFont="1" applyFill="1" applyBorder="1" applyAlignment="1">
      <alignment horizontal="center" wrapText="1"/>
    </xf>
    <xf numFmtId="0" fontId="26" fillId="8" borderId="40" xfId="0" applyFont="1" applyFill="1" applyBorder="1" applyAlignment="1">
      <alignment horizontal="center" wrapText="1"/>
    </xf>
    <xf numFmtId="0" fontId="26" fillId="8" borderId="34" xfId="0" applyFont="1" applyFill="1" applyBorder="1" applyAlignment="1">
      <alignment horizontal="center" wrapText="1"/>
    </xf>
    <xf numFmtId="164" fontId="11" fillId="8" borderId="4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" fontId="33" fillId="0" borderId="110" xfId="0" applyNumberFormat="1" applyFont="1" applyBorder="1" applyAlignment="1">
      <alignment horizontal="center" vertical="top"/>
    </xf>
    <xf numFmtId="1" fontId="33" fillId="0" borderId="98" xfId="0" applyNumberFormat="1" applyFont="1" applyBorder="1" applyAlignment="1">
      <alignment horizontal="center" vertical="top"/>
    </xf>
    <xf numFmtId="1" fontId="23" fillId="0" borderId="103" xfId="0" applyNumberFormat="1" applyFont="1" applyBorder="1" applyAlignment="1">
      <alignment horizontal="center" vertical="top"/>
    </xf>
    <xf numFmtId="1" fontId="23" fillId="0" borderId="81" xfId="0" applyNumberFormat="1" applyFont="1" applyBorder="1" applyAlignment="1">
      <alignment horizontal="center" vertical="top"/>
    </xf>
    <xf numFmtId="49" fontId="11" fillId="3" borderId="99" xfId="0" applyNumberFormat="1" applyFont="1" applyFill="1" applyBorder="1" applyAlignment="1">
      <alignment horizontal="right" vertical="center"/>
    </xf>
    <xf numFmtId="49" fontId="11" fillId="3" borderId="90" xfId="0" applyNumberFormat="1" applyFont="1" applyFill="1" applyBorder="1" applyAlignment="1">
      <alignment horizontal="right" vertical="center"/>
    </xf>
    <xf numFmtId="49" fontId="11" fillId="8" borderId="133" xfId="0" applyNumberFormat="1" applyFont="1" applyFill="1" applyBorder="1" applyAlignment="1">
      <alignment horizontal="right" vertical="center"/>
    </xf>
    <xf numFmtId="49" fontId="11" fillId="8" borderId="134" xfId="0" applyNumberFormat="1" applyFont="1" applyFill="1" applyBorder="1" applyAlignment="1">
      <alignment horizontal="right" vertical="center"/>
    </xf>
    <xf numFmtId="0" fontId="23" fillId="8" borderId="139" xfId="0" applyFont="1" applyFill="1" applyBorder="1" applyAlignment="1">
      <alignment horizontal="left" vertical="center" wrapText="1"/>
    </xf>
    <xf numFmtId="0" fontId="23" fillId="8" borderId="133" xfId="0" applyFont="1" applyFill="1" applyBorder="1" applyAlignment="1">
      <alignment horizontal="left" vertical="center" wrapText="1"/>
    </xf>
    <xf numFmtId="0" fontId="23" fillId="8" borderId="134" xfId="0" applyFont="1" applyFill="1" applyBorder="1" applyAlignment="1">
      <alignment horizontal="left" vertical="center" wrapText="1"/>
    </xf>
    <xf numFmtId="49" fontId="28" fillId="2" borderId="104" xfId="0" applyNumberFormat="1" applyFont="1" applyFill="1" applyBorder="1" applyAlignment="1">
      <alignment horizontal="center" vertical="top"/>
    </xf>
    <xf numFmtId="49" fontId="28" fillId="2" borderId="79" xfId="0" applyNumberFormat="1" applyFont="1" applyFill="1" applyBorder="1" applyAlignment="1">
      <alignment horizontal="center" vertical="top"/>
    </xf>
    <xf numFmtId="49" fontId="28" fillId="3" borderId="102" xfId="0" applyNumberFormat="1" applyFont="1" applyFill="1" applyBorder="1" applyAlignment="1">
      <alignment horizontal="center" vertical="top"/>
    </xf>
    <xf numFmtId="49" fontId="28" fillId="3" borderId="80" xfId="0" applyNumberFormat="1" applyFont="1" applyFill="1" applyBorder="1" applyAlignment="1">
      <alignment horizontal="center" vertical="top"/>
    </xf>
    <xf numFmtId="49" fontId="28" fillId="0" borderId="102" xfId="0" applyNumberFormat="1" applyFont="1" applyBorder="1" applyAlignment="1">
      <alignment horizontal="center" vertical="top"/>
    </xf>
    <xf numFmtId="49" fontId="28" fillId="0" borderId="80" xfId="0" applyNumberFormat="1" applyFont="1" applyBorder="1" applyAlignment="1">
      <alignment horizontal="center" vertical="top"/>
    </xf>
    <xf numFmtId="49" fontId="33" fillId="0" borderId="163" xfId="0" applyNumberFormat="1" applyFont="1" applyBorder="1" applyAlignment="1">
      <alignment horizontal="left" vertical="top" wrapText="1"/>
    </xf>
    <xf numFmtId="49" fontId="33" fillId="0" borderId="209" xfId="0" applyNumberFormat="1" applyFont="1" applyBorder="1" applyAlignment="1">
      <alignment horizontal="left" vertical="top" wrapText="1"/>
    </xf>
    <xf numFmtId="49" fontId="11" fillId="0" borderId="66" xfId="0" applyNumberFormat="1" applyFont="1" applyBorder="1" applyAlignment="1">
      <alignment horizontal="center" vertical="top" textRotation="90"/>
    </xf>
    <xf numFmtId="49" fontId="11" fillId="0" borderId="31" xfId="0" applyNumberFormat="1" applyFont="1" applyBorder="1" applyAlignment="1">
      <alignment horizontal="center" vertical="top" textRotation="90"/>
    </xf>
    <xf numFmtId="49" fontId="23" fillId="0" borderId="66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11" fillId="3" borderId="40" xfId="0" applyNumberFormat="1" applyFont="1" applyFill="1" applyBorder="1" applyAlignment="1">
      <alignment horizontal="left" vertical="center"/>
    </xf>
    <xf numFmtId="49" fontId="11" fillId="3" borderId="41" xfId="0" applyNumberFormat="1" applyFont="1" applyFill="1" applyBorder="1" applyAlignment="1">
      <alignment horizontal="left" vertical="center"/>
    </xf>
    <xf numFmtId="49" fontId="23" fillId="0" borderId="163" xfId="0" applyNumberFormat="1" applyFont="1" applyBorder="1" applyAlignment="1">
      <alignment horizontal="left" vertical="top" wrapText="1"/>
    </xf>
    <xf numFmtId="49" fontId="23" fillId="0" borderId="209" xfId="0" applyNumberFormat="1" applyFont="1" applyBorder="1" applyAlignment="1">
      <alignment horizontal="left" vertical="top" wrapText="1"/>
    </xf>
    <xf numFmtId="49" fontId="11" fillId="0" borderId="85" xfId="0" applyNumberFormat="1" applyFont="1" applyBorder="1" applyAlignment="1">
      <alignment horizontal="center" vertical="top" textRotation="90"/>
    </xf>
    <xf numFmtId="1" fontId="23" fillId="0" borderId="110" xfId="0" applyNumberFormat="1" applyFont="1" applyBorder="1" applyAlignment="1">
      <alignment horizontal="center" vertical="top"/>
    </xf>
    <xf numFmtId="1" fontId="23" fillId="0" borderId="98" xfId="0" applyNumberFormat="1" applyFont="1" applyBorder="1" applyAlignment="1">
      <alignment horizontal="center" vertical="top"/>
    </xf>
    <xf numFmtId="49" fontId="23" fillId="0" borderId="85" xfId="0" applyNumberFormat="1" applyFont="1" applyBorder="1" applyAlignment="1">
      <alignment horizontal="center" vertical="top" textRotation="2"/>
    </xf>
    <xf numFmtId="49" fontId="23" fillId="0" borderId="31" xfId="0" applyNumberFormat="1" applyFont="1" applyBorder="1" applyAlignment="1">
      <alignment horizontal="center" vertical="top" textRotation="2"/>
    </xf>
    <xf numFmtId="49" fontId="11" fillId="0" borderId="86" xfId="0" applyNumberFormat="1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left" vertical="top" wrapText="1"/>
    </xf>
    <xf numFmtId="0" fontId="23" fillId="0" borderId="76" xfId="0" applyFont="1" applyBorder="1" applyAlignment="1">
      <alignment horizontal="left" vertical="top" wrapText="1"/>
    </xf>
    <xf numFmtId="49" fontId="33" fillId="0" borderId="140" xfId="0" applyNumberFormat="1" applyFont="1" applyBorder="1" applyAlignment="1">
      <alignment horizontal="center" vertical="top" wrapText="1"/>
    </xf>
    <xf numFmtId="0" fontId="33" fillId="0" borderId="101" xfId="0" applyFont="1" applyBorder="1" applyAlignment="1">
      <alignment horizontal="center" vertical="top" wrapText="1"/>
    </xf>
    <xf numFmtId="49" fontId="33" fillId="0" borderId="48" xfId="0" applyNumberFormat="1" applyFont="1" applyBorder="1" applyAlignment="1">
      <alignment horizontal="center" vertical="top" wrapText="1"/>
    </xf>
    <xf numFmtId="0" fontId="33" fillId="0" borderId="74" xfId="0" applyFont="1" applyBorder="1" applyAlignment="1">
      <alignment horizontal="center" vertical="top" wrapText="1"/>
    </xf>
    <xf numFmtId="49" fontId="33" fillId="0" borderId="186" xfId="0" applyNumberFormat="1" applyFont="1" applyBorder="1" applyAlignment="1">
      <alignment horizontal="center" vertical="top" wrapText="1"/>
    </xf>
    <xf numFmtId="0" fontId="33" fillId="0" borderId="108" xfId="0" applyFont="1" applyBorder="1" applyAlignment="1">
      <alignment horizontal="center" vertical="top" wrapText="1"/>
    </xf>
    <xf numFmtId="49" fontId="11" fillId="9" borderId="104" xfId="0" applyNumberFormat="1" applyFont="1" applyFill="1" applyBorder="1" applyAlignment="1">
      <alignment horizontal="center" vertical="top" wrapText="1"/>
    </xf>
    <xf numFmtId="0" fontId="23" fillId="0" borderId="79" xfId="0" applyFont="1" applyBorder="1" applyAlignment="1">
      <alignment horizontal="center" vertical="top" wrapText="1"/>
    </xf>
    <xf numFmtId="49" fontId="11" fillId="10" borderId="102" xfId="0" applyNumberFormat="1" applyFont="1" applyFill="1" applyBorder="1" applyAlignment="1">
      <alignment horizontal="center" vertical="top" wrapText="1"/>
    </xf>
    <xf numFmtId="0" fontId="34" fillId="6" borderId="163" xfId="0" applyFont="1" applyFill="1" applyBorder="1" applyAlignment="1">
      <alignment horizontal="left" vertical="top" wrapText="1"/>
    </xf>
    <xf numFmtId="0" fontId="23" fillId="6" borderId="209" xfId="0" applyFont="1" applyFill="1" applyBorder="1" applyAlignment="1">
      <alignment horizontal="left" vertical="top" wrapText="1"/>
    </xf>
    <xf numFmtId="49" fontId="11" fillId="0" borderId="42" xfId="0" applyNumberFormat="1" applyFont="1" applyBorder="1" applyAlignment="1">
      <alignment horizontal="center" vertical="top" textRotation="90"/>
    </xf>
    <xf numFmtId="49" fontId="23" fillId="0" borderId="85" xfId="0" applyNumberFormat="1" applyFont="1" applyBorder="1" applyAlignment="1">
      <alignment horizontal="center" vertical="top"/>
    </xf>
    <xf numFmtId="49" fontId="11" fillId="0" borderId="86" xfId="0" applyNumberFormat="1" applyFont="1" applyBorder="1" applyAlignment="1">
      <alignment horizontal="center" vertical="center"/>
    </xf>
    <xf numFmtId="49" fontId="11" fillId="0" borderId="120" xfId="0" applyNumberFormat="1" applyFont="1" applyBorder="1" applyAlignment="1">
      <alignment horizontal="center" vertical="center"/>
    </xf>
    <xf numFmtId="49" fontId="23" fillId="0" borderId="162" xfId="0" applyNumberFormat="1" applyFont="1" applyBorder="1" applyAlignment="1">
      <alignment horizontal="center" vertical="top"/>
    </xf>
    <xf numFmtId="49" fontId="23" fillId="0" borderId="99" xfId="0" applyNumberFormat="1" applyFont="1" applyBorder="1" applyAlignment="1">
      <alignment horizontal="center" vertical="top"/>
    </xf>
    <xf numFmtId="49" fontId="23" fillId="0" borderId="102" xfId="0" applyNumberFormat="1" applyFont="1" applyBorder="1" applyAlignment="1">
      <alignment horizontal="center" vertical="top"/>
    </xf>
    <xf numFmtId="49" fontId="23" fillId="0" borderId="80" xfId="0" applyNumberFormat="1" applyFont="1" applyBorder="1" applyAlignment="1">
      <alignment horizontal="center" vertical="top"/>
    </xf>
    <xf numFmtId="49" fontId="23" fillId="0" borderId="168" xfId="0" applyNumberFormat="1" applyFont="1" applyBorder="1" applyAlignment="1">
      <alignment horizontal="center" vertical="top"/>
    </xf>
    <xf numFmtId="49" fontId="23" fillId="0" borderId="90" xfId="0" applyNumberFormat="1" applyFont="1" applyBorder="1" applyAlignment="1">
      <alignment horizontal="center" vertical="top"/>
    </xf>
    <xf numFmtId="49" fontId="11" fillId="2" borderId="96" xfId="0" applyNumberFormat="1" applyFont="1" applyFill="1" applyBorder="1" applyAlignment="1">
      <alignment horizontal="center" vertical="top"/>
    </xf>
    <xf numFmtId="0" fontId="34" fillId="6" borderId="210" xfId="0" applyFont="1" applyFill="1" applyBorder="1" applyAlignment="1">
      <alignment horizontal="left" vertical="top" wrapText="1"/>
    </xf>
    <xf numFmtId="0" fontId="34" fillId="6" borderId="209" xfId="0" applyFont="1" applyFill="1" applyBorder="1" applyAlignment="1">
      <alignment horizontal="left" vertical="top" wrapText="1"/>
    </xf>
    <xf numFmtId="49" fontId="23" fillId="6" borderId="66" xfId="0" applyNumberFormat="1" applyFont="1" applyFill="1" applyBorder="1" applyAlignment="1">
      <alignment horizontal="center" vertical="top"/>
    </xf>
    <xf numFmtId="49" fontId="23" fillId="6" borderId="85" xfId="0" applyNumberFormat="1" applyFont="1" applyFill="1" applyBorder="1" applyAlignment="1">
      <alignment horizontal="center" vertical="top"/>
    </xf>
    <xf numFmtId="49" fontId="23" fillId="6" borderId="31" xfId="0" applyNumberFormat="1" applyFont="1" applyFill="1" applyBorder="1" applyAlignment="1">
      <alignment horizontal="center" vertical="top"/>
    </xf>
    <xf numFmtId="49" fontId="11" fillId="0" borderId="127" xfId="0" applyNumberFormat="1" applyFont="1" applyBorder="1" applyAlignment="1">
      <alignment horizontal="center" vertical="center"/>
    </xf>
    <xf numFmtId="0" fontId="23" fillId="0" borderId="129" xfId="0" applyFont="1" applyBorder="1" applyAlignment="1">
      <alignment horizontal="left" vertical="top" wrapText="1"/>
    </xf>
    <xf numFmtId="49" fontId="23" fillId="5" borderId="162" xfId="0" applyNumberFormat="1" applyFont="1" applyFill="1" applyBorder="1" applyAlignment="1">
      <alignment horizontal="center" vertical="top"/>
    </xf>
    <xf numFmtId="49" fontId="23" fillId="5" borderId="0" xfId="0" applyNumberFormat="1" applyFont="1" applyFill="1" applyBorder="1" applyAlignment="1">
      <alignment horizontal="center" vertical="top"/>
    </xf>
    <xf numFmtId="0" fontId="23" fillId="5" borderId="99" xfId="0" applyFont="1" applyFill="1" applyBorder="1" applyAlignment="1">
      <alignment vertical="top"/>
    </xf>
    <xf numFmtId="49" fontId="23" fillId="5" borderId="102" xfId="0" applyNumberFormat="1" applyFont="1" applyFill="1" applyBorder="1" applyAlignment="1">
      <alignment horizontal="center" vertical="top"/>
    </xf>
    <xf numFmtId="49" fontId="23" fillId="5" borderId="68" xfId="0" applyNumberFormat="1" applyFont="1" applyFill="1" applyBorder="1" applyAlignment="1">
      <alignment horizontal="center" vertical="top"/>
    </xf>
    <xf numFmtId="0" fontId="23" fillId="5" borderId="80" xfId="0" applyFont="1" applyFill="1" applyBorder="1" applyAlignment="1">
      <alignment vertical="top"/>
    </xf>
    <xf numFmtId="49" fontId="23" fillId="5" borderId="168" xfId="0" applyNumberFormat="1" applyFont="1" applyFill="1" applyBorder="1" applyAlignment="1">
      <alignment horizontal="center" vertical="top"/>
    </xf>
    <xf numFmtId="49" fontId="23" fillId="5" borderId="117" xfId="0" applyNumberFormat="1" applyFont="1" applyFill="1" applyBorder="1" applyAlignment="1">
      <alignment horizontal="center" vertical="top"/>
    </xf>
    <xf numFmtId="0" fontId="23" fillId="5" borderId="90" xfId="0" applyFont="1" applyFill="1" applyBorder="1" applyAlignment="1">
      <alignment vertical="top"/>
    </xf>
    <xf numFmtId="49" fontId="11" fillId="3" borderId="68" xfId="0" applyNumberFormat="1" applyFont="1" applyFill="1" applyBorder="1" applyAlignment="1">
      <alignment horizontal="center" vertical="top"/>
    </xf>
    <xf numFmtId="49" fontId="23" fillId="5" borderId="66" xfId="0" applyNumberFormat="1" applyFont="1" applyFill="1" applyBorder="1" applyAlignment="1">
      <alignment horizontal="center" vertical="center" textRotation="90"/>
    </xf>
    <xf numFmtId="49" fontId="23" fillId="5" borderId="85" xfId="0" applyNumberFormat="1" applyFont="1" applyFill="1" applyBorder="1" applyAlignment="1">
      <alignment horizontal="center" vertical="center" textRotation="90"/>
    </xf>
    <xf numFmtId="49" fontId="23" fillId="5" borderId="31" xfId="0" applyNumberFormat="1" applyFont="1" applyFill="1" applyBorder="1" applyAlignment="1">
      <alignment horizontal="center" vertical="center" textRotation="90"/>
    </xf>
    <xf numFmtId="0" fontId="23" fillId="0" borderId="37" xfId="0" applyFont="1" applyBorder="1" applyAlignment="1">
      <alignment horizontal="center" vertical="top" wrapText="1"/>
    </xf>
    <xf numFmtId="0" fontId="23" fillId="0" borderId="129" xfId="0" applyFont="1" applyBorder="1" applyAlignment="1">
      <alignment horizontal="center" vertical="top" wrapText="1"/>
    </xf>
    <xf numFmtId="49" fontId="11" fillId="0" borderId="127" xfId="0" applyNumberFormat="1" applyFont="1" applyBorder="1" applyAlignment="1">
      <alignment horizontal="center" vertical="center" wrapText="1"/>
    </xf>
    <xf numFmtId="49" fontId="11" fillId="0" borderId="120" xfId="0" applyNumberFormat="1" applyFont="1" applyBorder="1" applyAlignment="1">
      <alignment horizontal="center" vertical="center" wrapText="1"/>
    </xf>
    <xf numFmtId="0" fontId="23" fillId="0" borderId="162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168" xfId="0" applyFont="1" applyBorder="1" applyAlignment="1">
      <alignment horizontal="center" vertical="top"/>
    </xf>
    <xf numFmtId="0" fontId="23" fillId="0" borderId="117" xfId="0" applyFont="1" applyBorder="1" applyAlignment="1">
      <alignment horizontal="center" vertical="top"/>
    </xf>
    <xf numFmtId="49" fontId="23" fillId="5" borderId="66" xfId="0" applyNumberFormat="1" applyFont="1" applyFill="1" applyBorder="1" applyAlignment="1">
      <alignment horizontal="center" vertical="center" textRotation="90" wrapText="1"/>
    </xf>
    <xf numFmtId="49" fontId="23" fillId="5" borderId="85" xfId="0" applyNumberFormat="1" applyFont="1" applyFill="1" applyBorder="1" applyAlignment="1">
      <alignment horizontal="center" vertical="center" textRotation="90" wrapText="1"/>
    </xf>
    <xf numFmtId="49" fontId="23" fillId="0" borderId="66" xfId="0" applyNumberFormat="1" applyFont="1" applyBorder="1" applyAlignment="1">
      <alignment horizontal="center" vertical="top" wrapText="1"/>
    </xf>
    <xf numFmtId="49" fontId="23" fillId="0" borderId="31" xfId="0" applyNumberFormat="1" applyFont="1" applyBorder="1" applyAlignment="1">
      <alignment horizontal="center" vertical="top" wrapText="1"/>
    </xf>
    <xf numFmtId="0" fontId="23" fillId="5" borderId="103" xfId="0" applyFont="1" applyFill="1" applyBorder="1" applyAlignment="1">
      <alignment horizontal="center" vertical="top"/>
    </xf>
    <xf numFmtId="0" fontId="23" fillId="5" borderId="69" xfId="0" applyFont="1" applyFill="1" applyBorder="1" applyAlignment="1">
      <alignment horizontal="center" vertical="top"/>
    </xf>
    <xf numFmtId="0" fontId="23" fillId="5" borderId="81" xfId="0" applyFont="1" applyFill="1" applyBorder="1" applyAlignment="1">
      <alignment horizontal="center" vertical="top"/>
    </xf>
    <xf numFmtId="0" fontId="23" fillId="5" borderId="110" xfId="0" applyFont="1" applyFill="1" applyBorder="1" applyAlignment="1">
      <alignment horizontal="center" vertical="top"/>
    </xf>
    <xf numFmtId="0" fontId="23" fillId="5" borderId="84" xfId="0" applyFont="1" applyFill="1" applyBorder="1" applyAlignment="1">
      <alignment horizontal="center" vertical="top"/>
    </xf>
    <xf numFmtId="0" fontId="23" fillId="5" borderId="98" xfId="0" applyFont="1" applyFill="1" applyBorder="1" applyAlignment="1">
      <alignment horizontal="center" vertical="top"/>
    </xf>
    <xf numFmtId="0" fontId="23" fillId="5" borderId="102" xfId="0" applyFont="1" applyFill="1" applyBorder="1" applyAlignment="1">
      <alignment horizontal="center" vertical="top"/>
    </xf>
    <xf numFmtId="0" fontId="23" fillId="5" borderId="68" xfId="0" applyFont="1" applyFill="1" applyBorder="1" applyAlignment="1">
      <alignment horizontal="center" vertical="top"/>
    </xf>
    <xf numFmtId="0" fontId="23" fillId="5" borderId="80" xfId="0" applyFont="1" applyFill="1" applyBorder="1" applyAlignment="1">
      <alignment horizontal="center" vertical="top"/>
    </xf>
    <xf numFmtId="49" fontId="23" fillId="5" borderId="86" xfId="0" applyNumberFormat="1" applyFont="1" applyFill="1" applyBorder="1" applyAlignment="1">
      <alignment horizontal="center" vertical="top"/>
    </xf>
    <xf numFmtId="49" fontId="11" fillId="5" borderId="127" xfId="0" applyNumberFormat="1" applyFont="1" applyFill="1" applyBorder="1" applyAlignment="1">
      <alignment horizontal="center" vertical="center"/>
    </xf>
    <xf numFmtId="49" fontId="11" fillId="5" borderId="86" xfId="0" applyNumberFormat="1" applyFont="1" applyFill="1" applyBorder="1" applyAlignment="1">
      <alignment horizontal="center" vertical="center"/>
    </xf>
    <xf numFmtId="49" fontId="23" fillId="0" borderId="162" xfId="0" applyNumberFormat="1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49" fontId="23" fillId="0" borderId="68" xfId="0" applyNumberFormat="1" applyFont="1" applyBorder="1" applyAlignment="1">
      <alignment horizontal="center" vertical="top" wrapText="1"/>
    </xf>
    <xf numFmtId="49" fontId="23" fillId="0" borderId="168" xfId="0" applyNumberFormat="1" applyFont="1" applyBorder="1" applyAlignment="1">
      <alignment horizontal="center" vertical="top" wrapText="1"/>
    </xf>
    <xf numFmtId="49" fontId="23" fillId="0" borderId="117" xfId="0" applyNumberFormat="1" applyFont="1" applyBorder="1" applyAlignment="1">
      <alignment horizontal="center" vertical="top" wrapText="1"/>
    </xf>
    <xf numFmtId="0" fontId="23" fillId="0" borderId="117" xfId="0" applyFont="1" applyBorder="1" applyAlignment="1">
      <alignment horizontal="center" vertical="top" wrapText="1"/>
    </xf>
    <xf numFmtId="0" fontId="34" fillId="6" borderId="211" xfId="0" applyFont="1" applyFill="1" applyBorder="1" applyAlignment="1">
      <alignment horizontal="left" vertical="top" wrapText="1"/>
    </xf>
    <xf numFmtId="0" fontId="23" fillId="0" borderId="129" xfId="0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center" vertical="top"/>
    </xf>
    <xf numFmtId="49" fontId="23" fillId="0" borderId="117" xfId="0" applyNumberFormat="1" applyFont="1" applyBorder="1" applyAlignment="1">
      <alignment horizontal="center" vertical="top"/>
    </xf>
    <xf numFmtId="0" fontId="34" fillId="6" borderId="213" xfId="0" applyFont="1" applyFill="1" applyBorder="1" applyAlignment="1">
      <alignment horizontal="left" vertical="top" wrapText="1"/>
    </xf>
    <xf numFmtId="1" fontId="23" fillId="0" borderId="162" xfId="0" applyNumberFormat="1" applyFont="1" applyBorder="1" applyAlignment="1">
      <alignment horizontal="center" vertical="top"/>
    </xf>
    <xf numFmtId="0" fontId="23" fillId="0" borderId="99" xfId="0" applyFont="1" applyBorder="1" applyAlignment="1">
      <alignment horizontal="center" vertical="top"/>
    </xf>
    <xf numFmtId="49" fontId="23" fillId="0" borderId="68" xfId="0" applyNumberFormat="1" applyFont="1" applyBorder="1" applyAlignment="1">
      <alignment horizontal="center" vertical="top"/>
    </xf>
    <xf numFmtId="0" fontId="23" fillId="0" borderId="68" xfId="0" applyFont="1" applyBorder="1" applyAlignment="1">
      <alignment horizontal="center" vertical="top"/>
    </xf>
    <xf numFmtId="1" fontId="23" fillId="0" borderId="168" xfId="0" applyNumberFormat="1" applyFont="1" applyBorder="1" applyAlignment="1">
      <alignment horizontal="center" vertical="top"/>
    </xf>
    <xf numFmtId="0" fontId="23" fillId="0" borderId="90" xfId="0" applyFont="1" applyBorder="1" applyAlignment="1">
      <alignment horizontal="center" vertical="top"/>
    </xf>
    <xf numFmtId="49" fontId="11" fillId="9" borderId="192" xfId="0" applyNumberFormat="1" applyFont="1" applyFill="1" applyBorder="1" applyAlignment="1">
      <alignment horizontal="center" vertical="top"/>
    </xf>
    <xf numFmtId="49" fontId="11" fillId="9" borderId="212" xfId="0" applyNumberFormat="1" applyFont="1" applyFill="1" applyBorder="1" applyAlignment="1">
      <alignment horizontal="center" vertical="top"/>
    </xf>
    <xf numFmtId="0" fontId="23" fillId="0" borderId="79" xfId="0" applyFont="1" applyBorder="1" applyAlignment="1">
      <alignment horizontal="center" vertical="top"/>
    </xf>
    <xf numFmtId="0" fontId="23" fillId="0" borderId="10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49" fontId="11" fillId="10" borderId="40" xfId="0" applyNumberFormat="1" applyFont="1" applyFill="1" applyBorder="1" applyAlignment="1">
      <alignment horizontal="right" vertical="center"/>
    </xf>
    <xf numFmtId="49" fontId="11" fillId="10" borderId="41" xfId="0" applyNumberFormat="1" applyFont="1" applyFill="1" applyBorder="1" applyAlignment="1">
      <alignment horizontal="right" vertical="center"/>
    </xf>
    <xf numFmtId="0" fontId="23" fillId="10" borderId="87" xfId="0" applyFont="1" applyFill="1" applyBorder="1" applyAlignment="1">
      <alignment horizontal="left" vertical="center" wrapText="1"/>
    </xf>
    <xf numFmtId="0" fontId="23" fillId="10" borderId="40" xfId="0" applyFont="1" applyFill="1" applyBorder="1" applyAlignment="1">
      <alignment horizontal="left" vertical="center" wrapText="1"/>
    </xf>
    <xf numFmtId="0" fontId="23" fillId="10" borderId="41" xfId="0" applyFont="1" applyFill="1" applyBorder="1" applyAlignment="1">
      <alignment horizontal="left" vertical="center" wrapText="1"/>
    </xf>
    <xf numFmtId="0" fontId="23" fillId="0" borderId="31" xfId="0" applyFont="1" applyBorder="1" applyAlignment="1">
      <alignment horizontal="center" vertical="top"/>
    </xf>
    <xf numFmtId="49" fontId="11" fillId="9" borderId="104" xfId="0" applyNumberFormat="1" applyFont="1" applyFill="1" applyBorder="1" applyAlignment="1">
      <alignment horizontal="center" vertical="top"/>
    </xf>
    <xf numFmtId="49" fontId="11" fillId="6" borderId="102" xfId="0" applyNumberFormat="1" applyFont="1" applyFill="1" applyBorder="1" applyAlignment="1">
      <alignment horizontal="center" vertical="top"/>
    </xf>
    <xf numFmtId="49" fontId="11" fillId="6" borderId="80" xfId="0" applyNumberFormat="1" applyFont="1" applyFill="1" applyBorder="1" applyAlignment="1">
      <alignment horizontal="center" vertical="top"/>
    </xf>
    <xf numFmtId="0" fontId="23" fillId="0" borderId="163" xfId="0" applyFont="1" applyBorder="1" applyAlignment="1">
      <alignment vertical="top" wrapText="1"/>
    </xf>
    <xf numFmtId="0" fontId="23" fillId="0" borderId="209" xfId="0" applyFont="1" applyBorder="1" applyAlignment="1">
      <alignment vertical="top" wrapText="1"/>
    </xf>
    <xf numFmtId="0" fontId="33" fillId="0" borderId="94" xfId="0" applyFont="1" applyBorder="1" applyAlignment="1">
      <alignment horizontal="left" vertical="top" wrapText="1"/>
    </xf>
    <xf numFmtId="0" fontId="33" fillId="0" borderId="78" xfId="0" applyFont="1" applyBorder="1" applyAlignment="1">
      <alignment horizontal="left" vertical="top" wrapText="1"/>
    </xf>
    <xf numFmtId="0" fontId="23" fillId="6" borderId="50" xfId="0" applyFont="1" applyFill="1" applyBorder="1" applyAlignment="1">
      <alignment horizontal="left" vertical="top" wrapText="1"/>
    </xf>
    <xf numFmtId="0" fontId="23" fillId="6" borderId="78" xfId="0" applyFont="1" applyFill="1" applyBorder="1" applyAlignment="1">
      <alignment horizontal="left" vertical="top" wrapText="1"/>
    </xf>
    <xf numFmtId="0" fontId="23" fillId="6" borderId="86" xfId="0" applyFont="1" applyFill="1" applyBorder="1" applyAlignment="1">
      <alignment horizontal="center" vertical="top"/>
    </xf>
    <xf numFmtId="0" fontId="23" fillId="6" borderId="120" xfId="0" applyFont="1" applyFill="1" applyBorder="1" applyAlignment="1">
      <alignment horizontal="center" vertical="top"/>
    </xf>
    <xf numFmtId="0" fontId="23" fillId="5" borderId="117" xfId="0" applyFont="1" applyFill="1" applyBorder="1" applyAlignment="1">
      <alignment horizontal="center" vertical="top"/>
    </xf>
    <xf numFmtId="0" fontId="23" fillId="5" borderId="90" xfId="0" applyFont="1" applyFill="1" applyBorder="1" applyAlignment="1">
      <alignment horizontal="center" vertical="top"/>
    </xf>
    <xf numFmtId="49" fontId="11" fillId="6" borderId="68" xfId="0" applyNumberFormat="1" applyFont="1" applyFill="1" applyBorder="1" applyAlignment="1">
      <alignment horizontal="center" vertical="top"/>
    </xf>
    <xf numFmtId="0" fontId="23" fillId="0" borderId="210" xfId="0" applyFont="1" applyBorder="1" applyAlignment="1">
      <alignment horizontal="left" vertical="top" wrapText="1"/>
    </xf>
    <xf numFmtId="49" fontId="23" fillId="0" borderId="66" xfId="0" applyNumberFormat="1" applyFont="1" applyBorder="1" applyAlignment="1">
      <alignment horizontal="center" vertical="top" textRotation="1"/>
    </xf>
    <xf numFmtId="49" fontId="23" fillId="0" borderId="31" xfId="0" applyNumberFormat="1" applyFont="1" applyBorder="1" applyAlignment="1">
      <alignment horizontal="center" vertical="top" textRotation="1"/>
    </xf>
    <xf numFmtId="49" fontId="11" fillId="5" borderId="120" xfId="0" applyNumberFormat="1" applyFont="1" applyFill="1" applyBorder="1" applyAlignment="1">
      <alignment horizontal="center" vertical="center"/>
    </xf>
    <xf numFmtId="0" fontId="23" fillId="0" borderId="162" xfId="0" applyFont="1" applyBorder="1" applyAlignment="1">
      <alignment horizontal="left" vertical="top" wrapText="1"/>
    </xf>
    <xf numFmtId="0" fontId="23" fillId="0" borderId="99" xfId="0" applyFont="1" applyBorder="1" applyAlignment="1">
      <alignment horizontal="left" vertical="top" wrapText="1"/>
    </xf>
    <xf numFmtId="49" fontId="23" fillId="0" borderId="127" xfId="0" applyNumberFormat="1" applyFont="1" applyBorder="1" applyAlignment="1">
      <alignment horizontal="center" vertical="top"/>
    </xf>
    <xf numFmtId="49" fontId="23" fillId="0" borderId="120" xfId="0" applyNumberFormat="1" applyFont="1" applyBorder="1" applyAlignment="1">
      <alignment horizontal="center" vertical="top"/>
    </xf>
    <xf numFmtId="49" fontId="23" fillId="0" borderId="110" xfId="0" applyNumberFormat="1" applyFont="1" applyBorder="1" applyAlignment="1">
      <alignment horizontal="center" vertical="top"/>
    </xf>
    <xf numFmtId="49" fontId="23" fillId="0" borderId="84" xfId="0" applyNumberFormat="1" applyFont="1" applyBorder="1" applyAlignment="1">
      <alignment horizontal="center" vertical="top"/>
    </xf>
    <xf numFmtId="49" fontId="23" fillId="0" borderId="98" xfId="0" applyNumberFormat="1" applyFont="1" applyBorder="1" applyAlignment="1">
      <alignment horizontal="center" vertical="top"/>
    </xf>
    <xf numFmtId="49" fontId="23" fillId="0" borderId="103" xfId="0" applyNumberFormat="1" applyFont="1" applyBorder="1" applyAlignment="1">
      <alignment horizontal="center" vertical="top"/>
    </xf>
    <xf numFmtId="49" fontId="23" fillId="0" borderId="69" xfId="0" applyNumberFormat="1" applyFont="1" applyBorder="1" applyAlignment="1">
      <alignment horizontal="center" vertical="top"/>
    </xf>
    <xf numFmtId="49" fontId="23" fillId="0" borderId="81" xfId="0" applyNumberFormat="1" applyFont="1" applyBorder="1" applyAlignment="1">
      <alignment horizontal="center" vertical="top"/>
    </xf>
    <xf numFmtId="0" fontId="33" fillId="0" borderId="104" xfId="0" applyFont="1" applyBorder="1" applyAlignment="1">
      <alignment horizontal="center" vertical="top" wrapText="1"/>
    </xf>
    <xf numFmtId="0" fontId="6" fillId="0" borderId="167" xfId="0" applyFont="1" applyBorder="1" applyAlignment="1">
      <alignment horizontal="center" vertical="top"/>
    </xf>
    <xf numFmtId="0" fontId="6" fillId="0" borderId="162" xfId="0" applyFont="1" applyBorder="1" applyAlignment="1">
      <alignment horizontal="center" vertical="top"/>
    </xf>
    <xf numFmtId="0" fontId="6" fillId="0" borderId="168" xfId="0" applyFont="1" applyBorder="1" applyAlignment="1">
      <alignment horizontal="center" vertical="top"/>
    </xf>
    <xf numFmtId="49" fontId="11" fillId="9" borderId="96" xfId="0" applyNumberFormat="1" applyFont="1" applyFill="1" applyBorder="1" applyAlignment="1">
      <alignment horizontal="center" vertical="top"/>
    </xf>
    <xf numFmtId="0" fontId="33" fillId="6" borderId="37" xfId="0" applyFont="1" applyFill="1" applyBorder="1" applyAlignment="1">
      <alignment horizontal="left" vertical="top" wrapText="1"/>
    </xf>
    <xf numFmtId="0" fontId="33" fillId="6" borderId="100" xfId="0" applyFont="1" applyFill="1" applyBorder="1" applyAlignment="1">
      <alignment horizontal="left" vertical="top" wrapText="1"/>
    </xf>
    <xf numFmtId="49" fontId="33" fillId="0" borderId="168" xfId="0" applyNumberFormat="1" applyFont="1" applyBorder="1" applyAlignment="1">
      <alignment horizontal="center" vertical="top" wrapText="1"/>
    </xf>
    <xf numFmtId="49" fontId="33" fillId="0" borderId="90" xfId="0" applyNumberFormat="1" applyFont="1" applyBorder="1" applyAlignment="1">
      <alignment horizontal="center" vertical="top" wrapText="1"/>
    </xf>
    <xf numFmtId="49" fontId="23" fillId="5" borderId="163" xfId="0" applyNumberFormat="1" applyFont="1" applyFill="1" applyBorder="1" applyAlignment="1">
      <alignment horizontal="left" vertical="top" wrapText="1"/>
    </xf>
    <xf numFmtId="49" fontId="23" fillId="5" borderId="209" xfId="0" applyNumberFormat="1" applyFont="1" applyFill="1" applyBorder="1" applyAlignment="1">
      <alignment horizontal="left" vertical="top" wrapText="1"/>
    </xf>
    <xf numFmtId="49" fontId="23" fillId="5" borderId="127" xfId="0" applyNumberFormat="1" applyFont="1" applyFill="1" applyBorder="1" applyAlignment="1">
      <alignment horizontal="center" vertical="top"/>
    </xf>
    <xf numFmtId="1" fontId="23" fillId="0" borderId="162" xfId="0" applyNumberFormat="1" applyFont="1" applyBorder="1" applyAlignment="1">
      <alignment horizontal="center" vertical="top" wrapText="1"/>
    </xf>
    <xf numFmtId="1" fontId="23" fillId="0" borderId="99" xfId="0" applyNumberFormat="1" applyFont="1" applyBorder="1" applyAlignment="1">
      <alignment horizontal="center" vertical="top" wrapText="1"/>
    </xf>
    <xf numFmtId="1" fontId="23" fillId="0" borderId="168" xfId="0" applyNumberFormat="1" applyFont="1" applyBorder="1" applyAlignment="1">
      <alignment horizontal="center" vertical="top" wrapText="1"/>
    </xf>
    <xf numFmtId="2" fontId="23" fillId="0" borderId="110" xfId="0" applyNumberFormat="1" applyFont="1" applyFill="1" applyBorder="1" applyAlignment="1">
      <alignment horizontal="center" vertical="top" wrapText="1"/>
    </xf>
    <xf numFmtId="2" fontId="23" fillId="0" borderId="84" xfId="0" applyNumberFormat="1" applyFont="1" applyFill="1" applyBorder="1" applyAlignment="1">
      <alignment horizontal="center" vertical="top" wrapText="1"/>
    </xf>
    <xf numFmtId="2" fontId="23" fillId="0" borderId="98" xfId="0" applyNumberFormat="1" applyFont="1" applyFill="1" applyBorder="1" applyAlignment="1">
      <alignment horizontal="center" vertical="top" wrapText="1"/>
    </xf>
    <xf numFmtId="0" fontId="33" fillId="6" borderId="163" xfId="0" applyFont="1" applyFill="1" applyBorder="1" applyAlignment="1">
      <alignment horizontal="left" vertical="top" wrapText="1"/>
    </xf>
    <xf numFmtId="0" fontId="33" fillId="6" borderId="210" xfId="0" applyFont="1" applyFill="1" applyBorder="1" applyAlignment="1">
      <alignment horizontal="left" vertical="top" wrapText="1"/>
    </xf>
    <xf numFmtId="49" fontId="33" fillId="0" borderId="162" xfId="0" applyNumberFormat="1" applyFont="1" applyBorder="1" applyAlignment="1">
      <alignment horizontal="center" vertical="top" wrapText="1"/>
    </xf>
    <xf numFmtId="49" fontId="33" fillId="0" borderId="99" xfId="0" applyNumberFormat="1" applyFont="1" applyBorder="1" applyAlignment="1">
      <alignment horizontal="center" vertical="top" wrapText="1"/>
    </xf>
    <xf numFmtId="49" fontId="33" fillId="0" borderId="102" xfId="0" applyNumberFormat="1" applyFont="1" applyBorder="1" applyAlignment="1">
      <alignment horizontal="center" vertical="top" wrapText="1"/>
    </xf>
    <xf numFmtId="49" fontId="33" fillId="0" borderId="80" xfId="0" applyNumberFormat="1" applyFont="1" applyBorder="1" applyAlignment="1">
      <alignment horizontal="center" vertical="top" wrapText="1"/>
    </xf>
    <xf numFmtId="0" fontId="23" fillId="6" borderId="163" xfId="0" applyFont="1" applyFill="1" applyBorder="1" applyAlignment="1">
      <alignment horizontal="left" vertical="top" wrapText="1"/>
    </xf>
    <xf numFmtId="49" fontId="23" fillId="5" borderId="66" xfId="0" applyNumberFormat="1" applyFont="1" applyFill="1" applyBorder="1" applyAlignment="1">
      <alignment horizontal="center" vertical="top" textRotation="1"/>
    </xf>
    <xf numFmtId="49" fontId="23" fillId="5" borderId="31" xfId="0" applyNumberFormat="1" applyFont="1" applyFill="1" applyBorder="1" applyAlignment="1">
      <alignment horizontal="center" vertical="top" textRotation="1"/>
    </xf>
    <xf numFmtId="49" fontId="23" fillId="0" borderId="85" xfId="0" applyNumberFormat="1" applyFont="1" applyBorder="1" applyAlignment="1">
      <alignment horizontal="center" vertical="top" wrapText="1"/>
    </xf>
    <xf numFmtId="2" fontId="23" fillId="0" borderId="102" xfId="0" applyNumberFormat="1" applyFont="1" applyFill="1" applyBorder="1" applyAlignment="1">
      <alignment horizontal="center" vertical="top" wrapText="1"/>
    </xf>
    <xf numFmtId="2" fontId="23" fillId="0" borderId="68" xfId="0" applyNumberFormat="1" applyFont="1" applyFill="1" applyBorder="1" applyAlignment="1">
      <alignment horizontal="center" vertical="top" wrapText="1"/>
    </xf>
    <xf numFmtId="2" fontId="23" fillId="0" borderId="80" xfId="0" applyNumberFormat="1" applyFont="1" applyFill="1" applyBorder="1" applyAlignment="1">
      <alignment horizontal="center" vertical="top" wrapText="1"/>
    </xf>
    <xf numFmtId="1" fontId="23" fillId="0" borderId="90" xfId="0" applyNumberFormat="1" applyFont="1" applyBorder="1" applyAlignment="1">
      <alignment horizontal="center" vertical="top"/>
    </xf>
    <xf numFmtId="1" fontId="33" fillId="6" borderId="110" xfId="0" applyNumberFormat="1" applyFont="1" applyFill="1" applyBorder="1" applyAlignment="1">
      <alignment horizontal="center" vertical="top" wrapText="1"/>
    </xf>
    <xf numFmtId="1" fontId="33" fillId="6" borderId="98" xfId="0" applyNumberFormat="1" applyFont="1" applyFill="1" applyBorder="1" applyAlignment="1">
      <alignment horizontal="center" vertical="top" wrapText="1"/>
    </xf>
    <xf numFmtId="1" fontId="23" fillId="0" borderId="99" xfId="0" applyNumberFormat="1" applyFont="1" applyBorder="1" applyAlignment="1">
      <alignment horizontal="center" vertical="top"/>
    </xf>
    <xf numFmtId="2" fontId="23" fillId="0" borderId="103" xfId="0" applyNumberFormat="1" applyFont="1" applyFill="1" applyBorder="1" applyAlignment="1">
      <alignment horizontal="center" vertical="top" wrapText="1"/>
    </xf>
    <xf numFmtId="2" fontId="23" fillId="0" borderId="69" xfId="0" applyNumberFormat="1" applyFont="1" applyFill="1" applyBorder="1" applyAlignment="1">
      <alignment horizontal="center" vertical="top" wrapText="1"/>
    </xf>
    <xf numFmtId="2" fontId="23" fillId="0" borderId="81" xfId="0" applyNumberFormat="1" applyFont="1" applyFill="1" applyBorder="1" applyAlignment="1">
      <alignment horizontal="center" vertical="top" wrapText="1"/>
    </xf>
    <xf numFmtId="1" fontId="33" fillId="6" borderId="102" xfId="0" applyNumberFormat="1" applyFont="1" applyFill="1" applyBorder="1" applyAlignment="1">
      <alignment horizontal="center" vertical="top" wrapText="1"/>
    </xf>
    <xf numFmtId="1" fontId="33" fillId="6" borderId="80" xfId="0" applyNumberFormat="1" applyFont="1" applyFill="1" applyBorder="1" applyAlignment="1">
      <alignment horizontal="center" vertical="top" wrapText="1"/>
    </xf>
    <xf numFmtId="1" fontId="33" fillId="6" borderId="103" xfId="0" applyNumberFormat="1" applyFont="1" applyFill="1" applyBorder="1" applyAlignment="1">
      <alignment horizontal="center" vertical="top" wrapText="1"/>
    </xf>
    <xf numFmtId="1" fontId="33" fillId="6" borderId="81" xfId="0" applyNumberFormat="1" applyFont="1" applyFill="1" applyBorder="1" applyAlignment="1">
      <alignment horizontal="center" vertical="top" wrapText="1"/>
    </xf>
    <xf numFmtId="0" fontId="23" fillId="6" borderId="210" xfId="0" applyFont="1" applyFill="1" applyBorder="1" applyAlignment="1">
      <alignment horizontal="left" vertical="top" wrapText="1"/>
    </xf>
    <xf numFmtId="49" fontId="11" fillId="5" borderId="48" xfId="0" applyNumberFormat="1" applyFont="1" applyFill="1" applyBorder="1" applyAlignment="1">
      <alignment horizontal="center" vertical="top"/>
    </xf>
    <xf numFmtId="49" fontId="11" fillId="5" borderId="74" xfId="0" applyNumberFormat="1" applyFont="1" applyFill="1" applyBorder="1" applyAlignment="1">
      <alignment horizontal="center" vertical="top"/>
    </xf>
    <xf numFmtId="49" fontId="23" fillId="5" borderId="102" xfId="0" applyNumberFormat="1" applyFont="1" applyFill="1" applyBorder="1" applyAlignment="1">
      <alignment horizontal="distributed" vertical="top" wrapText="1" indent="2"/>
    </xf>
    <xf numFmtId="49" fontId="23" fillId="5" borderId="80" xfId="0" applyNumberFormat="1" applyFont="1" applyFill="1" applyBorder="1" applyAlignment="1">
      <alignment horizontal="distributed" vertical="top" wrapText="1" indent="2"/>
    </xf>
    <xf numFmtId="49" fontId="23" fillId="5" borderId="103" xfId="0" applyNumberFormat="1" applyFont="1" applyFill="1" applyBorder="1" applyAlignment="1">
      <alignment horizontal="distributed" vertical="top" wrapText="1" indent="2"/>
    </xf>
    <xf numFmtId="49" fontId="23" fillId="5" borderId="81" xfId="0" applyNumberFormat="1" applyFont="1" applyFill="1" applyBorder="1" applyAlignment="1">
      <alignment horizontal="distributed" vertical="top" wrapText="1" indent="2"/>
    </xf>
    <xf numFmtId="49" fontId="23" fillId="5" borderId="110" xfId="0" applyNumberFormat="1" applyFont="1" applyFill="1" applyBorder="1" applyAlignment="1">
      <alignment horizontal="distributed" vertical="top" wrapText="1" indent="2"/>
    </xf>
    <xf numFmtId="49" fontId="23" fillId="5" borderId="98" xfId="0" applyNumberFormat="1" applyFont="1" applyFill="1" applyBorder="1" applyAlignment="1">
      <alignment horizontal="distributed" vertical="top" wrapText="1" indent="2"/>
    </xf>
    <xf numFmtId="49" fontId="23" fillId="0" borderId="66" xfId="0" applyNumberFormat="1" applyFont="1" applyBorder="1" applyAlignment="1">
      <alignment horizontal="center" vertical="top" textRotation="92"/>
    </xf>
    <xf numFmtId="49" fontId="23" fillId="0" borderId="85" xfId="0" applyNumberFormat="1" applyFont="1" applyBorder="1" applyAlignment="1">
      <alignment horizontal="center" vertical="top" textRotation="92"/>
    </xf>
    <xf numFmtId="0" fontId="23" fillId="0" borderId="53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4" xfId="0" applyFont="1" applyBorder="1" applyAlignment="1">
      <alignment horizontal="left" textRotation="90" wrapText="1"/>
    </xf>
    <xf numFmtId="0" fontId="23" fillId="0" borderId="13" xfId="0" applyFont="1" applyBorder="1" applyAlignment="1">
      <alignment horizontal="left" textRotation="90" wrapText="1"/>
    </xf>
    <xf numFmtId="0" fontId="23" fillId="0" borderId="23" xfId="0" applyFont="1" applyBorder="1" applyAlignment="1">
      <alignment horizontal="left" textRotation="90" wrapText="1"/>
    </xf>
    <xf numFmtId="0" fontId="23" fillId="0" borderId="181" xfId="0" applyFont="1" applyBorder="1" applyAlignment="1">
      <alignment horizontal="center" vertical="center" textRotation="90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184" xfId="0" applyFont="1" applyBorder="1" applyAlignment="1">
      <alignment horizontal="center" vertical="center" textRotation="90" wrapText="1"/>
    </xf>
    <xf numFmtId="0" fontId="23" fillId="0" borderId="180" xfId="0" applyFont="1" applyBorder="1" applyAlignment="1">
      <alignment horizontal="center" vertical="center" textRotation="90" wrapText="1"/>
    </xf>
    <xf numFmtId="0" fontId="23" fillId="0" borderId="86" xfId="0" applyFont="1" applyBorder="1" applyAlignment="1">
      <alignment horizontal="center" vertical="center" textRotation="90" wrapText="1"/>
    </xf>
    <xf numFmtId="0" fontId="23" fillId="0" borderId="183" xfId="0" applyFont="1" applyBorder="1" applyAlignment="1">
      <alignment horizontal="center" vertical="center" textRotation="90" wrapText="1"/>
    </xf>
    <xf numFmtId="0" fontId="11" fillId="0" borderId="179" xfId="0" applyFont="1" applyBorder="1" applyAlignment="1">
      <alignment horizontal="center" vertical="center" wrapText="1"/>
    </xf>
    <xf numFmtId="0" fontId="11" fillId="0" borderId="155" xfId="0" applyFont="1" applyBorder="1" applyAlignment="1">
      <alignment horizontal="center" vertical="center" wrapText="1"/>
    </xf>
    <xf numFmtId="0" fontId="11" fillId="0" borderId="156" xfId="0" applyFont="1" applyBorder="1" applyAlignment="1">
      <alignment horizontal="center" vertical="center" wrapText="1"/>
    </xf>
    <xf numFmtId="0" fontId="41" fillId="0" borderId="179" xfId="0" applyFont="1" applyBorder="1" applyAlignment="1">
      <alignment horizontal="center" vertical="center" wrapText="1"/>
    </xf>
    <xf numFmtId="0" fontId="41" fillId="0" borderId="155" xfId="0" applyFont="1" applyBorder="1" applyAlignment="1">
      <alignment horizontal="center" vertical="center" wrapText="1"/>
    </xf>
    <xf numFmtId="0" fontId="41" fillId="0" borderId="156" xfId="0" applyFont="1" applyBorder="1" applyAlignment="1">
      <alignment horizontal="center" vertical="center" wrapText="1"/>
    </xf>
    <xf numFmtId="0" fontId="11" fillId="10" borderId="113" xfId="0" applyFont="1" applyFill="1" applyBorder="1" applyAlignment="1">
      <alignment horizontal="left" vertical="top" wrapText="1"/>
    </xf>
    <xf numFmtId="0" fontId="11" fillId="8" borderId="120" xfId="0" applyFont="1" applyFill="1" applyBorder="1" applyAlignment="1">
      <alignment horizontal="left" vertical="top" wrapText="1"/>
    </xf>
    <xf numFmtId="0" fontId="11" fillId="8" borderId="99" xfId="0" applyFont="1" applyFill="1" applyBorder="1" applyAlignment="1">
      <alignment horizontal="left" vertical="top" wrapText="1"/>
    </xf>
    <xf numFmtId="0" fontId="11" fillId="8" borderId="90" xfId="0" applyFont="1" applyFill="1" applyBorder="1" applyAlignment="1">
      <alignment horizontal="left" vertical="top" wrapText="1"/>
    </xf>
    <xf numFmtId="0" fontId="0" fillId="0" borderId="0" xfId="0"/>
    <xf numFmtId="164" fontId="11" fillId="0" borderId="0" xfId="0" applyNumberFormat="1" applyFont="1" applyAlignment="1">
      <alignment horizontal="center" vertical="center"/>
    </xf>
    <xf numFmtId="0" fontId="23" fillId="0" borderId="179" xfId="0" applyFont="1" applyBorder="1" applyAlignment="1">
      <alignment horizontal="center" vertical="center" textRotation="90" wrapText="1"/>
    </xf>
    <xf numFmtId="0" fontId="23" fillId="0" borderId="166" xfId="0" applyFont="1" applyBorder="1" applyAlignment="1">
      <alignment horizontal="center" vertical="center" textRotation="90" wrapText="1"/>
    </xf>
    <xf numFmtId="0" fontId="23" fillId="0" borderId="182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155" xfId="0" applyFont="1" applyBorder="1" applyAlignment="1">
      <alignment horizontal="center" vertical="center" textRotation="90" wrapText="1"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170" xfId="0" applyFont="1" applyBorder="1" applyAlignment="1">
      <alignment horizontal="center" vertical="center" textRotation="90" wrapText="1"/>
    </xf>
    <xf numFmtId="0" fontId="23" fillId="0" borderId="180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183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11" fillId="13" borderId="135" xfId="1" applyFont="1" applyFill="1" applyBorder="1" applyAlignment="1" applyProtection="1">
      <alignment horizontal="right" vertical="top" wrapText="1"/>
      <protection locked="0"/>
    </xf>
    <xf numFmtId="0" fontId="23" fillId="13" borderId="169" xfId="1" applyFont="1" applyFill="1" applyBorder="1" applyAlignment="1" applyProtection="1">
      <alignment vertical="top" wrapText="1"/>
      <protection locked="0"/>
    </xf>
    <xf numFmtId="0" fontId="23" fillId="13" borderId="195" xfId="1" applyFont="1" applyFill="1" applyBorder="1" applyAlignment="1" applyProtection="1">
      <alignment vertical="top" wrapText="1"/>
      <protection locked="0"/>
    </xf>
    <xf numFmtId="164" fontId="11" fillId="13" borderId="132" xfId="1" applyNumberFormat="1" applyFont="1" applyFill="1" applyBorder="1" applyAlignment="1">
      <alignment horizontal="center" vertical="top" wrapText="1"/>
    </xf>
    <xf numFmtId="164" fontId="11" fillId="13" borderId="133" xfId="1" applyNumberFormat="1" applyFont="1" applyFill="1" applyBorder="1" applyAlignment="1">
      <alignment horizontal="center" vertical="top" wrapText="1"/>
    </xf>
    <xf numFmtId="164" fontId="11" fillId="13" borderId="178" xfId="1" applyNumberFormat="1" applyFont="1" applyFill="1" applyBorder="1" applyAlignment="1">
      <alignment horizontal="center" vertical="top" wrapText="1"/>
    </xf>
    <xf numFmtId="164" fontId="11" fillId="13" borderId="132" xfId="1" applyNumberFormat="1" applyFont="1" applyFill="1" applyBorder="1" applyAlignment="1">
      <alignment horizontal="center" vertical="center" wrapText="1"/>
    </xf>
    <xf numFmtId="164" fontId="11" fillId="13" borderId="133" xfId="1" applyNumberFormat="1" applyFont="1" applyFill="1" applyBorder="1" applyAlignment="1">
      <alignment horizontal="center" vertical="center" wrapText="1"/>
    </xf>
    <xf numFmtId="164" fontId="11" fillId="13" borderId="178" xfId="1" applyNumberFormat="1" applyFont="1" applyFill="1" applyBorder="1" applyAlignment="1">
      <alignment horizontal="center" vertical="center" wrapText="1"/>
    </xf>
    <xf numFmtId="164" fontId="11" fillId="13" borderId="134" xfId="1" applyNumberFormat="1" applyFont="1" applyFill="1" applyBorder="1" applyAlignment="1">
      <alignment horizontal="center" vertical="top" wrapText="1"/>
    </xf>
    <xf numFmtId="0" fontId="23" fillId="6" borderId="0" xfId="1" applyFont="1" applyFill="1" applyAlignment="1" applyProtection="1">
      <alignment horizontal="left" wrapText="1"/>
      <protection locked="0"/>
    </xf>
    <xf numFmtId="0" fontId="23" fillId="6" borderId="0" xfId="6" applyFont="1" applyFill="1" applyProtection="1">
      <protection locked="0"/>
    </xf>
    <xf numFmtId="164" fontId="23" fillId="6" borderId="0" xfId="1" applyNumberFormat="1" applyFont="1" applyFill="1" applyAlignment="1" applyProtection="1">
      <alignment horizontal="center" vertical="top" wrapText="1"/>
      <protection locked="0"/>
    </xf>
    <xf numFmtId="0" fontId="23" fillId="0" borderId="15" xfId="1" applyFont="1" applyBorder="1" applyAlignment="1" applyProtection="1">
      <alignment vertical="center" wrapText="1"/>
      <protection locked="0"/>
    </xf>
    <xf numFmtId="0" fontId="23" fillId="0" borderId="16" xfId="1" applyFont="1" applyBorder="1" applyAlignment="1" applyProtection="1">
      <alignment vertical="center" wrapText="1"/>
      <protection locked="0"/>
    </xf>
    <xf numFmtId="0" fontId="23" fillId="0" borderId="165" xfId="1" applyFont="1" applyBorder="1" applyAlignment="1" applyProtection="1">
      <alignment vertical="center" wrapText="1"/>
      <protection locked="0"/>
    </xf>
    <xf numFmtId="164" fontId="33" fillId="0" borderId="12" xfId="1" applyNumberFormat="1" applyFont="1" applyBorder="1" applyAlignment="1" applyProtection="1">
      <alignment horizontal="center" vertical="center"/>
      <protection locked="0"/>
    </xf>
    <xf numFmtId="164" fontId="33" fillId="0" borderId="51" xfId="1" applyNumberFormat="1" applyFont="1" applyBorder="1" applyAlignment="1" applyProtection="1">
      <alignment horizontal="center" vertical="center"/>
      <protection locked="0"/>
    </xf>
    <xf numFmtId="164" fontId="33" fillId="0" borderId="142" xfId="1" applyNumberFormat="1" applyFont="1" applyBorder="1" applyAlignment="1" applyProtection="1">
      <alignment horizontal="center" vertical="center"/>
      <protection locked="0"/>
    </xf>
    <xf numFmtId="0" fontId="33" fillId="0" borderId="51" xfId="1" applyFont="1" applyBorder="1" applyAlignment="1" applyProtection="1">
      <alignment horizontal="center" vertical="center"/>
      <protection locked="0"/>
    </xf>
    <xf numFmtId="0" fontId="33" fillId="0" borderId="142" xfId="1" applyFont="1" applyBorder="1" applyAlignment="1" applyProtection="1">
      <alignment horizontal="center" vertical="center"/>
      <protection locked="0"/>
    </xf>
    <xf numFmtId="164" fontId="33" fillId="0" borderId="122" xfId="1" applyNumberFormat="1" applyFont="1" applyBorder="1" applyAlignment="1" applyProtection="1">
      <alignment horizontal="center" vertical="center"/>
      <protection locked="0"/>
    </xf>
    <xf numFmtId="0" fontId="23" fillId="0" borderId="54" xfId="1" applyFont="1" applyBorder="1" applyAlignment="1" applyProtection="1">
      <alignment vertical="center" wrapText="1"/>
      <protection locked="0"/>
    </xf>
    <xf numFmtId="0" fontId="23" fillId="0" borderId="52" xfId="1" applyFont="1" applyBorder="1" applyAlignment="1" applyProtection="1">
      <alignment vertical="center" wrapText="1"/>
      <protection locked="0"/>
    </xf>
    <xf numFmtId="0" fontId="23" fillId="0" borderId="164" xfId="1" applyFont="1" applyBorder="1" applyAlignment="1" applyProtection="1">
      <alignment vertical="center" wrapText="1"/>
      <protection locked="0"/>
    </xf>
    <xf numFmtId="164" fontId="23" fillId="0" borderId="119" xfId="1" applyNumberFormat="1" applyFont="1" applyBorder="1" applyAlignment="1" applyProtection="1">
      <alignment horizontal="center" vertical="center" wrapText="1"/>
      <protection locked="0"/>
    </xf>
    <xf numFmtId="164" fontId="23" fillId="0" borderId="101" xfId="1" applyNumberFormat="1" applyFont="1" applyBorder="1" applyAlignment="1" applyProtection="1">
      <alignment horizontal="center" vertical="center" wrapText="1"/>
      <protection locked="0"/>
    </xf>
    <xf numFmtId="164" fontId="23" fillId="0" borderId="143" xfId="1" applyNumberFormat="1" applyFont="1" applyBorder="1" applyAlignment="1" applyProtection="1">
      <alignment horizontal="center" vertical="center" wrapText="1"/>
      <protection locked="0"/>
    </xf>
    <xf numFmtId="164" fontId="23" fillId="0" borderId="12" xfId="1" applyNumberFormat="1" applyFont="1" applyBorder="1" applyAlignment="1" applyProtection="1">
      <alignment horizontal="center" vertical="center" wrapText="1"/>
      <protection locked="0"/>
    </xf>
    <xf numFmtId="164" fontId="23" fillId="0" borderId="51" xfId="1" applyNumberFormat="1" applyFont="1" applyBorder="1" applyAlignment="1" applyProtection="1">
      <alignment horizontal="center" vertical="center" wrapText="1"/>
      <protection locked="0"/>
    </xf>
    <xf numFmtId="164" fontId="23" fillId="0" borderId="142" xfId="1" applyNumberFormat="1" applyFont="1" applyBorder="1" applyAlignment="1" applyProtection="1">
      <alignment horizontal="center" vertical="center" wrapText="1"/>
      <protection locked="0"/>
    </xf>
    <xf numFmtId="164" fontId="23" fillId="0" borderId="122" xfId="1" applyNumberFormat="1" applyFont="1" applyBorder="1" applyAlignment="1" applyProtection="1">
      <alignment horizontal="center" vertical="center" wrapText="1"/>
      <protection locked="0"/>
    </xf>
    <xf numFmtId="0" fontId="11" fillId="8" borderId="87" xfId="1" applyFont="1" applyFill="1" applyBorder="1" applyAlignment="1" applyProtection="1">
      <alignment horizontal="right" vertical="center" wrapText="1"/>
      <protection locked="0"/>
    </xf>
    <xf numFmtId="0" fontId="23" fillId="0" borderId="40" xfId="1" applyFont="1" applyBorder="1" applyAlignment="1" applyProtection="1">
      <alignment horizontal="right" vertical="center"/>
      <protection locked="0"/>
    </xf>
    <xf numFmtId="0" fontId="23" fillId="0" borderId="34" xfId="1" applyFont="1" applyBorder="1" applyAlignment="1" applyProtection="1">
      <alignment horizontal="right" vertical="center"/>
      <protection locked="0"/>
    </xf>
    <xf numFmtId="164" fontId="11" fillId="4" borderId="39" xfId="1" applyNumberFormat="1" applyFont="1" applyFill="1" applyBorder="1" applyAlignment="1" applyProtection="1">
      <alignment horizontal="center" vertical="center"/>
      <protection locked="0"/>
    </xf>
    <xf numFmtId="164" fontId="11" fillId="4" borderId="40" xfId="1" applyNumberFormat="1" applyFont="1" applyFill="1" applyBorder="1" applyAlignment="1" applyProtection="1">
      <alignment horizontal="center" vertical="center"/>
      <protection locked="0"/>
    </xf>
    <xf numFmtId="164" fontId="11" fillId="4" borderId="34" xfId="1" applyNumberFormat="1" applyFont="1" applyFill="1" applyBorder="1" applyAlignment="1" applyProtection="1">
      <alignment horizontal="center" vertical="center"/>
      <protection locked="0"/>
    </xf>
    <xf numFmtId="164" fontId="11" fillId="8" borderId="39" xfId="1" applyNumberFormat="1" applyFont="1" applyFill="1" applyBorder="1" applyAlignment="1" applyProtection="1">
      <alignment horizontal="center" vertical="center" wrapText="1"/>
      <protection locked="0"/>
    </xf>
    <xf numFmtId="164" fontId="11" fillId="8" borderId="40" xfId="1" applyNumberFormat="1" applyFont="1" applyFill="1" applyBorder="1" applyAlignment="1" applyProtection="1">
      <alignment horizontal="center" vertical="center" wrapText="1"/>
      <protection locked="0"/>
    </xf>
    <xf numFmtId="164" fontId="11" fillId="8" borderId="34" xfId="1" applyNumberFormat="1" applyFont="1" applyFill="1" applyBorder="1" applyAlignment="1" applyProtection="1">
      <alignment horizontal="center" vertical="center" wrapText="1"/>
      <protection locked="0"/>
    </xf>
    <xf numFmtId="164" fontId="11" fillId="8" borderId="41" xfId="1" applyNumberFormat="1" applyFont="1" applyFill="1" applyBorder="1" applyAlignment="1" applyProtection="1">
      <alignment horizontal="center" vertical="center" wrapText="1"/>
      <protection locked="0"/>
    </xf>
    <xf numFmtId="0" fontId="23" fillId="5" borderId="185" xfId="1" applyFont="1" applyFill="1" applyBorder="1" applyAlignment="1" applyProtection="1">
      <alignment vertical="center" wrapText="1"/>
      <protection locked="0"/>
    </xf>
    <xf numFmtId="0" fontId="23" fillId="5" borderId="43" xfId="1" applyFont="1" applyFill="1" applyBorder="1" applyAlignment="1" applyProtection="1">
      <alignment vertical="center" wrapText="1"/>
      <protection locked="0"/>
    </xf>
    <xf numFmtId="0" fontId="23" fillId="5" borderId="19" xfId="1" applyFont="1" applyFill="1" applyBorder="1" applyAlignment="1" applyProtection="1">
      <alignment vertical="center" wrapText="1"/>
      <protection locked="0"/>
    </xf>
    <xf numFmtId="0" fontId="23" fillId="0" borderId="51" xfId="1" applyFont="1" applyBorder="1" applyAlignment="1" applyProtection="1">
      <alignment horizontal="center" vertical="center" wrapText="1"/>
      <protection locked="0"/>
    </xf>
    <xf numFmtId="0" fontId="23" fillId="0" borderId="142" xfId="1" applyFont="1" applyBorder="1" applyAlignment="1" applyProtection="1">
      <alignment horizontal="center" vertical="center" wrapText="1"/>
      <protection locked="0"/>
    </xf>
    <xf numFmtId="0" fontId="23" fillId="0" borderId="122" xfId="1" applyFont="1" applyBorder="1" applyAlignment="1" applyProtection="1">
      <alignment horizontal="center" vertical="center" wrapText="1"/>
      <protection locked="0"/>
    </xf>
    <xf numFmtId="0" fontId="23" fillId="0" borderId="166" xfId="1" applyFont="1" applyBorder="1" applyAlignment="1" applyProtection="1">
      <alignment vertical="center" wrapText="1"/>
      <protection locked="0"/>
    </xf>
    <xf numFmtId="0" fontId="23" fillId="0" borderId="51" xfId="1" applyFont="1" applyBorder="1" applyAlignment="1" applyProtection="1">
      <alignment vertical="center" wrapText="1"/>
      <protection locked="0"/>
    </xf>
    <xf numFmtId="0" fontId="23" fillId="0" borderId="142" xfId="1" applyFont="1" applyBorder="1" applyAlignment="1" applyProtection="1">
      <alignment vertical="center" wrapText="1"/>
      <protection locked="0"/>
    </xf>
    <xf numFmtId="164" fontId="23" fillId="0" borderId="12" xfId="1" applyNumberFormat="1" applyFont="1" applyBorder="1" applyAlignment="1">
      <alignment horizontal="center" vertical="center" wrapText="1"/>
    </xf>
    <xf numFmtId="164" fontId="23" fillId="0" borderId="51" xfId="1" applyNumberFormat="1" applyFont="1" applyBorder="1" applyAlignment="1">
      <alignment horizontal="center" vertical="center" wrapText="1"/>
    </xf>
    <xf numFmtId="164" fontId="23" fillId="0" borderId="142" xfId="1" applyNumberFormat="1" applyFont="1" applyBorder="1" applyAlignment="1">
      <alignment horizontal="center" vertical="center" wrapText="1"/>
    </xf>
    <xf numFmtId="164" fontId="23" fillId="0" borderId="122" xfId="1" applyNumberFormat="1" applyFont="1" applyBorder="1" applyAlignment="1">
      <alignment horizontal="center" vertical="center" wrapText="1"/>
    </xf>
    <xf numFmtId="164" fontId="23" fillId="0" borderId="12" xfId="1" applyNumberFormat="1" applyFont="1" applyBorder="1" applyAlignment="1">
      <alignment horizontal="center" vertical="center"/>
    </xf>
    <xf numFmtId="164" fontId="23" fillId="0" borderId="51" xfId="1" applyNumberFormat="1" applyFont="1" applyBorder="1" applyAlignment="1">
      <alignment horizontal="center" vertical="center"/>
    </xf>
    <xf numFmtId="164" fontId="23" fillId="0" borderId="142" xfId="1" applyNumberFormat="1" applyFont="1" applyBorder="1" applyAlignment="1">
      <alignment horizontal="center" vertical="center"/>
    </xf>
    <xf numFmtId="164" fontId="23" fillId="0" borderId="122" xfId="1" applyNumberFormat="1" applyFont="1" applyBorder="1" applyAlignment="1">
      <alignment horizontal="center" vertical="center"/>
    </xf>
    <xf numFmtId="0" fontId="11" fillId="8" borderId="40" xfId="1" applyFont="1" applyFill="1" applyBorder="1" applyAlignment="1" applyProtection="1">
      <alignment horizontal="right" vertical="center" wrapText="1"/>
      <protection locked="0"/>
    </xf>
    <xf numFmtId="0" fontId="11" fillId="8" borderId="34" xfId="1" applyFont="1" applyFill="1" applyBorder="1" applyAlignment="1" applyProtection="1">
      <alignment horizontal="right" vertical="center" wrapText="1"/>
      <protection locked="0"/>
    </xf>
    <xf numFmtId="164" fontId="11" fillId="8" borderId="39" xfId="1" applyNumberFormat="1" applyFont="1" applyFill="1" applyBorder="1" applyAlignment="1">
      <alignment horizontal="center" vertical="center" wrapText="1"/>
    </xf>
    <xf numFmtId="164" fontId="11" fillId="8" borderId="40" xfId="1" applyNumberFormat="1" applyFont="1" applyFill="1" applyBorder="1" applyAlignment="1">
      <alignment horizontal="center" vertical="center" wrapText="1"/>
    </xf>
    <xf numFmtId="164" fontId="11" fillId="8" borderId="34" xfId="1" applyNumberFormat="1" applyFont="1" applyFill="1" applyBorder="1" applyAlignment="1">
      <alignment horizontal="center" vertical="center" wrapText="1"/>
    </xf>
    <xf numFmtId="164" fontId="11" fillId="8" borderId="41" xfId="1" applyNumberFormat="1" applyFont="1" applyFill="1" applyBorder="1" applyAlignment="1">
      <alignment horizontal="center" vertical="center" wrapText="1"/>
    </xf>
    <xf numFmtId="0" fontId="23" fillId="0" borderId="130" xfId="1" applyFont="1" applyBorder="1" applyAlignment="1" applyProtection="1">
      <alignment vertical="center" wrapText="1"/>
      <protection locked="0"/>
    </xf>
    <xf numFmtId="0" fontId="23" fillId="0" borderId="140" xfId="1" applyFont="1" applyBorder="1" applyAlignment="1" applyProtection="1">
      <alignment vertical="center" wrapText="1"/>
      <protection locked="0"/>
    </xf>
    <xf numFmtId="0" fontId="23" fillId="0" borderId="141" xfId="1" applyFont="1" applyBorder="1" applyAlignment="1" applyProtection="1">
      <alignment vertical="center" wrapText="1"/>
      <protection locked="0"/>
    </xf>
    <xf numFmtId="164" fontId="23" fillId="0" borderId="116" xfId="1" applyNumberFormat="1" applyFont="1" applyBorder="1" applyAlignment="1">
      <alignment horizontal="center" vertical="center" wrapText="1"/>
    </xf>
    <xf numFmtId="164" fontId="23" fillId="0" borderId="140" xfId="1" applyNumberFormat="1" applyFont="1" applyBorder="1" applyAlignment="1">
      <alignment horizontal="center" vertical="center" wrapText="1"/>
    </xf>
    <xf numFmtId="164" fontId="23" fillId="0" borderId="141" xfId="1" applyNumberFormat="1" applyFont="1" applyBorder="1" applyAlignment="1">
      <alignment horizontal="center" vertical="center" wrapText="1"/>
    </xf>
    <xf numFmtId="164" fontId="23" fillId="0" borderId="186" xfId="1" applyNumberFormat="1" applyFont="1" applyBorder="1" applyAlignment="1">
      <alignment horizontal="center" vertical="center" wrapText="1"/>
    </xf>
    <xf numFmtId="49" fontId="11" fillId="0" borderId="147" xfId="1" applyNumberFormat="1" applyFont="1" applyBorder="1" applyAlignment="1" applyProtection="1">
      <alignment horizontal="center" vertical="top" wrapText="1"/>
      <protection locked="0"/>
    </xf>
    <xf numFmtId="0" fontId="11" fillId="0" borderId="172" xfId="1" applyFont="1" applyBorder="1" applyAlignment="1" applyProtection="1">
      <alignment vertical="center" wrapText="1"/>
      <protection locked="0"/>
    </xf>
    <xf numFmtId="0" fontId="11" fillId="0" borderId="173" xfId="1" applyFont="1" applyBorder="1" applyAlignment="1" applyProtection="1">
      <alignment vertical="center" wrapText="1"/>
      <protection locked="0"/>
    </xf>
    <xf numFmtId="0" fontId="11" fillId="0" borderId="174" xfId="1" applyFont="1" applyBorder="1" applyAlignment="1" applyProtection="1">
      <alignment vertical="center" wrapText="1"/>
      <protection locked="0"/>
    </xf>
    <xf numFmtId="0" fontId="11" fillId="0" borderId="193" xfId="1" applyFont="1" applyBorder="1" applyAlignment="1" applyProtection="1">
      <alignment horizontal="center" vertical="center" wrapText="1"/>
      <protection locked="0"/>
    </xf>
    <xf numFmtId="0" fontId="11" fillId="0" borderId="173" xfId="1" applyFont="1" applyBorder="1" applyAlignment="1" applyProtection="1">
      <alignment horizontal="center" vertical="center" wrapText="1"/>
      <protection locked="0"/>
    </xf>
    <xf numFmtId="0" fontId="11" fillId="0" borderId="174" xfId="1" applyFont="1" applyBorder="1" applyAlignment="1" applyProtection="1">
      <alignment horizontal="center" vertical="center" wrapText="1"/>
      <protection locked="0"/>
    </xf>
    <xf numFmtId="0" fontId="11" fillId="0" borderId="225" xfId="1" applyFont="1" applyBorder="1" applyAlignment="1" applyProtection="1">
      <alignment horizontal="center" vertical="center" wrapText="1"/>
      <protection locked="0"/>
    </xf>
    <xf numFmtId="0" fontId="9" fillId="3" borderId="38" xfId="6" applyFont="1" applyFill="1" applyBorder="1" applyAlignment="1" applyProtection="1">
      <alignment horizontal="right" vertical="top"/>
      <protection locked="0"/>
    </xf>
    <xf numFmtId="0" fontId="9" fillId="3" borderId="40" xfId="6" applyFont="1" applyFill="1" applyBorder="1" applyAlignment="1" applyProtection="1">
      <alignment horizontal="right" vertical="top"/>
      <protection locked="0"/>
    </xf>
    <xf numFmtId="0" fontId="9" fillId="3" borderId="41" xfId="6" applyFont="1" applyFill="1" applyBorder="1" applyAlignment="1" applyProtection="1">
      <alignment horizontal="right" vertical="top"/>
      <protection locked="0"/>
    </xf>
    <xf numFmtId="0" fontId="10" fillId="10" borderId="87" xfId="6" applyFont="1" applyFill="1" applyBorder="1" applyAlignment="1" applyProtection="1">
      <alignment vertical="top" wrapText="1"/>
      <protection locked="0"/>
    </xf>
    <xf numFmtId="0" fontId="10" fillId="10" borderId="40" xfId="6" applyFont="1" applyFill="1" applyBorder="1" applyAlignment="1" applyProtection="1">
      <alignment vertical="top" wrapText="1"/>
      <protection locked="0"/>
    </xf>
    <xf numFmtId="0" fontId="10" fillId="10" borderId="41" xfId="6" applyFont="1" applyFill="1" applyBorder="1" applyAlignment="1" applyProtection="1">
      <alignment vertical="top" wrapText="1"/>
      <protection locked="0"/>
    </xf>
    <xf numFmtId="0" fontId="11" fillId="9" borderId="38" xfId="6" applyFont="1" applyFill="1" applyBorder="1" applyAlignment="1" applyProtection="1">
      <alignment horizontal="right" vertical="top" wrapText="1"/>
      <protection locked="0"/>
    </xf>
    <xf numFmtId="0" fontId="11" fillId="9" borderId="40" xfId="6" applyFont="1" applyFill="1" applyBorder="1" applyAlignment="1" applyProtection="1">
      <alignment horizontal="right" vertical="top" wrapText="1"/>
      <protection locked="0"/>
    </xf>
    <xf numFmtId="0" fontId="11" fillId="9" borderId="41" xfId="6" applyFont="1" applyFill="1" applyBorder="1" applyAlignment="1" applyProtection="1">
      <alignment horizontal="right" vertical="top" wrapText="1"/>
      <protection locked="0"/>
    </xf>
    <xf numFmtId="49" fontId="11" fillId="8" borderId="138" xfId="6" applyNumberFormat="1" applyFont="1" applyFill="1" applyBorder="1" applyAlignment="1" applyProtection="1">
      <alignment horizontal="right" vertical="top" wrapText="1"/>
      <protection locked="0"/>
    </xf>
    <xf numFmtId="49" fontId="11" fillId="8" borderId="133" xfId="6" applyNumberFormat="1" applyFont="1" applyFill="1" applyBorder="1" applyAlignment="1" applyProtection="1">
      <alignment horizontal="right" vertical="top" wrapText="1"/>
      <protection locked="0"/>
    </xf>
    <xf numFmtId="49" fontId="11" fillId="8" borderId="134" xfId="6" applyNumberFormat="1" applyFont="1" applyFill="1" applyBorder="1" applyAlignment="1" applyProtection="1">
      <alignment horizontal="right" vertical="top" wrapText="1"/>
      <protection locked="0"/>
    </xf>
    <xf numFmtId="0" fontId="10" fillId="6" borderId="194" xfId="6" applyFont="1" applyFill="1" applyBorder="1" applyAlignment="1" applyProtection="1">
      <alignment horizontal="left" vertical="center" wrapText="1"/>
      <protection locked="0"/>
    </xf>
    <xf numFmtId="0" fontId="10" fillId="6" borderId="165" xfId="6" applyFont="1" applyFill="1" applyBorder="1" applyAlignment="1" applyProtection="1">
      <alignment horizontal="left" vertical="center" wrapText="1"/>
      <protection locked="0"/>
    </xf>
    <xf numFmtId="0" fontId="10" fillId="6" borderId="106" xfId="6" applyFont="1" applyFill="1" applyBorder="1" applyAlignment="1" applyProtection="1">
      <alignment horizontal="center" vertical="top"/>
      <protection locked="0"/>
    </xf>
    <xf numFmtId="0" fontId="10" fillId="6" borderId="19" xfId="6" applyFont="1" applyFill="1" applyBorder="1" applyAlignment="1" applyProtection="1">
      <alignment horizontal="center" vertical="top"/>
      <protection locked="0"/>
    </xf>
    <xf numFmtId="0" fontId="10" fillId="6" borderId="60" xfId="6" applyFont="1" applyFill="1" applyBorder="1" applyAlignment="1" applyProtection="1">
      <alignment horizontal="center" vertical="top"/>
      <protection locked="0"/>
    </xf>
    <xf numFmtId="0" fontId="10" fillId="6" borderId="16" xfId="6" applyFont="1" applyFill="1" applyBorder="1" applyAlignment="1" applyProtection="1">
      <alignment horizontal="center" vertical="top"/>
      <protection locked="0"/>
    </xf>
    <xf numFmtId="0" fontId="10" fillId="6" borderId="61" xfId="6" applyFont="1" applyFill="1" applyBorder="1" applyAlignment="1" applyProtection="1">
      <alignment horizontal="center" vertical="top"/>
      <protection locked="0"/>
    </xf>
    <xf numFmtId="0" fontId="10" fillId="6" borderId="17" xfId="6" applyFont="1" applyFill="1" applyBorder="1" applyAlignment="1" applyProtection="1">
      <alignment horizontal="center" vertical="top"/>
      <protection locked="0"/>
    </xf>
    <xf numFmtId="0" fontId="23" fillId="6" borderId="37" xfId="6" applyFont="1" applyFill="1" applyBorder="1" applyAlignment="1" applyProtection="1">
      <alignment horizontal="left" vertical="top" wrapText="1"/>
      <protection locked="0"/>
    </xf>
    <xf numFmtId="0" fontId="23" fillId="6" borderId="129" xfId="6" applyFont="1" applyFill="1" applyBorder="1" applyAlignment="1" applyProtection="1">
      <alignment horizontal="left" vertical="top" wrapText="1"/>
      <protection locked="0"/>
    </xf>
    <xf numFmtId="0" fontId="23" fillId="6" borderId="15" xfId="6" applyFont="1" applyFill="1" applyBorder="1" applyAlignment="1" applyProtection="1">
      <alignment horizontal="left" vertical="top" wrapText="1"/>
      <protection locked="0"/>
    </xf>
    <xf numFmtId="0" fontId="23" fillId="6" borderId="101" xfId="6" applyFont="1" applyFill="1" applyBorder="1" applyAlignment="1" applyProtection="1">
      <alignment horizontal="center" vertical="top" wrapText="1"/>
      <protection locked="0"/>
    </xf>
    <xf numFmtId="0" fontId="23" fillId="6" borderId="108" xfId="6" applyFont="1" applyFill="1" applyBorder="1" applyAlignment="1" applyProtection="1">
      <alignment horizontal="center" vertical="top" wrapText="1"/>
      <protection locked="0"/>
    </xf>
    <xf numFmtId="49" fontId="9" fillId="9" borderId="129" xfId="6" applyNumberFormat="1" applyFont="1" applyFill="1" applyBorder="1" applyAlignment="1" applyProtection="1">
      <alignment horizontal="center" vertical="top"/>
      <protection locked="0"/>
    </xf>
    <xf numFmtId="49" fontId="9" fillId="9" borderId="124" xfId="6" applyNumberFormat="1" applyFont="1" applyFill="1" applyBorder="1" applyAlignment="1" applyProtection="1">
      <alignment horizontal="center" vertical="top"/>
      <protection locked="0"/>
    </xf>
    <xf numFmtId="49" fontId="9" fillId="9" borderId="76" xfId="6" applyNumberFormat="1" applyFont="1" applyFill="1" applyBorder="1" applyAlignment="1" applyProtection="1">
      <alignment horizontal="center" vertical="top"/>
      <protection locked="0"/>
    </xf>
    <xf numFmtId="49" fontId="9" fillId="10" borderId="68" xfId="6" applyNumberFormat="1" applyFont="1" applyFill="1" applyBorder="1" applyAlignment="1" applyProtection="1">
      <alignment horizontal="center" vertical="top"/>
      <protection locked="0"/>
    </xf>
    <xf numFmtId="49" fontId="9" fillId="10" borderId="60" xfId="6" applyNumberFormat="1" applyFont="1" applyFill="1" applyBorder="1" applyAlignment="1" applyProtection="1">
      <alignment horizontal="center" vertical="top"/>
      <protection locked="0"/>
    </xf>
    <xf numFmtId="49" fontId="9" fillId="10" borderId="74" xfId="6" applyNumberFormat="1" applyFont="1" applyFill="1" applyBorder="1" applyAlignment="1" applyProtection="1">
      <alignment horizontal="center" vertical="top"/>
      <protection locked="0"/>
    </xf>
    <xf numFmtId="49" fontId="9" fillId="0" borderId="102" xfId="6" applyNumberFormat="1" applyFont="1" applyBorder="1" applyAlignment="1" applyProtection="1">
      <alignment horizontal="center" vertical="top"/>
      <protection locked="0"/>
    </xf>
    <xf numFmtId="49" fontId="9" fillId="0" borderId="68" xfId="6" applyNumberFormat="1" applyFont="1" applyBorder="1" applyAlignment="1" applyProtection="1">
      <alignment horizontal="center" vertical="top"/>
      <protection locked="0"/>
    </xf>
    <xf numFmtId="49" fontId="9" fillId="0" borderId="60" xfId="6" applyNumberFormat="1" applyFont="1" applyBorder="1" applyAlignment="1" applyProtection="1">
      <alignment horizontal="center" vertical="top"/>
      <protection locked="0"/>
    </xf>
    <xf numFmtId="49" fontId="9" fillId="0" borderId="74" xfId="6" applyNumberFormat="1" applyFont="1" applyBorder="1" applyAlignment="1" applyProtection="1">
      <alignment horizontal="center" vertical="top"/>
      <protection locked="0"/>
    </xf>
    <xf numFmtId="0" fontId="40" fillId="6" borderId="66" xfId="6" applyFont="1" applyFill="1" applyBorder="1" applyAlignment="1" applyProtection="1">
      <alignment horizontal="center" vertical="center" textRotation="90"/>
      <protection locked="0"/>
    </xf>
    <xf numFmtId="0" fontId="40" fillId="6" borderId="85" xfId="6" applyFont="1" applyFill="1" applyBorder="1" applyAlignment="1" applyProtection="1">
      <alignment horizontal="center" vertical="center" textRotation="90"/>
      <protection locked="0"/>
    </xf>
    <xf numFmtId="0" fontId="40" fillId="6" borderId="31" xfId="6" applyFont="1" applyFill="1" applyBorder="1" applyAlignment="1" applyProtection="1">
      <alignment horizontal="center" vertical="center" textRotation="90"/>
      <protection locked="0"/>
    </xf>
    <xf numFmtId="0" fontId="40" fillId="6" borderId="86" xfId="6" applyFont="1" applyFill="1" applyBorder="1" applyAlignment="1" applyProtection="1">
      <alignment horizontal="center" vertical="center" textRotation="90"/>
      <protection locked="0"/>
    </xf>
    <xf numFmtId="0" fontId="40" fillId="6" borderId="120" xfId="6" applyFont="1" applyFill="1" applyBorder="1" applyAlignment="1" applyProtection="1">
      <alignment horizontal="center" vertical="center" textRotation="90"/>
      <protection locked="0"/>
    </xf>
    <xf numFmtId="0" fontId="40" fillId="6" borderId="67" xfId="6" applyFont="1" applyFill="1" applyBorder="1" applyAlignment="1" applyProtection="1">
      <alignment horizontal="center" vertical="center" textRotation="90"/>
      <protection locked="0"/>
    </xf>
    <xf numFmtId="0" fontId="40" fillId="6" borderId="95" xfId="6" applyFont="1" applyFill="1" applyBorder="1" applyAlignment="1" applyProtection="1">
      <alignment horizontal="center" vertical="center" textRotation="90"/>
      <protection locked="0"/>
    </xf>
    <xf numFmtId="0" fontId="40" fillId="6" borderId="32" xfId="6" applyFont="1" applyFill="1" applyBorder="1" applyAlignment="1" applyProtection="1">
      <alignment horizontal="center" vertical="center" textRotation="90"/>
      <protection locked="0"/>
    </xf>
    <xf numFmtId="0" fontId="23" fillId="0" borderId="82" xfId="6" applyFont="1" applyBorder="1" applyAlignment="1" applyProtection="1">
      <alignment horizontal="center" vertical="top" wrapText="1"/>
      <protection locked="0"/>
    </xf>
    <xf numFmtId="0" fontId="23" fillId="0" borderId="125" xfId="6" applyFont="1" applyBorder="1" applyAlignment="1" applyProtection="1">
      <alignment horizontal="center" vertical="top" wrapText="1"/>
      <protection locked="0"/>
    </xf>
    <xf numFmtId="0" fontId="11" fillId="6" borderId="40" xfId="6" applyFont="1" applyFill="1" applyBorder="1" applyAlignment="1" applyProtection="1">
      <alignment horizontal="left" vertical="top" wrapText="1"/>
      <protection locked="0"/>
    </xf>
    <xf numFmtId="0" fontId="11" fillId="6" borderId="162" xfId="6" applyFont="1" applyFill="1" applyBorder="1" applyAlignment="1" applyProtection="1">
      <alignment horizontal="left" vertical="top" wrapText="1"/>
      <protection locked="0"/>
    </xf>
    <xf numFmtId="0" fontId="11" fillId="6" borderId="41" xfId="6" applyFont="1" applyFill="1" applyBorder="1" applyAlignment="1" applyProtection="1">
      <alignment horizontal="left" vertical="top" wrapText="1"/>
      <protection locked="0"/>
    </xf>
    <xf numFmtId="0" fontId="23" fillId="0" borderId="37" xfId="6" applyFont="1" applyBorder="1" applyAlignment="1" applyProtection="1">
      <alignment horizontal="left" vertical="top" wrapText="1"/>
      <protection locked="0"/>
    </xf>
    <xf numFmtId="0" fontId="23" fillId="0" borderId="129" xfId="6" applyFont="1" applyBorder="1" applyAlignment="1" applyProtection="1">
      <alignment horizontal="left" vertical="top" wrapText="1"/>
      <protection locked="0"/>
    </xf>
    <xf numFmtId="0" fontId="23" fillId="0" borderId="15" xfId="6" applyFont="1" applyBorder="1" applyAlignment="1" applyProtection="1">
      <alignment horizontal="left" vertical="top" wrapText="1"/>
      <protection locked="0"/>
    </xf>
    <xf numFmtId="0" fontId="10" fillId="6" borderId="110" xfId="6" applyFont="1" applyFill="1" applyBorder="1" applyAlignment="1" applyProtection="1">
      <alignment horizontal="center" vertical="top"/>
      <protection locked="0"/>
    </xf>
    <xf numFmtId="0" fontId="10" fillId="6" borderId="102" xfId="6" applyFont="1" applyFill="1" applyBorder="1" applyAlignment="1" applyProtection="1">
      <alignment horizontal="center" vertical="top"/>
      <protection locked="0"/>
    </xf>
    <xf numFmtId="0" fontId="10" fillId="6" borderId="103" xfId="6" applyFont="1" applyFill="1" applyBorder="1" applyAlignment="1" applyProtection="1">
      <alignment horizontal="center" vertical="top"/>
      <protection locked="0"/>
    </xf>
    <xf numFmtId="0" fontId="23" fillId="6" borderId="100" xfId="6" applyFont="1" applyFill="1" applyBorder="1" applyAlignment="1" applyProtection="1">
      <alignment horizontal="left" vertical="top" wrapText="1"/>
      <protection locked="0"/>
    </xf>
    <xf numFmtId="0" fontId="22" fillId="0" borderId="165" xfId="6" applyBorder="1" applyAlignment="1" applyProtection="1">
      <alignment horizontal="left" vertical="center" wrapText="1"/>
      <protection locked="0"/>
    </xf>
    <xf numFmtId="164" fontId="9" fillId="6" borderId="101" xfId="6" applyNumberFormat="1" applyFont="1" applyFill="1" applyBorder="1" applyAlignment="1" applyProtection="1">
      <alignment horizontal="center" vertical="top"/>
      <protection locked="0"/>
    </xf>
    <xf numFmtId="164" fontId="9" fillId="6" borderId="108" xfId="6" applyNumberFormat="1" applyFont="1" applyFill="1" applyBorder="1" applyAlignment="1" applyProtection="1">
      <alignment horizontal="center" vertical="top"/>
      <protection locked="0"/>
    </xf>
    <xf numFmtId="0" fontId="11" fillId="6" borderId="39" xfId="6" applyFont="1" applyFill="1" applyBorder="1" applyAlignment="1" applyProtection="1">
      <alignment horizontal="left" vertical="top" wrapText="1"/>
      <protection locked="0"/>
    </xf>
    <xf numFmtId="0" fontId="10" fillId="0" borderId="106" xfId="6" applyFont="1" applyBorder="1" applyAlignment="1" applyProtection="1">
      <alignment horizontal="center" vertical="top"/>
      <protection locked="0"/>
    </xf>
    <xf numFmtId="0" fontId="10" fillId="0" borderId="19" xfId="6" applyFont="1" applyBorder="1" applyAlignment="1" applyProtection="1">
      <alignment horizontal="center" vertical="top"/>
      <protection locked="0"/>
    </xf>
    <xf numFmtId="0" fontId="10" fillId="0" borderId="60" xfId="6" applyFont="1" applyBorder="1" applyAlignment="1" applyProtection="1">
      <alignment horizontal="center" vertical="top"/>
      <protection locked="0"/>
    </xf>
    <xf numFmtId="0" fontId="10" fillId="0" borderId="16" xfId="6" applyFont="1" applyBorder="1" applyAlignment="1" applyProtection="1">
      <alignment horizontal="center" vertical="top"/>
      <protection locked="0"/>
    </xf>
    <xf numFmtId="0" fontId="10" fillId="0" borderId="61" xfId="6" applyFont="1" applyBorder="1" applyAlignment="1" applyProtection="1">
      <alignment horizontal="center" vertical="top"/>
      <protection locked="0"/>
    </xf>
    <xf numFmtId="0" fontId="10" fillId="0" borderId="17" xfId="6" applyFont="1" applyBorder="1" applyAlignment="1" applyProtection="1">
      <alignment horizontal="center" vertical="top"/>
      <protection locked="0"/>
    </xf>
    <xf numFmtId="49" fontId="9" fillId="9" borderId="37" xfId="6" applyNumberFormat="1" applyFont="1" applyFill="1" applyBorder="1" applyAlignment="1" applyProtection="1">
      <alignment horizontal="center" vertical="top"/>
      <protection locked="0"/>
    </xf>
    <xf numFmtId="49" fontId="9" fillId="10" borderId="102" xfId="6" applyNumberFormat="1" applyFont="1" applyFill="1" applyBorder="1" applyAlignment="1" applyProtection="1">
      <alignment horizontal="center" vertical="top"/>
      <protection locked="0"/>
    </xf>
    <xf numFmtId="49" fontId="9" fillId="6" borderId="102" xfId="6" applyNumberFormat="1" applyFont="1" applyFill="1" applyBorder="1" applyAlignment="1" applyProtection="1">
      <alignment horizontal="center" vertical="top"/>
      <protection locked="0"/>
    </xf>
    <xf numFmtId="49" fontId="9" fillId="6" borderId="68" xfId="6" applyNumberFormat="1" applyFont="1" applyFill="1" applyBorder="1" applyAlignment="1" applyProtection="1">
      <alignment horizontal="center" vertical="top"/>
      <protection locked="0"/>
    </xf>
    <xf numFmtId="49" fontId="9" fillId="6" borderId="60" xfId="6" applyNumberFormat="1" applyFont="1" applyFill="1" applyBorder="1" applyAlignment="1" applyProtection="1">
      <alignment horizontal="center" vertical="top"/>
      <protection locked="0"/>
    </xf>
    <xf numFmtId="49" fontId="9" fillId="6" borderId="74" xfId="6" applyNumberFormat="1" applyFont="1" applyFill="1" applyBorder="1" applyAlignment="1" applyProtection="1">
      <alignment horizontal="center" vertical="top"/>
      <protection locked="0"/>
    </xf>
    <xf numFmtId="0" fontId="10" fillId="0" borderId="163" xfId="6" applyFont="1" applyBorder="1" applyAlignment="1" applyProtection="1">
      <alignment horizontal="left" vertical="center" wrapText="1"/>
      <protection locked="0"/>
    </xf>
    <xf numFmtId="0" fontId="40" fillId="6" borderId="127" xfId="6" applyFont="1" applyFill="1" applyBorder="1" applyAlignment="1" applyProtection="1">
      <alignment horizontal="center" vertical="center" textRotation="90"/>
      <protection locked="0"/>
    </xf>
    <xf numFmtId="49" fontId="9" fillId="6" borderId="105" xfId="6" applyNumberFormat="1" applyFont="1" applyFill="1" applyBorder="1" applyAlignment="1" applyProtection="1">
      <alignment horizontal="center" vertical="top"/>
      <protection locked="0"/>
    </xf>
    <xf numFmtId="49" fontId="9" fillId="6" borderId="107" xfId="6" applyNumberFormat="1" applyFont="1" applyFill="1" applyBorder="1" applyAlignment="1" applyProtection="1">
      <alignment horizontal="center" vertical="top"/>
      <protection locked="0"/>
    </xf>
    <xf numFmtId="49" fontId="9" fillId="6" borderId="75" xfId="6" applyNumberFormat="1" applyFont="1" applyFill="1" applyBorder="1" applyAlignment="1" applyProtection="1">
      <alignment horizontal="center" vertical="top"/>
      <protection locked="0"/>
    </xf>
    <xf numFmtId="0" fontId="10" fillId="6" borderId="163" xfId="6" applyFont="1" applyFill="1" applyBorder="1" applyAlignment="1" applyProtection="1">
      <alignment horizontal="left" vertical="center" wrapText="1"/>
      <protection locked="0"/>
    </xf>
    <xf numFmtId="0" fontId="40" fillId="6" borderId="94" xfId="6" applyFont="1" applyFill="1" applyBorder="1" applyAlignment="1" applyProtection="1">
      <alignment horizontal="center" vertical="center" textRotation="90"/>
      <protection locked="0"/>
    </xf>
    <xf numFmtId="0" fontId="40" fillId="6" borderId="50" xfId="6" applyFont="1" applyFill="1" applyBorder="1" applyAlignment="1" applyProtection="1">
      <alignment horizontal="center" vertical="center" textRotation="90"/>
      <protection locked="0"/>
    </xf>
    <xf numFmtId="0" fontId="40" fillId="6" borderId="78" xfId="6" applyFont="1" applyFill="1" applyBorder="1" applyAlignment="1" applyProtection="1">
      <alignment horizontal="center" vertical="center" textRotation="90"/>
      <protection locked="0"/>
    </xf>
    <xf numFmtId="2" fontId="11" fillId="6" borderId="101" xfId="6" applyNumberFormat="1" applyFont="1" applyFill="1" applyBorder="1" applyAlignment="1" applyProtection="1">
      <alignment horizontal="center" vertical="top"/>
      <protection locked="0"/>
    </xf>
    <xf numFmtId="2" fontId="11" fillId="6" borderId="108" xfId="6" applyNumberFormat="1" applyFont="1" applyFill="1" applyBorder="1" applyAlignment="1" applyProtection="1">
      <alignment horizontal="center" vertical="top"/>
      <protection locked="0"/>
    </xf>
    <xf numFmtId="0" fontId="9" fillId="3" borderId="40" xfId="6" applyFont="1" applyFill="1" applyBorder="1" applyAlignment="1" applyProtection="1">
      <alignment horizontal="left" vertical="top" wrapText="1"/>
      <protection locked="0"/>
    </xf>
    <xf numFmtId="0" fontId="22" fillId="3" borderId="40" xfId="6" applyFill="1" applyBorder="1" applyAlignment="1" applyProtection="1">
      <alignment horizontal="left" vertical="top" wrapText="1"/>
      <protection locked="0"/>
    </xf>
    <xf numFmtId="0" fontId="22" fillId="3" borderId="41" xfId="6" applyFill="1" applyBorder="1" applyAlignment="1" applyProtection="1">
      <alignment horizontal="left" vertical="top" wrapText="1"/>
      <protection locked="0"/>
    </xf>
    <xf numFmtId="0" fontId="9" fillId="3" borderId="41" xfId="6" applyFont="1" applyFill="1" applyBorder="1" applyAlignment="1" applyProtection="1">
      <alignment horizontal="left" vertical="top" wrapText="1"/>
      <protection locked="0"/>
    </xf>
    <xf numFmtId="2" fontId="9" fillId="6" borderId="101" xfId="6" applyNumberFormat="1" applyFont="1" applyFill="1" applyBorder="1" applyAlignment="1" applyProtection="1">
      <alignment horizontal="center" vertical="top"/>
      <protection locked="0"/>
    </xf>
    <xf numFmtId="2" fontId="9" fillId="6" borderId="108" xfId="6" applyNumberFormat="1" applyFont="1" applyFill="1" applyBorder="1" applyAlignment="1" applyProtection="1">
      <alignment horizontal="center" vertical="top"/>
      <protection locked="0"/>
    </xf>
    <xf numFmtId="0" fontId="11" fillId="6" borderId="99" xfId="6" applyFont="1" applyFill="1" applyBorder="1" applyAlignment="1" applyProtection="1">
      <alignment horizontal="left" vertical="top" wrapText="1"/>
      <protection locked="0"/>
    </xf>
    <xf numFmtId="0" fontId="11" fillId="6" borderId="0" xfId="6" applyFont="1" applyFill="1" applyAlignment="1" applyProtection="1">
      <alignment horizontal="left" vertical="top" wrapText="1"/>
      <protection locked="0"/>
    </xf>
    <xf numFmtId="0" fontId="11" fillId="6" borderId="90" xfId="6" applyFont="1" applyFill="1" applyBorder="1" applyAlignment="1" applyProtection="1">
      <alignment horizontal="left" vertical="top" wrapText="1"/>
      <protection locked="0"/>
    </xf>
    <xf numFmtId="0" fontId="9" fillId="6" borderId="101" xfId="6" applyFont="1" applyFill="1" applyBorder="1" applyAlignment="1" applyProtection="1">
      <alignment horizontal="center" vertical="top"/>
      <protection locked="0"/>
    </xf>
    <xf numFmtId="0" fontId="9" fillId="6" borderId="108" xfId="6" applyFont="1" applyFill="1" applyBorder="1" applyAlignment="1" applyProtection="1">
      <alignment horizontal="center" vertical="top"/>
      <protection locked="0"/>
    </xf>
    <xf numFmtId="0" fontId="11" fillId="6" borderId="101" xfId="6" applyFont="1" applyFill="1" applyBorder="1" applyAlignment="1" applyProtection="1">
      <alignment horizontal="center" vertical="top"/>
      <protection locked="0"/>
    </xf>
    <xf numFmtId="0" fontId="11" fillId="6" borderId="108" xfId="6" applyFont="1" applyFill="1" applyBorder="1" applyAlignment="1" applyProtection="1">
      <alignment horizontal="center" vertical="top"/>
      <protection locked="0"/>
    </xf>
    <xf numFmtId="0" fontId="11" fillId="6" borderId="168" xfId="6" applyFont="1" applyFill="1" applyBorder="1" applyAlignment="1" applyProtection="1">
      <alignment horizontal="left" vertical="top" wrapText="1"/>
      <protection locked="0"/>
    </xf>
    <xf numFmtId="0" fontId="40" fillId="6" borderId="66" xfId="6" applyFont="1" applyFill="1" applyBorder="1" applyAlignment="1" applyProtection="1">
      <alignment horizontal="center" vertical="center" textRotation="90" wrapText="1"/>
      <protection locked="0"/>
    </xf>
    <xf numFmtId="0" fontId="40" fillId="6" borderId="85" xfId="6" applyFont="1" applyFill="1" applyBorder="1" applyAlignment="1" applyProtection="1">
      <alignment horizontal="center" vertical="center" textRotation="90" wrapText="1"/>
      <protection locked="0"/>
    </xf>
    <xf numFmtId="0" fontId="40" fillId="6" borderId="31" xfId="6" applyFont="1" applyFill="1" applyBorder="1" applyAlignment="1" applyProtection="1">
      <alignment horizontal="center" vertical="center" textRotation="90" wrapText="1"/>
      <protection locked="0"/>
    </xf>
    <xf numFmtId="0" fontId="9" fillId="6" borderId="75" xfId="6" applyFont="1" applyFill="1" applyBorder="1" applyAlignment="1" applyProtection="1">
      <alignment horizontal="center" vertical="center"/>
      <protection locked="0"/>
    </xf>
    <xf numFmtId="0" fontId="9" fillId="6" borderId="101" xfId="6" applyFont="1" applyFill="1" applyBorder="1" applyAlignment="1" applyProtection="1">
      <alignment horizontal="center" vertical="center"/>
      <protection locked="0"/>
    </xf>
    <xf numFmtId="0" fontId="9" fillId="6" borderId="108" xfId="6" applyFont="1" applyFill="1" applyBorder="1" applyAlignment="1" applyProtection="1">
      <alignment horizontal="center" vertical="center"/>
      <protection locked="0"/>
    </xf>
    <xf numFmtId="0" fontId="11" fillId="8" borderId="121" xfId="6" applyFont="1" applyFill="1" applyBorder="1" applyAlignment="1" applyProtection="1">
      <alignment horizontal="left" vertical="top" wrapText="1"/>
      <protection locked="0"/>
    </xf>
    <xf numFmtId="0" fontId="50" fillId="8" borderId="101" xfId="6" applyFont="1" applyFill="1" applyBorder="1" applyAlignment="1" applyProtection="1">
      <alignment horizontal="left" vertical="top" wrapText="1"/>
      <protection locked="0"/>
    </xf>
    <xf numFmtId="0" fontId="50" fillId="8" borderId="108" xfId="6" applyFont="1" applyFill="1" applyBorder="1" applyAlignment="1" applyProtection="1">
      <alignment horizontal="left" vertical="top" wrapText="1"/>
      <protection locked="0"/>
    </xf>
    <xf numFmtId="0" fontId="9" fillId="9" borderId="40" xfId="6" applyFont="1" applyFill="1" applyBorder="1" applyAlignment="1" applyProtection="1">
      <alignment horizontal="left" vertical="top"/>
      <protection locked="0"/>
    </xf>
    <xf numFmtId="0" fontId="9" fillId="9" borderId="41" xfId="6" applyFont="1" applyFill="1" applyBorder="1" applyAlignment="1" applyProtection="1">
      <alignment horizontal="left" vertical="top"/>
      <protection locked="0"/>
    </xf>
    <xf numFmtId="0" fontId="9" fillId="10" borderId="113" xfId="6" applyFont="1" applyFill="1" applyBorder="1" applyAlignment="1" applyProtection="1">
      <alignment horizontal="left" vertical="top" wrapText="1"/>
      <protection locked="0"/>
    </xf>
    <xf numFmtId="0" fontId="9" fillId="10" borderId="88" xfId="6" applyFont="1" applyFill="1" applyBorder="1" applyAlignment="1" applyProtection="1">
      <alignment horizontal="left" vertical="top" wrapText="1"/>
      <protection locked="0"/>
    </xf>
    <xf numFmtId="0" fontId="9" fillId="10" borderId="114" xfId="6" applyFont="1" applyFill="1" applyBorder="1" applyAlignment="1" applyProtection="1">
      <alignment horizontal="left" vertical="top" wrapText="1"/>
      <protection locked="0"/>
    </xf>
    <xf numFmtId="0" fontId="11" fillId="0" borderId="40" xfId="6" applyFont="1" applyBorder="1" applyAlignment="1" applyProtection="1">
      <alignment horizontal="left" vertical="top" wrapText="1"/>
      <protection locked="0"/>
    </xf>
    <xf numFmtId="0" fontId="11" fillId="0" borderId="162" xfId="6" applyFont="1" applyBorder="1" applyAlignment="1" applyProtection="1">
      <alignment horizontal="left" vertical="top" wrapText="1"/>
      <protection locked="0"/>
    </xf>
    <xf numFmtId="0" fontId="11" fillId="0" borderId="41" xfId="6" applyFont="1" applyBorder="1" applyAlignment="1" applyProtection="1">
      <alignment horizontal="left" vertical="top" wrapText="1"/>
      <protection locked="0"/>
    </xf>
    <xf numFmtId="0" fontId="9" fillId="0" borderId="155" xfId="6" applyFont="1" applyBorder="1" applyAlignment="1" applyProtection="1">
      <alignment horizontal="center" vertical="center"/>
      <protection locked="0"/>
    </xf>
    <xf numFmtId="0" fontId="9" fillId="0" borderId="156" xfId="6" applyFont="1" applyBorder="1" applyAlignment="1" applyProtection="1">
      <alignment horizontal="center" vertical="center"/>
      <protection locked="0"/>
    </xf>
    <xf numFmtId="0" fontId="10" fillId="0" borderId="59" xfId="6" applyFont="1" applyBorder="1" applyAlignment="1" applyProtection="1">
      <alignment horizontal="center" vertical="center" textRotation="90" wrapText="1"/>
      <protection locked="0"/>
    </xf>
    <xf numFmtId="0" fontId="10" fillId="0" borderId="159" xfId="6" applyFont="1" applyBorder="1" applyAlignment="1" applyProtection="1">
      <alignment horizontal="center" vertical="center" textRotation="90" wrapText="1"/>
      <protection locked="0"/>
    </xf>
    <xf numFmtId="0" fontId="10" fillId="0" borderId="53" xfId="6" applyFont="1" applyBorder="1" applyAlignment="1" applyProtection="1">
      <alignment horizontal="center" vertical="center"/>
      <protection locked="0"/>
    </xf>
    <xf numFmtId="0" fontId="10" fillId="0" borderId="56" xfId="6" applyFont="1" applyBorder="1" applyAlignment="1" applyProtection="1">
      <alignment horizontal="center" vertical="center"/>
      <protection locked="0"/>
    </xf>
    <xf numFmtId="0" fontId="10" fillId="0" borderId="61" xfId="6" applyFont="1" applyBorder="1" applyAlignment="1" applyProtection="1">
      <alignment horizontal="center" vertical="center" textRotation="90" wrapText="1"/>
      <protection locked="0"/>
    </xf>
    <xf numFmtId="0" fontId="10" fillId="0" borderId="160" xfId="6" applyFont="1" applyBorder="1" applyAlignment="1" applyProtection="1">
      <alignment horizontal="center" vertical="center" textRotation="90" wrapText="1"/>
      <protection locked="0"/>
    </xf>
    <xf numFmtId="0" fontId="10" fillId="0" borderId="124" xfId="6" applyFont="1" applyBorder="1" applyAlignment="1" applyProtection="1">
      <alignment horizontal="center" vertical="center" textRotation="90" wrapText="1"/>
      <protection locked="0"/>
    </xf>
    <xf numFmtId="0" fontId="10" fillId="0" borderId="161" xfId="6" applyFont="1" applyBorder="1" applyAlignment="1" applyProtection="1">
      <alignment horizontal="center" vertical="center" textRotation="90" wrapText="1"/>
      <protection locked="0"/>
    </xf>
    <xf numFmtId="0" fontId="10" fillId="0" borderId="4" xfId="6" applyFont="1" applyBorder="1" applyAlignment="1" applyProtection="1">
      <alignment horizontal="center" vertical="center" textRotation="90" wrapText="1"/>
      <protection locked="0"/>
    </xf>
    <xf numFmtId="0" fontId="10" fillId="0" borderId="13" xfId="6" applyFont="1" applyBorder="1" applyAlignment="1" applyProtection="1">
      <alignment horizontal="center" vertical="center" textRotation="90" wrapText="1"/>
      <protection locked="0"/>
    </xf>
    <xf numFmtId="0" fontId="10" fillId="0" borderId="23" xfId="6" applyFont="1" applyBorder="1" applyAlignment="1" applyProtection="1">
      <alignment horizontal="center" vertical="center" textRotation="90" wrapText="1"/>
      <protection locked="0"/>
    </xf>
    <xf numFmtId="0" fontId="10" fillId="0" borderId="189" xfId="6" applyFont="1" applyBorder="1" applyAlignment="1" applyProtection="1">
      <alignment horizontal="center" vertical="center" textRotation="90" wrapText="1"/>
      <protection locked="0"/>
    </xf>
    <xf numFmtId="0" fontId="10" fillId="0" borderId="123" xfId="6" applyFont="1" applyBorder="1" applyAlignment="1" applyProtection="1">
      <alignment horizontal="center" vertical="center" textRotation="90" wrapText="1"/>
      <protection locked="0"/>
    </xf>
    <xf numFmtId="0" fontId="10" fillId="0" borderId="191" xfId="6" applyFont="1" applyBorder="1" applyAlignment="1" applyProtection="1">
      <alignment horizontal="center" vertical="center" textRotation="90" wrapText="1"/>
      <protection locked="0"/>
    </xf>
    <xf numFmtId="0" fontId="9" fillId="0" borderId="3" xfId="6" applyFont="1" applyBorder="1" applyAlignment="1" applyProtection="1">
      <alignment horizontal="center" vertical="center" wrapText="1"/>
      <protection locked="0"/>
    </xf>
    <xf numFmtId="0" fontId="9" fillId="0" borderId="155" xfId="6" applyFont="1" applyBorder="1" applyAlignment="1" applyProtection="1">
      <alignment horizontal="center" vertical="center" wrapText="1"/>
      <protection locked="0"/>
    </xf>
    <xf numFmtId="0" fontId="9" fillId="0" borderId="156" xfId="6" applyFont="1" applyBorder="1" applyAlignment="1" applyProtection="1">
      <alignment horizontal="center" vertical="center" wrapText="1"/>
      <protection locked="0"/>
    </xf>
    <xf numFmtId="0" fontId="9" fillId="0" borderId="179" xfId="6" applyFont="1" applyBorder="1" applyAlignment="1" applyProtection="1">
      <alignment horizontal="center" vertical="center" wrapText="1"/>
      <protection locked="0"/>
    </xf>
    <xf numFmtId="0" fontId="23" fillId="0" borderId="0" xfId="6" applyFont="1" applyAlignment="1" applyProtection="1">
      <alignment horizontal="left" vertical="top"/>
      <protection locked="0"/>
    </xf>
    <xf numFmtId="0" fontId="11" fillId="0" borderId="0" xfId="6" applyFont="1" applyAlignment="1" applyProtection="1">
      <alignment horizontal="center" vertical="top" wrapText="1"/>
      <protection locked="0"/>
    </xf>
    <xf numFmtId="0" fontId="12" fillId="0" borderId="0" xfId="6" applyFont="1" applyAlignment="1" applyProtection="1">
      <alignment horizontal="center" vertical="top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22" fillId="0" borderId="0" xfId="6" applyAlignment="1" applyProtection="1">
      <alignment horizontal="center" vertical="center" wrapText="1"/>
      <protection locked="0"/>
    </xf>
    <xf numFmtId="0" fontId="49" fillId="0" borderId="0" xfId="6" applyFont="1" applyAlignment="1" applyProtection="1">
      <alignment horizontal="right" vertical="top"/>
      <protection locked="0"/>
    </xf>
    <xf numFmtId="0" fontId="22" fillId="0" borderId="0" xfId="6" applyAlignment="1" applyProtection="1">
      <alignment horizontal="right"/>
      <protection locked="0"/>
    </xf>
    <xf numFmtId="0" fontId="10" fillId="0" borderId="149" xfId="6" applyFont="1" applyBorder="1" applyAlignment="1" applyProtection="1">
      <alignment horizontal="center" vertical="center" textRotation="90" wrapText="1"/>
      <protection locked="0"/>
    </xf>
    <xf numFmtId="0" fontId="10" fillId="0" borderId="64" xfId="6" applyFont="1" applyBorder="1" applyAlignment="1" applyProtection="1">
      <alignment horizontal="center" vertical="center" textRotation="90" wrapText="1"/>
      <protection locked="0"/>
    </xf>
    <xf numFmtId="0" fontId="10" fillId="0" borderId="158" xfId="6" applyFont="1" applyBorder="1" applyAlignment="1" applyProtection="1">
      <alignment horizontal="center" vertical="center" textRotation="90" wrapText="1"/>
      <protection locked="0"/>
    </xf>
    <xf numFmtId="0" fontId="10" fillId="0" borderId="188" xfId="6" applyFont="1" applyBorder="1" applyAlignment="1" applyProtection="1">
      <alignment horizontal="center" vertical="center" textRotation="90" wrapText="1"/>
      <protection locked="0"/>
    </xf>
    <xf numFmtId="0" fontId="10" fillId="0" borderId="85" xfId="6" applyFont="1" applyBorder="1" applyAlignment="1" applyProtection="1">
      <alignment horizontal="center" vertical="center" textRotation="90" wrapText="1"/>
      <protection locked="0"/>
    </xf>
    <xf numFmtId="0" fontId="10" fillId="0" borderId="190" xfId="6" applyFont="1" applyBorder="1" applyAlignment="1" applyProtection="1">
      <alignment horizontal="center" vertical="center" textRotation="90" wrapText="1"/>
      <protection locked="0"/>
    </xf>
    <xf numFmtId="0" fontId="10" fillId="0" borderId="180" xfId="6" applyFont="1" applyBorder="1" applyAlignment="1" applyProtection="1">
      <alignment horizontal="center" vertical="center" wrapText="1"/>
      <protection locked="0"/>
    </xf>
    <xf numFmtId="0" fontId="10" fillId="0" borderId="86" xfId="6" applyFont="1" applyBorder="1" applyAlignment="1" applyProtection="1">
      <alignment horizontal="center" vertical="center" wrapText="1"/>
      <protection locked="0"/>
    </xf>
    <xf numFmtId="0" fontId="10" fillId="0" borderId="183" xfId="6" applyFont="1" applyBorder="1" applyAlignment="1" applyProtection="1">
      <alignment horizontal="center" vertical="center" wrapText="1"/>
      <protection locked="0"/>
    </xf>
    <xf numFmtId="0" fontId="10" fillId="0" borderId="106" xfId="6" applyFont="1" applyBorder="1" applyAlignment="1" applyProtection="1">
      <alignment horizontal="center" vertical="center" wrapText="1"/>
      <protection locked="0"/>
    </xf>
    <xf numFmtId="0" fontId="10" fillId="0" borderId="157" xfId="6" applyFont="1" applyBorder="1" applyAlignment="1" applyProtection="1">
      <alignment horizontal="center" vertical="center" wrapText="1"/>
      <protection locked="0"/>
    </xf>
    <xf numFmtId="0" fontId="10" fillId="0" borderId="51" xfId="6" applyFont="1" applyBorder="1" applyAlignment="1" applyProtection="1">
      <alignment horizontal="center" vertical="center"/>
      <protection locked="0"/>
    </xf>
    <xf numFmtId="0" fontId="10" fillId="0" borderId="122" xfId="6" applyFont="1" applyBorder="1" applyAlignment="1" applyProtection="1">
      <alignment horizontal="center" vertical="center"/>
      <protection locked="0"/>
    </xf>
    <xf numFmtId="1" fontId="23" fillId="0" borderId="68" xfId="0" applyNumberFormat="1" applyFont="1" applyBorder="1" applyAlignment="1">
      <alignment horizontal="center" vertical="top"/>
    </xf>
    <xf numFmtId="1" fontId="23" fillId="0" borderId="69" xfId="0" applyNumberFormat="1" applyFont="1" applyBorder="1" applyAlignment="1">
      <alignment horizontal="center" vertical="top"/>
    </xf>
    <xf numFmtId="49" fontId="28" fillId="9" borderId="33" xfId="0" applyNumberFormat="1" applyFont="1" applyFill="1" applyBorder="1" applyAlignment="1">
      <alignment horizontal="center" vertical="top"/>
    </xf>
    <xf numFmtId="49" fontId="28" fillId="10" borderId="88" xfId="0" applyNumberFormat="1" applyFont="1" applyFill="1" applyBorder="1" applyAlignment="1">
      <alignment horizontal="center" vertical="top"/>
    </xf>
    <xf numFmtId="49" fontId="28" fillId="0" borderId="88" xfId="0" applyNumberFormat="1" applyFont="1" applyBorder="1" applyAlignment="1">
      <alignment horizontal="center" vertical="top"/>
    </xf>
    <xf numFmtId="0" fontId="33" fillId="0" borderId="163" xfId="0" applyFont="1" applyBorder="1" applyAlignment="1">
      <alignment horizontal="left" vertical="top" wrapText="1"/>
    </xf>
    <xf numFmtId="0" fontId="33" fillId="0" borderId="210" xfId="0" applyFont="1" applyBorder="1" applyAlignment="1">
      <alignment horizontal="left" vertical="top" wrapText="1"/>
    </xf>
    <xf numFmtId="0" fontId="33" fillId="0" borderId="209" xfId="0" applyFont="1" applyBorder="1" applyAlignment="1">
      <alignment horizontal="left" vertical="top" wrapText="1"/>
    </xf>
    <xf numFmtId="49" fontId="23" fillId="6" borderId="66" xfId="0" applyNumberFormat="1" applyFont="1" applyFill="1" applyBorder="1" applyAlignment="1">
      <alignment horizontal="center" vertical="top" textRotation="90"/>
    </xf>
    <xf numFmtId="49" fontId="23" fillId="6" borderId="85" xfId="0" applyNumberFormat="1" applyFont="1" applyFill="1" applyBorder="1" applyAlignment="1">
      <alignment horizontal="center" vertical="top" textRotation="90"/>
    </xf>
    <xf numFmtId="49" fontId="23" fillId="6" borderId="31" xfId="0" applyNumberFormat="1" applyFont="1" applyFill="1" applyBorder="1" applyAlignment="1">
      <alignment horizontal="center" vertical="top" textRotation="90"/>
    </xf>
    <xf numFmtId="49" fontId="23" fillId="6" borderId="127" xfId="0" applyNumberFormat="1" applyFont="1" applyFill="1" applyBorder="1" applyAlignment="1">
      <alignment horizontal="center" vertical="top" textRotation="90"/>
    </xf>
    <xf numFmtId="49" fontId="23" fillId="6" borderId="86" xfId="0" applyNumberFormat="1" applyFont="1" applyFill="1" applyBorder="1" applyAlignment="1">
      <alignment horizontal="center" vertical="top" textRotation="90"/>
    </xf>
    <xf numFmtId="49" fontId="23" fillId="6" borderId="120" xfId="0" applyNumberFormat="1" applyFont="1" applyFill="1" applyBorder="1" applyAlignment="1">
      <alignment horizontal="center" vertical="top" textRotation="90"/>
    </xf>
    <xf numFmtId="49" fontId="23" fillId="6" borderId="67" xfId="0" applyNumberFormat="1" applyFont="1" applyFill="1" applyBorder="1" applyAlignment="1">
      <alignment horizontal="center" vertical="top" wrapText="1"/>
    </xf>
    <xf numFmtId="49" fontId="23" fillId="6" borderId="95" xfId="0" applyNumberFormat="1" applyFont="1" applyFill="1" applyBorder="1" applyAlignment="1">
      <alignment horizontal="center" vertical="top" wrapText="1"/>
    </xf>
    <xf numFmtId="49" fontId="23" fillId="6" borderId="32" xfId="0" applyNumberFormat="1" applyFont="1" applyFill="1" applyBorder="1" applyAlignment="1">
      <alignment horizontal="center" vertical="top" wrapText="1"/>
    </xf>
    <xf numFmtId="0" fontId="23" fillId="0" borderId="102" xfId="4" applyFont="1" applyBorder="1" applyAlignment="1" applyProtection="1">
      <alignment horizontal="center" vertical="top"/>
      <protection locked="0"/>
    </xf>
    <xf numFmtId="0" fontId="23" fillId="0" borderId="68" xfId="4" applyFont="1" applyBorder="1" applyAlignment="1" applyProtection="1">
      <alignment horizontal="center" vertical="top"/>
      <protection locked="0"/>
    </xf>
    <xf numFmtId="0" fontId="23" fillId="0" borderId="80" xfId="4" applyFont="1" applyBorder="1" applyAlignment="1" applyProtection="1">
      <alignment horizontal="center" vertical="top"/>
      <protection locked="0"/>
    </xf>
    <xf numFmtId="0" fontId="33" fillId="0" borderId="103" xfId="4" applyFont="1" applyBorder="1" applyAlignment="1" applyProtection="1">
      <alignment horizontal="center" vertical="top"/>
      <protection locked="0"/>
    </xf>
    <xf numFmtId="0" fontId="33" fillId="0" borderId="69" xfId="4" applyFont="1" applyBorder="1" applyAlignment="1" applyProtection="1">
      <alignment horizontal="center" vertical="top"/>
      <protection locked="0"/>
    </xf>
    <xf numFmtId="0" fontId="33" fillId="0" borderId="81" xfId="4" applyFont="1" applyBorder="1" applyAlignment="1" applyProtection="1">
      <alignment horizontal="center" vertical="top"/>
      <protection locked="0"/>
    </xf>
    <xf numFmtId="0" fontId="33" fillId="6" borderId="102" xfId="4" applyFont="1" applyFill="1" applyBorder="1" applyAlignment="1" applyProtection="1">
      <alignment horizontal="center" vertical="top"/>
      <protection locked="0"/>
    </xf>
    <xf numFmtId="0" fontId="33" fillId="6" borderId="68" xfId="4" applyFont="1" applyFill="1" applyBorder="1" applyAlignment="1" applyProtection="1">
      <alignment horizontal="center" vertical="top"/>
      <protection locked="0"/>
    </xf>
    <xf numFmtId="0" fontId="33" fillId="6" borderId="80" xfId="4" applyFont="1" applyFill="1" applyBorder="1" applyAlignment="1" applyProtection="1">
      <alignment horizontal="center" vertical="top"/>
      <protection locked="0"/>
    </xf>
    <xf numFmtId="0" fontId="27" fillId="0" borderId="103" xfId="4" applyFont="1" applyBorder="1" applyAlignment="1" applyProtection="1">
      <alignment horizontal="center" vertical="top" wrapText="1"/>
      <protection locked="0"/>
    </xf>
    <xf numFmtId="0" fontId="5" fillId="0" borderId="69" xfId="4" applyFont="1" applyBorder="1" applyAlignment="1" applyProtection="1">
      <alignment horizontal="center" vertical="top" wrapText="1"/>
      <protection locked="0"/>
    </xf>
    <xf numFmtId="0" fontId="5" fillId="0" borderId="81" xfId="4" applyFont="1" applyBorder="1" applyAlignment="1" applyProtection="1">
      <alignment horizontal="center" vertical="top" wrapText="1"/>
      <protection locked="0"/>
    </xf>
    <xf numFmtId="0" fontId="23" fillId="6" borderId="37" xfId="4" applyFont="1" applyFill="1" applyBorder="1" applyAlignment="1" applyProtection="1">
      <alignment horizontal="left" vertical="top" wrapText="1"/>
      <protection locked="0"/>
    </xf>
    <xf numFmtId="0" fontId="23" fillId="5" borderId="100" xfId="4" applyFont="1" applyFill="1" applyBorder="1" applyAlignment="1" applyProtection="1">
      <alignment horizontal="left" vertical="top" wrapText="1"/>
      <protection locked="0"/>
    </xf>
    <xf numFmtId="0" fontId="33" fillId="0" borderId="110" xfId="4" applyFont="1" applyBorder="1" applyAlignment="1" applyProtection="1">
      <alignment horizontal="center" vertical="top"/>
      <protection locked="0"/>
    </xf>
    <xf numFmtId="0" fontId="33" fillId="0" borderId="98" xfId="4" applyFont="1" applyBorder="1" applyAlignment="1" applyProtection="1">
      <alignment horizontal="center" vertical="top"/>
      <protection locked="0"/>
    </xf>
    <xf numFmtId="0" fontId="10" fillId="0" borderId="103" xfId="4" applyFont="1" applyBorder="1" applyAlignment="1" applyProtection="1">
      <alignment horizontal="center" vertical="top"/>
      <protection locked="0"/>
    </xf>
    <xf numFmtId="0" fontId="10" fillId="0" borderId="69" xfId="4" applyFont="1" applyBorder="1" applyAlignment="1" applyProtection="1">
      <alignment horizontal="center" vertical="top"/>
      <protection locked="0"/>
    </xf>
    <xf numFmtId="0" fontId="10" fillId="0" borderId="81" xfId="4" applyFont="1" applyBorder="1" applyAlignment="1" applyProtection="1">
      <alignment horizontal="center" vertical="top"/>
      <protection locked="0"/>
    </xf>
    <xf numFmtId="0" fontId="23" fillId="10" borderId="40" xfId="4" applyFont="1" applyFill="1" applyBorder="1" applyAlignment="1" applyProtection="1">
      <alignment vertical="top" wrapText="1"/>
      <protection locked="0"/>
    </xf>
    <xf numFmtId="0" fontId="23" fillId="10" borderId="41" xfId="4" applyFont="1" applyFill="1" applyBorder="1" applyAlignment="1" applyProtection="1">
      <alignment vertical="top" wrapText="1"/>
      <protection locked="0"/>
    </xf>
    <xf numFmtId="0" fontId="10" fillId="0" borderId="37" xfId="4" applyFont="1" applyBorder="1" applyAlignment="1" applyProtection="1">
      <alignment horizontal="left" vertical="top" wrapText="1"/>
      <protection locked="0"/>
    </xf>
    <xf numFmtId="0" fontId="10" fillId="0" borderId="100" xfId="4" applyFont="1" applyBorder="1" applyAlignment="1" applyProtection="1">
      <alignment horizontal="left" vertical="top" wrapText="1"/>
      <protection locked="0"/>
    </xf>
    <xf numFmtId="0" fontId="23" fillId="0" borderId="84" xfId="4" applyFont="1" applyBorder="1" applyAlignment="1" applyProtection="1">
      <alignment horizontal="center" vertical="top" wrapText="1"/>
      <protection locked="0"/>
    </xf>
    <xf numFmtId="0" fontId="23" fillId="0" borderId="98" xfId="4" applyFont="1" applyBorder="1" applyAlignment="1" applyProtection="1">
      <alignment horizontal="center" vertical="top"/>
      <protection locked="0"/>
    </xf>
    <xf numFmtId="0" fontId="23" fillId="0" borderId="69" xfId="4" applyFont="1" applyBorder="1" applyAlignment="1" applyProtection="1">
      <alignment horizontal="center" vertical="top"/>
      <protection locked="0"/>
    </xf>
    <xf numFmtId="0" fontId="23" fillId="0" borderId="81" xfId="4" applyFont="1" applyBorder="1" applyAlignment="1" applyProtection="1">
      <alignment horizontal="center" vertical="top"/>
      <protection locked="0"/>
    </xf>
    <xf numFmtId="0" fontId="23" fillId="10" borderId="99" xfId="4" applyFont="1" applyFill="1" applyBorder="1" applyAlignment="1" applyProtection="1">
      <alignment vertical="top" wrapText="1"/>
      <protection locked="0"/>
    </xf>
    <xf numFmtId="0" fontId="23" fillId="10" borderId="90" xfId="4" applyFont="1" applyFill="1" applyBorder="1" applyAlignment="1" applyProtection="1">
      <alignment vertical="top" wrapText="1"/>
      <protection locked="0"/>
    </xf>
    <xf numFmtId="0" fontId="23" fillId="0" borderId="102" xfId="4" applyFont="1" applyBorder="1" applyAlignment="1" applyProtection="1">
      <alignment horizontal="center" vertical="top" wrapText="1"/>
      <protection locked="0"/>
    </xf>
    <xf numFmtId="0" fontId="23" fillId="0" borderId="80" xfId="4" applyFont="1" applyBorder="1" applyAlignment="1" applyProtection="1">
      <alignment horizontal="center" vertical="top" wrapText="1"/>
      <protection locked="0"/>
    </xf>
    <xf numFmtId="0" fontId="23" fillId="0" borderId="103" xfId="4" applyFont="1" applyBorder="1" applyAlignment="1" applyProtection="1">
      <alignment horizontal="center" vertical="top" wrapText="1"/>
      <protection locked="0"/>
    </xf>
    <xf numFmtId="0" fontId="23" fillId="0" borderId="81" xfId="4" applyFont="1" applyBorder="1" applyAlignment="1" applyProtection="1">
      <alignment horizontal="center" vertical="top" wrapText="1"/>
      <protection locked="0"/>
    </xf>
    <xf numFmtId="0" fontId="10" fillId="6" borderId="37" xfId="4" applyFont="1" applyFill="1" applyBorder="1" applyAlignment="1" applyProtection="1">
      <alignment horizontal="left" vertical="top" wrapText="1"/>
      <protection locked="0"/>
    </xf>
    <xf numFmtId="0" fontId="10" fillId="6" borderId="129" xfId="4" applyFont="1" applyFill="1" applyBorder="1" applyAlignment="1" applyProtection="1">
      <alignment horizontal="left" vertical="top" wrapText="1"/>
      <protection locked="0"/>
    </xf>
    <xf numFmtId="0" fontId="10" fillId="6" borderId="100" xfId="4" applyFont="1" applyFill="1" applyBorder="1" applyAlignment="1" applyProtection="1">
      <alignment horizontal="left" vertical="top" wrapText="1"/>
      <protection locked="0"/>
    </xf>
    <xf numFmtId="0" fontId="23" fillId="0" borderId="110" xfId="4" applyFont="1" applyBorder="1" applyAlignment="1" applyProtection="1">
      <alignment horizontal="center" vertical="top" wrapText="1"/>
      <protection locked="0"/>
    </xf>
    <xf numFmtId="0" fontId="23" fillId="0" borderId="84" xfId="4" applyFont="1" applyBorder="1" applyAlignment="1" applyProtection="1">
      <alignment horizontal="center" vertical="top"/>
      <protection locked="0"/>
    </xf>
    <xf numFmtId="0" fontId="23" fillId="0" borderId="203" xfId="4" applyFont="1" applyBorder="1" applyAlignment="1" applyProtection="1">
      <alignment horizontal="center" vertical="top"/>
      <protection locked="0"/>
    </xf>
    <xf numFmtId="0" fontId="55" fillId="0" borderId="102" xfId="4" applyFont="1" applyBorder="1" applyAlignment="1" applyProtection="1">
      <alignment horizontal="center" vertical="top"/>
      <protection locked="0"/>
    </xf>
    <xf numFmtId="0" fontId="55" fillId="0" borderId="68" xfId="4" applyFont="1" applyBorder="1" applyAlignment="1" applyProtection="1">
      <alignment horizontal="center" vertical="top"/>
      <protection locked="0"/>
    </xf>
    <xf numFmtId="0" fontId="55" fillId="0" borderId="204" xfId="4" applyFont="1" applyBorder="1" applyAlignment="1" applyProtection="1">
      <alignment horizontal="center" vertical="top"/>
      <protection locked="0"/>
    </xf>
    <xf numFmtId="0" fontId="23" fillId="0" borderId="103" xfId="4" applyFont="1" applyBorder="1" applyAlignment="1" applyProtection="1">
      <alignment horizontal="center" vertical="top"/>
      <protection locked="0"/>
    </xf>
    <xf numFmtId="0" fontId="23" fillId="0" borderId="205" xfId="4" applyFont="1" applyBorder="1" applyAlignment="1" applyProtection="1">
      <alignment horizontal="center" vertical="top"/>
      <protection locked="0"/>
    </xf>
    <xf numFmtId="164" fontId="23" fillId="0" borderId="102" xfId="4" applyNumberFormat="1" applyFont="1" applyBorder="1" applyAlignment="1" applyProtection="1">
      <alignment horizontal="center" vertical="top" wrapText="1"/>
      <protection locked="0"/>
    </xf>
    <xf numFmtId="164" fontId="23" fillId="0" borderId="68" xfId="4" applyNumberFormat="1" applyFont="1" applyBorder="1" applyAlignment="1" applyProtection="1">
      <alignment horizontal="center" vertical="top" wrapText="1"/>
      <protection locked="0"/>
    </xf>
    <xf numFmtId="164" fontId="23" fillId="0" borderId="80" xfId="4" applyNumberFormat="1" applyFont="1" applyBorder="1" applyAlignment="1" applyProtection="1">
      <alignment horizontal="center" vertical="top" wrapText="1"/>
      <protection locked="0"/>
    </xf>
    <xf numFmtId="0" fontId="23" fillId="0" borderId="69" xfId="4" applyFont="1" applyBorder="1" applyAlignment="1" applyProtection="1">
      <alignment horizontal="center" vertical="top" wrapText="1"/>
      <protection locked="0"/>
    </xf>
    <xf numFmtId="49" fontId="11" fillId="10" borderId="40" xfId="4" applyNumberFormat="1" applyFont="1" applyFill="1" applyBorder="1" applyAlignment="1" applyProtection="1">
      <alignment horizontal="left" vertical="top"/>
      <protection locked="0"/>
    </xf>
    <xf numFmtId="49" fontId="11" fillId="10" borderId="41" xfId="4" applyNumberFormat="1" applyFont="1" applyFill="1" applyBorder="1" applyAlignment="1" applyProtection="1">
      <alignment horizontal="left" vertical="top"/>
      <protection locked="0"/>
    </xf>
    <xf numFmtId="164" fontId="33" fillId="11" borderId="48" xfId="4" applyNumberFormat="1" applyFont="1" applyFill="1" applyBorder="1" applyAlignment="1" applyProtection="1">
      <alignment horizontal="center" vertical="top"/>
      <protection locked="0"/>
    </xf>
    <xf numFmtId="164" fontId="33" fillId="11" borderId="52" xfId="4" applyNumberFormat="1" applyFont="1" applyFill="1" applyBorder="1" applyAlignment="1" applyProtection="1">
      <alignment horizontal="center" vertical="top"/>
      <protection locked="0"/>
    </xf>
    <xf numFmtId="49" fontId="11" fillId="10" borderId="99" xfId="4" applyNumberFormat="1" applyFont="1" applyFill="1" applyBorder="1" applyAlignment="1" applyProtection="1">
      <alignment horizontal="right" vertical="top"/>
      <protection locked="0"/>
    </xf>
    <xf numFmtId="164" fontId="23" fillId="11" borderId="48" xfId="4" applyNumberFormat="1" applyFont="1" applyFill="1" applyBorder="1" applyAlignment="1" applyProtection="1">
      <alignment horizontal="center" vertical="top"/>
      <protection locked="0"/>
    </xf>
    <xf numFmtId="164" fontId="23" fillId="11" borderId="52" xfId="4" applyNumberFormat="1" applyFont="1" applyFill="1" applyBorder="1" applyAlignment="1" applyProtection="1">
      <alignment horizontal="center" vertical="top"/>
      <protection locked="0"/>
    </xf>
    <xf numFmtId="49" fontId="23" fillId="6" borderId="129" xfId="4" applyNumberFormat="1" applyFont="1" applyFill="1" applyBorder="1" applyAlignment="1" applyProtection="1">
      <alignment horizontal="left" vertical="top" wrapText="1"/>
      <protection locked="0"/>
    </xf>
    <xf numFmtId="49" fontId="23" fillId="6" borderId="100" xfId="4" applyNumberFormat="1" applyFont="1" applyFill="1" applyBorder="1" applyAlignment="1" applyProtection="1">
      <alignment horizontal="left" vertical="top" wrapText="1"/>
      <protection locked="0"/>
    </xf>
    <xf numFmtId="164" fontId="23" fillId="0" borderId="48" xfId="4" applyNumberFormat="1" applyFont="1" applyBorder="1" applyAlignment="1" applyProtection="1">
      <alignment horizontal="center" vertical="top"/>
      <protection locked="0"/>
    </xf>
    <xf numFmtId="164" fontId="23" fillId="0" borderId="52" xfId="4" applyNumberFormat="1" applyFont="1" applyBorder="1" applyAlignment="1" applyProtection="1">
      <alignment horizontal="center" vertical="top"/>
      <protection locked="0"/>
    </xf>
    <xf numFmtId="0" fontId="23" fillId="0" borderId="98" xfId="4" applyFont="1" applyBorder="1" applyAlignment="1" applyProtection="1">
      <alignment horizontal="center" vertical="top" wrapText="1"/>
      <protection locked="0"/>
    </xf>
    <xf numFmtId="49" fontId="23" fillId="0" borderId="127" xfId="4" applyNumberFormat="1" applyFont="1" applyBorder="1" applyAlignment="1" applyProtection="1">
      <alignment horizontal="center" vertical="top"/>
      <protection locked="0"/>
    </xf>
    <xf numFmtId="49" fontId="23" fillId="0" borderId="86" xfId="4" applyNumberFormat="1" applyFont="1" applyBorder="1" applyAlignment="1" applyProtection="1">
      <alignment horizontal="center" vertical="top"/>
      <protection locked="0"/>
    </xf>
    <xf numFmtId="49" fontId="23" fillId="0" borderId="120" xfId="4" applyNumberFormat="1" applyFont="1" applyBorder="1" applyAlignment="1" applyProtection="1">
      <alignment horizontal="center" vertical="top"/>
      <protection locked="0"/>
    </xf>
    <xf numFmtId="49" fontId="23" fillId="0" borderId="162" xfId="4" applyNumberFormat="1" applyFont="1" applyBorder="1" applyAlignment="1" applyProtection="1">
      <alignment horizontal="center" vertical="top"/>
      <protection locked="0"/>
    </xf>
    <xf numFmtId="49" fontId="23" fillId="0" borderId="0" xfId="4" applyNumberFormat="1" applyFont="1" applyBorder="1" applyAlignment="1" applyProtection="1">
      <alignment horizontal="center" vertical="top"/>
      <protection locked="0"/>
    </xf>
    <xf numFmtId="49" fontId="23" fillId="0" borderId="99" xfId="4" applyNumberFormat="1" applyFont="1" applyBorder="1" applyAlignment="1" applyProtection="1">
      <alignment horizontal="center" vertical="top"/>
      <protection locked="0"/>
    </xf>
    <xf numFmtId="0" fontId="23" fillId="0" borderId="37" xfId="4" applyFont="1" applyFill="1" applyBorder="1" applyAlignment="1" applyProtection="1">
      <alignment horizontal="left" vertical="top" wrapText="1"/>
      <protection locked="0"/>
    </xf>
    <xf numFmtId="0" fontId="23" fillId="0" borderId="129" xfId="4" applyFont="1" applyFill="1" applyBorder="1" applyAlignment="1" applyProtection="1">
      <alignment horizontal="left" vertical="top" wrapText="1"/>
      <protection locked="0"/>
    </xf>
    <xf numFmtId="0" fontId="23" fillId="0" borderId="100" xfId="4" applyFont="1" applyFill="1" applyBorder="1" applyAlignment="1" applyProtection="1">
      <alignment horizontal="left" vertical="top" wrapText="1"/>
      <protection locked="0"/>
    </xf>
    <xf numFmtId="0" fontId="27" fillId="0" borderId="102" xfId="4" applyFont="1" applyFill="1" applyBorder="1" applyAlignment="1" applyProtection="1">
      <alignment horizontal="center" vertical="top" wrapText="1"/>
      <protection locked="0"/>
    </xf>
    <xf numFmtId="0" fontId="27" fillId="0" borderId="68" xfId="4" applyFont="1" applyFill="1" applyBorder="1" applyAlignment="1" applyProtection="1">
      <alignment horizontal="center" vertical="top" wrapText="1"/>
      <protection locked="0"/>
    </xf>
    <xf numFmtId="0" fontId="27" fillId="0" borderId="80" xfId="4" applyFont="1" applyFill="1" applyBorder="1" applyAlignment="1" applyProtection="1">
      <alignment horizontal="center" vertical="top" wrapText="1"/>
      <protection locked="0"/>
    </xf>
    <xf numFmtId="0" fontId="33" fillId="0" borderId="102" xfId="4" applyFont="1" applyBorder="1" applyAlignment="1" applyProtection="1">
      <alignment horizontal="center" vertical="top"/>
      <protection locked="0"/>
    </xf>
    <xf numFmtId="0" fontId="33" fillId="0" borderId="80" xfId="4" applyFont="1" applyBorder="1" applyAlignment="1" applyProtection="1">
      <alignment horizontal="center" vertical="top"/>
      <protection locked="0"/>
    </xf>
    <xf numFmtId="0" fontId="19" fillId="6" borderId="102" xfId="4" applyFont="1" applyFill="1" applyBorder="1" applyAlignment="1" applyProtection="1">
      <alignment horizontal="center" vertical="top"/>
      <protection locked="0"/>
    </xf>
    <xf numFmtId="0" fontId="19" fillId="6" borderId="68" xfId="4" applyFont="1" applyFill="1" applyBorder="1" applyAlignment="1" applyProtection="1">
      <alignment horizontal="center" vertical="top"/>
      <protection locked="0"/>
    </xf>
    <xf numFmtId="0" fontId="19" fillId="6" borderId="80" xfId="4" applyFont="1" applyFill="1" applyBorder="1" applyAlignment="1" applyProtection="1">
      <alignment horizontal="center" vertical="top"/>
      <protection locked="0"/>
    </xf>
    <xf numFmtId="0" fontId="19" fillId="6" borderId="103" xfId="4" applyFont="1" applyFill="1" applyBorder="1" applyAlignment="1" applyProtection="1">
      <alignment horizontal="center" vertical="top"/>
      <protection locked="0"/>
    </xf>
    <xf numFmtId="0" fontId="19" fillId="6" borderId="69" xfId="4" applyFont="1" applyFill="1" applyBorder="1" applyAlignment="1" applyProtection="1">
      <alignment horizontal="center" vertical="top"/>
      <protection locked="0"/>
    </xf>
    <xf numFmtId="0" fontId="19" fillId="6" borderId="81" xfId="4" applyFont="1" applyFill="1" applyBorder="1" applyAlignment="1" applyProtection="1">
      <alignment horizontal="center" vertical="top"/>
      <protection locked="0"/>
    </xf>
    <xf numFmtId="0" fontId="19" fillId="6" borderId="37" xfId="4" applyFont="1" applyFill="1" applyBorder="1" applyAlignment="1" applyProtection="1">
      <alignment horizontal="left" vertical="top" wrapText="1"/>
      <protection locked="0"/>
    </xf>
    <xf numFmtId="0" fontId="19" fillId="6" borderId="129" xfId="4" applyFont="1" applyFill="1" applyBorder="1" applyAlignment="1" applyProtection="1">
      <alignment horizontal="left" vertical="top" wrapText="1"/>
      <protection locked="0"/>
    </xf>
    <xf numFmtId="0" fontId="19" fillId="5" borderId="100" xfId="4" applyFont="1" applyFill="1" applyBorder="1" applyAlignment="1" applyProtection="1">
      <alignment horizontal="left" vertical="top" wrapText="1"/>
      <protection locked="0"/>
    </xf>
    <xf numFmtId="0" fontId="19" fillId="6" borderId="110" xfId="4" applyFont="1" applyFill="1" applyBorder="1" applyAlignment="1" applyProtection="1">
      <alignment horizontal="center" vertical="top"/>
      <protection locked="0"/>
    </xf>
    <xf numFmtId="0" fontId="19" fillId="6" borderId="84" xfId="4" applyFont="1" applyFill="1" applyBorder="1" applyAlignment="1" applyProtection="1">
      <alignment horizontal="center" vertical="top"/>
      <protection locked="0"/>
    </xf>
    <xf numFmtId="0" fontId="19" fillId="6" borderId="98" xfId="4" applyFont="1" applyFill="1" applyBorder="1" applyAlignment="1" applyProtection="1">
      <alignment horizontal="center" vertical="top"/>
      <protection locked="0"/>
    </xf>
    <xf numFmtId="0" fontId="23" fillId="6" borderId="129" xfId="4" applyFont="1" applyFill="1" applyBorder="1" applyAlignment="1" applyProtection="1">
      <alignment horizontal="left" vertical="top" wrapText="1"/>
      <protection locked="0"/>
    </xf>
    <xf numFmtId="0" fontId="23" fillId="0" borderId="68" xfId="4" applyFont="1" applyBorder="1" applyAlignment="1" applyProtection="1">
      <alignment horizontal="center" vertical="top" wrapText="1"/>
      <protection locked="0"/>
    </xf>
    <xf numFmtId="0" fontId="33" fillId="0" borderId="102" xfId="4" applyFont="1" applyBorder="1" applyAlignment="1" applyProtection="1">
      <alignment horizontal="center" vertical="top" wrapText="1"/>
      <protection locked="0"/>
    </xf>
    <xf numFmtId="0" fontId="33" fillId="0" borderId="68" xfId="4" applyFont="1" applyBorder="1" applyAlignment="1" applyProtection="1">
      <alignment horizontal="center" vertical="top" wrapText="1"/>
      <protection locked="0"/>
    </xf>
    <xf numFmtId="0" fontId="33" fillId="0" borderId="80" xfId="4" applyFont="1" applyBorder="1" applyAlignment="1" applyProtection="1">
      <alignment horizontal="center" vertical="top" wrapText="1"/>
      <protection locked="0"/>
    </xf>
    <xf numFmtId="0" fontId="27" fillId="0" borderId="69" xfId="4" applyFont="1" applyBorder="1" applyAlignment="1" applyProtection="1">
      <alignment horizontal="center" vertical="top" wrapText="1"/>
      <protection locked="0"/>
    </xf>
    <xf numFmtId="0" fontId="27" fillId="0" borderId="81" xfId="4" applyFont="1" applyBorder="1" applyAlignment="1" applyProtection="1">
      <alignment horizontal="center" vertical="top" wrapText="1"/>
      <protection locked="0"/>
    </xf>
    <xf numFmtId="164" fontId="23" fillId="0" borderId="103" xfId="4" applyNumberFormat="1" applyFont="1" applyBorder="1" applyAlignment="1" applyProtection="1">
      <alignment horizontal="center" vertical="top"/>
      <protection locked="0"/>
    </xf>
    <xf numFmtId="164" fontId="23" fillId="0" borderId="69" xfId="4" applyNumberFormat="1" applyFont="1" applyBorder="1" applyAlignment="1" applyProtection="1">
      <alignment horizontal="center" vertical="top"/>
      <protection locked="0"/>
    </xf>
    <xf numFmtId="164" fontId="23" fillId="0" borderId="17" xfId="4" applyNumberFormat="1" applyFont="1" applyBorder="1" applyAlignment="1" applyProtection="1">
      <alignment horizontal="center" vertical="top"/>
      <protection locked="0"/>
    </xf>
    <xf numFmtId="164" fontId="23" fillId="0" borderId="47" xfId="4" applyNumberFormat="1" applyFont="1" applyBorder="1" applyAlignment="1">
      <alignment horizontal="center" vertical="top"/>
    </xf>
    <xf numFmtId="164" fontId="23" fillId="0" borderId="54" xfId="4" applyNumberFormat="1" applyFont="1" applyBorder="1" applyAlignment="1">
      <alignment horizontal="center" vertical="top"/>
    </xf>
    <xf numFmtId="164" fontId="23" fillId="0" borderId="49" xfId="4" applyNumberFormat="1" applyFont="1" applyBorder="1" applyAlignment="1" applyProtection="1">
      <alignment horizontal="center" vertical="top"/>
      <protection locked="0"/>
    </xf>
    <xf numFmtId="164" fontId="23" fillId="0" borderId="55" xfId="4" applyNumberFormat="1" applyFont="1" applyBorder="1" applyAlignment="1" applyProtection="1">
      <alignment horizontal="center" vertical="top"/>
      <protection locked="0"/>
    </xf>
    <xf numFmtId="164" fontId="23" fillId="0" borderId="102" xfId="4" applyNumberFormat="1" applyFont="1" applyBorder="1" applyAlignment="1" applyProtection="1">
      <alignment horizontal="center" vertical="top"/>
      <protection locked="0"/>
    </xf>
    <xf numFmtId="164" fontId="23" fillId="0" borderId="68" xfId="4" applyNumberFormat="1" applyFont="1" applyBorder="1" applyAlignment="1" applyProtection="1">
      <alignment horizontal="center" vertical="top"/>
      <protection locked="0"/>
    </xf>
    <xf numFmtId="164" fontId="23" fillId="0" borderId="16" xfId="4" applyNumberFormat="1" applyFont="1" applyBorder="1" applyAlignment="1" applyProtection="1">
      <alignment horizontal="center" vertical="top"/>
      <protection locked="0"/>
    </xf>
    <xf numFmtId="49" fontId="10" fillId="0" borderId="127" xfId="4" applyNumberFormat="1" applyFont="1" applyBorder="1" applyAlignment="1" applyProtection="1">
      <alignment horizontal="center" vertical="top" wrapText="1"/>
      <protection locked="0"/>
    </xf>
    <xf numFmtId="49" fontId="10" fillId="0" borderId="86" xfId="4" applyNumberFormat="1" applyFont="1" applyBorder="1" applyAlignment="1" applyProtection="1">
      <alignment horizontal="center" vertical="top" wrapText="1"/>
      <protection locked="0"/>
    </xf>
    <xf numFmtId="49" fontId="10" fillId="0" borderId="120" xfId="4" applyNumberFormat="1" applyFont="1" applyBorder="1" applyAlignment="1" applyProtection="1">
      <alignment horizontal="center" vertical="top" wrapText="1"/>
      <protection locked="0"/>
    </xf>
    <xf numFmtId="0" fontId="33" fillId="0" borderId="102" xfId="4" applyFont="1" applyFill="1" applyBorder="1" applyAlignment="1" applyProtection="1">
      <alignment horizontal="center" vertical="top" wrapText="1"/>
      <protection locked="0"/>
    </xf>
    <xf numFmtId="0" fontId="33" fillId="0" borderId="68" xfId="4" applyFont="1" applyFill="1" applyBorder="1" applyAlignment="1" applyProtection="1">
      <alignment horizontal="center" vertical="top" wrapText="1"/>
      <protection locked="0"/>
    </xf>
    <xf numFmtId="0" fontId="33" fillId="0" borderId="80" xfId="4" applyFont="1" applyFill="1" applyBorder="1" applyAlignment="1" applyProtection="1">
      <alignment horizontal="center" vertical="top" wrapText="1"/>
      <protection locked="0"/>
    </xf>
    <xf numFmtId="0" fontId="27" fillId="0" borderId="168" xfId="4" applyFont="1" applyFill="1" applyBorder="1" applyAlignment="1" applyProtection="1">
      <alignment horizontal="center" vertical="top" wrapText="1"/>
      <protection locked="0"/>
    </xf>
    <xf numFmtId="0" fontId="27" fillId="0" borderId="117" xfId="4" applyFont="1" applyFill="1" applyBorder="1" applyAlignment="1" applyProtection="1">
      <alignment horizontal="center" vertical="top" wrapText="1"/>
      <protection locked="0"/>
    </xf>
    <xf numFmtId="0" fontId="27" fillId="0" borderId="90" xfId="4" applyFont="1" applyFill="1" applyBorder="1" applyAlignment="1" applyProtection="1">
      <alignment horizontal="center" vertical="top" wrapText="1"/>
      <protection locked="0"/>
    </xf>
    <xf numFmtId="0" fontId="33" fillId="0" borderId="103" xfId="4" applyFont="1" applyFill="1" applyBorder="1" applyAlignment="1" applyProtection="1">
      <alignment horizontal="center" vertical="top" wrapText="1"/>
      <protection locked="0"/>
    </xf>
    <xf numFmtId="0" fontId="33" fillId="0" borderId="69" xfId="4" applyFont="1" applyFill="1" applyBorder="1" applyAlignment="1" applyProtection="1">
      <alignment horizontal="center" vertical="top" wrapText="1"/>
      <protection locked="0"/>
    </xf>
    <xf numFmtId="0" fontId="33" fillId="0" borderId="81" xfId="4" applyFont="1" applyFill="1" applyBorder="1" applyAlignment="1" applyProtection="1">
      <alignment horizontal="center" vertical="top" wrapText="1"/>
      <protection locked="0"/>
    </xf>
    <xf numFmtId="164" fontId="33" fillId="11" borderId="47" xfId="4" applyNumberFormat="1" applyFont="1" applyFill="1" applyBorder="1" applyAlignment="1">
      <alignment horizontal="center" vertical="top"/>
    </xf>
    <xf numFmtId="164" fontId="33" fillId="11" borderId="54" xfId="4" applyNumberFormat="1" applyFont="1" applyFill="1" applyBorder="1" applyAlignment="1">
      <alignment horizontal="center" vertical="top"/>
    </xf>
    <xf numFmtId="0" fontId="14" fillId="0" borderId="103" xfId="4" applyFont="1" applyFill="1" applyBorder="1" applyAlignment="1" applyProtection="1">
      <alignment horizontal="center" vertical="top"/>
      <protection locked="0"/>
    </xf>
    <xf numFmtId="0" fontId="14" fillId="0" borderId="69" xfId="4" applyFont="1" applyFill="1" applyBorder="1" applyAlignment="1" applyProtection="1">
      <alignment horizontal="center" vertical="top"/>
      <protection locked="0"/>
    </xf>
    <xf numFmtId="0" fontId="14" fillId="0" borderId="81" xfId="4" applyFont="1" applyFill="1" applyBorder="1" applyAlignment="1" applyProtection="1">
      <alignment horizontal="center" vertical="top"/>
      <protection locked="0"/>
    </xf>
    <xf numFmtId="0" fontId="9" fillId="9" borderId="40" xfId="4" applyFont="1" applyFill="1" applyBorder="1" applyAlignment="1" applyProtection="1">
      <alignment vertical="top"/>
      <protection locked="0"/>
    </xf>
    <xf numFmtId="0" fontId="9" fillId="9" borderId="41" xfId="4" applyFont="1" applyFill="1" applyBorder="1" applyAlignment="1" applyProtection="1">
      <alignment vertical="top"/>
      <protection locked="0"/>
    </xf>
    <xf numFmtId="0" fontId="9" fillId="10" borderId="40" xfId="4" applyFont="1" applyFill="1" applyBorder="1" applyAlignment="1" applyProtection="1">
      <alignment vertical="top"/>
      <protection locked="0"/>
    </xf>
    <xf numFmtId="0" fontId="9" fillId="10" borderId="41" xfId="4" applyFont="1" applyFill="1" applyBorder="1" applyAlignment="1" applyProtection="1">
      <alignment vertical="top"/>
      <protection locked="0"/>
    </xf>
    <xf numFmtId="0" fontId="10" fillId="0" borderId="102" xfId="4" applyFont="1" applyBorder="1" applyAlignment="1" applyProtection="1">
      <alignment horizontal="center" vertical="top"/>
      <protection locked="0"/>
    </xf>
    <xf numFmtId="0" fontId="10" fillId="0" borderId="68" xfId="4" applyFont="1" applyBorder="1" applyAlignment="1" applyProtection="1">
      <alignment horizontal="center" vertical="top"/>
      <protection locked="0"/>
    </xf>
    <xf numFmtId="0" fontId="10" fillId="0" borderId="80" xfId="4" applyFont="1" applyBorder="1" applyAlignment="1" applyProtection="1">
      <alignment horizontal="center" vertical="top"/>
      <protection locked="0"/>
    </xf>
    <xf numFmtId="0" fontId="23" fillId="0" borderId="110" xfId="4" applyFont="1" applyFill="1" applyBorder="1" applyAlignment="1" applyProtection="1">
      <alignment horizontal="center" vertical="top" wrapText="1"/>
      <protection locked="0"/>
    </xf>
    <xf numFmtId="0" fontId="23" fillId="0" borderId="84" xfId="4" applyFont="1" applyFill="1" applyBorder="1" applyAlignment="1" applyProtection="1">
      <alignment horizontal="center" vertical="top" wrapText="1"/>
      <protection locked="0"/>
    </xf>
    <xf numFmtId="0" fontId="23" fillId="0" borderId="98" xfId="4" applyFont="1" applyFill="1" applyBorder="1" applyAlignment="1" applyProtection="1">
      <alignment horizontal="center" vertical="top" wrapText="1"/>
      <protection locked="0"/>
    </xf>
    <xf numFmtId="49" fontId="11" fillId="10" borderId="40" xfId="4" applyNumberFormat="1" applyFont="1" applyFill="1" applyBorder="1" applyAlignment="1" applyProtection="1">
      <alignment horizontal="right" vertical="top"/>
      <protection locked="0"/>
    </xf>
    <xf numFmtId="0" fontId="9" fillId="9" borderId="40" xfId="4" applyFont="1" applyFill="1" applyBorder="1" applyAlignment="1" applyProtection="1">
      <alignment horizontal="right" vertical="top"/>
      <protection locked="0"/>
    </xf>
    <xf numFmtId="0" fontId="10" fillId="9" borderId="40" xfId="4" applyFont="1" applyFill="1" applyBorder="1" applyAlignment="1" applyProtection="1">
      <alignment vertical="top"/>
      <protection locked="0"/>
    </xf>
    <xf numFmtId="0" fontId="10" fillId="9" borderId="41" xfId="4" applyFont="1" applyFill="1" applyBorder="1" applyAlignment="1" applyProtection="1">
      <alignment vertical="top"/>
      <protection locked="0"/>
    </xf>
    <xf numFmtId="0" fontId="23" fillId="0" borderId="37" xfId="4" applyFont="1" applyBorder="1" applyAlignment="1" applyProtection="1">
      <alignment horizontal="left" vertical="top" wrapText="1"/>
      <protection locked="0"/>
    </xf>
    <xf numFmtId="0" fontId="23" fillId="0" borderId="129" xfId="4" applyFont="1" applyBorder="1" applyAlignment="1" applyProtection="1">
      <alignment horizontal="left" vertical="top" wrapText="1"/>
      <protection locked="0"/>
    </xf>
    <xf numFmtId="0" fontId="23" fillId="0" borderId="100" xfId="4" applyFont="1" applyBorder="1" applyAlignment="1" applyProtection="1">
      <alignment horizontal="left" vertical="top" wrapText="1"/>
      <protection locked="0"/>
    </xf>
    <xf numFmtId="0" fontId="33" fillId="0" borderId="37" xfId="4" applyFont="1" applyFill="1" applyBorder="1" applyAlignment="1" applyProtection="1">
      <alignment horizontal="left" vertical="top" wrapText="1"/>
      <protection locked="0"/>
    </xf>
    <xf numFmtId="0" fontId="33" fillId="0" borderId="129" xfId="4" applyFont="1" applyFill="1" applyBorder="1" applyAlignment="1" applyProtection="1">
      <alignment horizontal="left" vertical="top" wrapText="1"/>
      <protection locked="0"/>
    </xf>
    <xf numFmtId="0" fontId="33" fillId="0" borderId="100" xfId="4" applyFont="1" applyFill="1" applyBorder="1" applyAlignment="1" applyProtection="1">
      <alignment horizontal="left" vertical="top" wrapText="1"/>
      <protection locked="0"/>
    </xf>
    <xf numFmtId="0" fontId="33" fillId="6" borderId="110" xfId="4" applyFont="1" applyFill="1" applyBorder="1" applyAlignment="1" applyProtection="1">
      <alignment horizontal="center" vertical="top" wrapText="1"/>
      <protection locked="0"/>
    </xf>
    <xf numFmtId="0" fontId="33" fillId="6" borderId="84" xfId="4" applyFont="1" applyFill="1" applyBorder="1" applyAlignment="1" applyProtection="1">
      <alignment horizontal="center" vertical="top" wrapText="1"/>
      <protection locked="0"/>
    </xf>
    <xf numFmtId="0" fontId="33" fillId="6" borderId="98" xfId="4" applyFont="1" applyFill="1" applyBorder="1" applyAlignment="1" applyProtection="1">
      <alignment horizontal="center" vertical="top" wrapText="1"/>
      <protection locked="0"/>
    </xf>
    <xf numFmtId="49" fontId="9" fillId="0" borderId="66" xfId="4" applyNumberFormat="1" applyFont="1" applyBorder="1" applyAlignment="1" applyProtection="1">
      <alignment horizontal="center" vertical="top" textRotation="90"/>
      <protection locked="0"/>
    </xf>
    <xf numFmtId="49" fontId="9" fillId="0" borderId="85" xfId="4" applyNumberFormat="1" applyFont="1" applyBorder="1" applyAlignment="1" applyProtection="1">
      <alignment horizontal="center" vertical="top" textRotation="90"/>
      <protection locked="0"/>
    </xf>
    <xf numFmtId="49" fontId="9" fillId="0" borderId="31" xfId="4" applyNumberFormat="1" applyFont="1" applyBorder="1" applyAlignment="1" applyProtection="1">
      <alignment horizontal="center" vertical="top" textRotation="90"/>
      <protection locked="0"/>
    </xf>
    <xf numFmtId="49" fontId="9" fillId="9" borderId="40" xfId="4" applyNumberFormat="1" applyFont="1" applyFill="1" applyBorder="1" applyAlignment="1" applyProtection="1">
      <alignment horizontal="right" vertical="top"/>
      <protection locked="0"/>
    </xf>
    <xf numFmtId="0" fontId="9" fillId="9" borderId="40" xfId="4" applyFont="1" applyFill="1" applyBorder="1" applyAlignment="1" applyProtection="1">
      <alignment vertical="top" wrapText="1"/>
      <protection locked="0"/>
    </xf>
    <xf numFmtId="0" fontId="9" fillId="9" borderId="41" xfId="4" applyFont="1" applyFill="1" applyBorder="1" applyAlignment="1" applyProtection="1">
      <alignment vertical="top" wrapText="1"/>
      <protection locked="0"/>
    </xf>
    <xf numFmtId="0" fontId="29" fillId="0" borderId="0" xfId="4" applyFont="1" applyAlignment="1" applyProtection="1">
      <alignment vertical="top"/>
      <protection locked="0"/>
    </xf>
    <xf numFmtId="0" fontId="23" fillId="0" borderId="166" xfId="4" applyFont="1" applyBorder="1" applyAlignment="1" applyProtection="1">
      <alignment horizontal="left" vertical="top" wrapText="1"/>
      <protection locked="0"/>
    </xf>
    <xf numFmtId="0" fontId="23" fillId="0" borderId="51" xfId="4" applyFont="1" applyBorder="1" applyAlignment="1" applyProtection="1">
      <alignment horizontal="left" vertical="top" wrapText="1"/>
      <protection locked="0"/>
    </xf>
    <xf numFmtId="0" fontId="23" fillId="0" borderId="142" xfId="4" applyFont="1" applyBorder="1" applyAlignment="1" applyProtection="1">
      <alignment horizontal="left" vertical="top" wrapText="1"/>
      <protection locked="0"/>
    </xf>
    <xf numFmtId="164" fontId="23" fillId="0" borderId="12" xfId="4" applyNumberFormat="1" applyFont="1" applyBorder="1" applyAlignment="1">
      <alignment horizontal="center" vertical="top" wrapText="1"/>
    </xf>
    <xf numFmtId="164" fontId="23" fillId="0" borderId="51" xfId="4" applyNumberFormat="1" applyFont="1" applyBorder="1" applyAlignment="1">
      <alignment horizontal="center" vertical="top" wrapText="1"/>
    </xf>
    <xf numFmtId="164" fontId="23" fillId="0" borderId="142" xfId="4" applyNumberFormat="1" applyFont="1" applyBorder="1" applyAlignment="1">
      <alignment horizontal="center" vertical="top" wrapText="1"/>
    </xf>
    <xf numFmtId="164" fontId="23" fillId="0" borderId="119" xfId="4" applyNumberFormat="1" applyFont="1" applyBorder="1" applyAlignment="1">
      <alignment horizontal="center" vertical="top" wrapText="1"/>
    </xf>
    <xf numFmtId="164" fontId="23" fillId="0" borderId="101" xfId="4" applyNumberFormat="1" applyFont="1" applyBorder="1" applyAlignment="1">
      <alignment horizontal="center" vertical="top" wrapText="1"/>
    </xf>
    <xf numFmtId="164" fontId="23" fillId="0" borderId="143" xfId="4" applyNumberFormat="1" applyFont="1" applyBorder="1" applyAlignment="1">
      <alignment horizontal="center" vertical="top" wrapText="1"/>
    </xf>
    <xf numFmtId="49" fontId="9" fillId="9" borderId="37" xfId="4" applyNumberFormat="1" applyFont="1" applyFill="1" applyBorder="1" applyAlignment="1" applyProtection="1">
      <alignment horizontal="center" vertical="top"/>
      <protection locked="0"/>
    </xf>
    <xf numFmtId="49" fontId="9" fillId="9" borderId="129" xfId="4" applyNumberFormat="1" applyFont="1" applyFill="1" applyBorder="1" applyAlignment="1" applyProtection="1">
      <alignment horizontal="center" vertical="top"/>
      <protection locked="0"/>
    </xf>
    <xf numFmtId="49" fontId="9" fillId="9" borderId="100" xfId="4" applyNumberFormat="1" applyFont="1" applyFill="1" applyBorder="1" applyAlignment="1" applyProtection="1">
      <alignment horizontal="center" vertical="top"/>
      <protection locked="0"/>
    </xf>
    <xf numFmtId="49" fontId="9" fillId="10" borderId="102" xfId="4" applyNumberFormat="1" applyFont="1" applyFill="1" applyBorder="1" applyAlignment="1" applyProtection="1">
      <alignment horizontal="center" vertical="top"/>
      <protection locked="0"/>
    </xf>
    <xf numFmtId="49" fontId="9" fillId="10" borderId="68" xfId="4" applyNumberFormat="1" applyFont="1" applyFill="1" applyBorder="1" applyAlignment="1" applyProtection="1">
      <alignment horizontal="center" vertical="top"/>
      <protection locked="0"/>
    </xf>
    <xf numFmtId="49" fontId="9" fillId="10" borderId="80" xfId="4" applyNumberFormat="1" applyFont="1" applyFill="1" applyBorder="1" applyAlignment="1" applyProtection="1">
      <alignment horizontal="center" vertical="top"/>
      <protection locked="0"/>
    </xf>
    <xf numFmtId="49" fontId="9" fillId="0" borderId="102" xfId="4" applyNumberFormat="1" applyFont="1" applyBorder="1" applyAlignment="1" applyProtection="1">
      <alignment horizontal="center" vertical="top"/>
      <protection locked="0"/>
    </xf>
    <xf numFmtId="49" fontId="9" fillId="0" borderId="68" xfId="4" applyNumberFormat="1" applyFont="1" applyBorder="1" applyAlignment="1" applyProtection="1">
      <alignment horizontal="center" vertical="top"/>
      <protection locked="0"/>
    </xf>
    <xf numFmtId="49" fontId="9" fillId="0" borderId="80" xfId="4" applyNumberFormat="1" applyFont="1" applyBorder="1" applyAlignment="1" applyProtection="1">
      <alignment horizontal="center" vertical="top"/>
      <protection locked="0"/>
    </xf>
    <xf numFmtId="0" fontId="10" fillId="6" borderId="163" xfId="4" applyFont="1" applyFill="1" applyBorder="1" applyAlignment="1" applyProtection="1">
      <alignment vertical="top" wrapText="1"/>
      <protection locked="0"/>
    </xf>
    <xf numFmtId="0" fontId="10" fillId="6" borderId="210" xfId="4" applyFont="1" applyFill="1" applyBorder="1" applyAlignment="1" applyProtection="1">
      <alignment vertical="top" wrapText="1"/>
      <protection locked="0"/>
    </xf>
    <xf numFmtId="0" fontId="10" fillId="6" borderId="209" xfId="4" applyFont="1" applyFill="1" applyBorder="1" applyAlignment="1" applyProtection="1">
      <alignment vertical="top" wrapText="1"/>
      <protection locked="0"/>
    </xf>
    <xf numFmtId="49" fontId="28" fillId="9" borderId="37" xfId="4" applyNumberFormat="1" applyFont="1" applyFill="1" applyBorder="1" applyAlignment="1" applyProtection="1">
      <alignment horizontal="center" vertical="top"/>
      <protection locked="0"/>
    </xf>
    <xf numFmtId="49" fontId="28" fillId="9" borderId="100" xfId="4" applyNumberFormat="1" applyFont="1" applyFill="1" applyBorder="1" applyAlignment="1" applyProtection="1">
      <alignment horizontal="center" vertical="top"/>
      <protection locked="0"/>
    </xf>
    <xf numFmtId="49" fontId="28" fillId="10" borderId="102" xfId="4" applyNumberFormat="1" applyFont="1" applyFill="1" applyBorder="1" applyAlignment="1" applyProtection="1">
      <alignment horizontal="center" vertical="top"/>
      <protection locked="0"/>
    </xf>
    <xf numFmtId="49" fontId="28" fillId="10" borderId="80" xfId="4" applyNumberFormat="1" applyFont="1" applyFill="1" applyBorder="1" applyAlignment="1" applyProtection="1">
      <alignment horizontal="center" vertical="top"/>
      <protection locked="0"/>
    </xf>
    <xf numFmtId="49" fontId="28" fillId="0" borderId="102" xfId="4" applyNumberFormat="1" applyFont="1" applyBorder="1" applyAlignment="1" applyProtection="1">
      <alignment horizontal="center" vertical="top"/>
      <protection locked="0"/>
    </xf>
    <xf numFmtId="49" fontId="28" fillId="0" borderId="80" xfId="4" applyNumberFormat="1" applyFont="1" applyBorder="1" applyAlignment="1" applyProtection="1">
      <alignment horizontal="center" vertical="top"/>
      <protection locked="0"/>
    </xf>
    <xf numFmtId="49" fontId="23" fillId="6" borderId="163" xfId="4" applyNumberFormat="1" applyFont="1" applyFill="1" applyBorder="1" applyAlignment="1" applyProtection="1">
      <alignment horizontal="left" vertical="top" wrapText="1"/>
      <protection locked="0"/>
    </xf>
    <xf numFmtId="49" fontId="23" fillId="6" borderId="209" xfId="4" applyNumberFormat="1" applyFont="1" applyFill="1" applyBorder="1" applyAlignment="1" applyProtection="1">
      <alignment horizontal="left" vertical="top" wrapText="1"/>
      <protection locked="0"/>
    </xf>
    <xf numFmtId="49" fontId="11" fillId="0" borderId="66" xfId="4" applyNumberFormat="1" applyFont="1" applyBorder="1" applyAlignment="1" applyProtection="1">
      <alignment horizontal="center" vertical="top" textRotation="90"/>
      <protection locked="0"/>
    </xf>
    <xf numFmtId="49" fontId="11" fillId="0" borderId="31" xfId="4" applyNumberFormat="1" applyFont="1" applyBorder="1" applyAlignment="1" applyProtection="1">
      <alignment horizontal="center" vertical="top" textRotation="90"/>
      <protection locked="0"/>
    </xf>
    <xf numFmtId="49" fontId="23" fillId="0" borderId="127" xfId="4" applyNumberFormat="1" applyFont="1" applyBorder="1" applyAlignment="1" applyProtection="1">
      <alignment horizontal="center" vertical="top" wrapText="1"/>
      <protection locked="0"/>
    </xf>
    <xf numFmtId="49" fontId="23" fillId="0" borderId="120" xfId="4" applyNumberFormat="1" applyFont="1" applyBorder="1" applyAlignment="1" applyProtection="1">
      <alignment horizontal="center" vertical="top" wrapText="1"/>
      <protection locked="0"/>
    </xf>
    <xf numFmtId="49" fontId="11" fillId="9" borderId="37" xfId="4" applyNumberFormat="1" applyFont="1" applyFill="1" applyBorder="1" applyAlignment="1" applyProtection="1">
      <alignment horizontal="center" vertical="top"/>
      <protection locked="0"/>
    </xf>
    <xf numFmtId="49" fontId="11" fillId="9" borderId="100" xfId="4" applyNumberFormat="1" applyFont="1" applyFill="1" applyBorder="1" applyAlignment="1" applyProtection="1">
      <alignment horizontal="center" vertical="top"/>
      <protection locked="0"/>
    </xf>
    <xf numFmtId="49" fontId="11" fillId="10" borderId="102" xfId="4" applyNumberFormat="1" applyFont="1" applyFill="1" applyBorder="1" applyAlignment="1" applyProtection="1">
      <alignment horizontal="center" vertical="top"/>
      <protection locked="0"/>
    </xf>
    <xf numFmtId="49" fontId="11" fillId="10" borderId="80" xfId="4" applyNumberFormat="1" applyFont="1" applyFill="1" applyBorder="1" applyAlignment="1" applyProtection="1">
      <alignment horizontal="center" vertical="top"/>
      <protection locked="0"/>
    </xf>
    <xf numFmtId="49" fontId="11" fillId="0" borderId="102" xfId="4" applyNumberFormat="1" applyFont="1" applyBorder="1" applyAlignment="1" applyProtection="1">
      <alignment horizontal="center" vertical="top"/>
      <protection locked="0"/>
    </xf>
    <xf numFmtId="49" fontId="11" fillId="0" borderId="80" xfId="4" applyNumberFormat="1" applyFont="1" applyBorder="1" applyAlignment="1" applyProtection="1">
      <alignment horizontal="center" vertical="top"/>
      <protection locked="0"/>
    </xf>
    <xf numFmtId="0" fontId="10" fillId="10" borderId="40" xfId="4" applyFont="1" applyFill="1" applyBorder="1" applyAlignment="1" applyProtection="1">
      <alignment vertical="top"/>
      <protection locked="0"/>
    </xf>
    <xf numFmtId="0" fontId="10" fillId="10" borderId="41" xfId="4" applyFont="1" applyFill="1" applyBorder="1" applyAlignment="1" applyProtection="1">
      <alignment vertical="top"/>
      <protection locked="0"/>
    </xf>
    <xf numFmtId="0" fontId="9" fillId="9" borderId="41" xfId="4" applyFont="1" applyFill="1" applyBorder="1" applyAlignment="1" applyProtection="1">
      <alignment horizontal="right" vertical="top"/>
      <protection locked="0"/>
    </xf>
    <xf numFmtId="164" fontId="23" fillId="0" borderId="122" xfId="4" applyNumberFormat="1" applyFont="1" applyBorder="1" applyAlignment="1">
      <alignment horizontal="center" vertical="top" wrapText="1"/>
    </xf>
    <xf numFmtId="0" fontId="10" fillId="8" borderId="133" xfId="4" applyFont="1" applyFill="1" applyBorder="1" applyAlignment="1" applyProtection="1">
      <alignment vertical="top"/>
      <protection locked="0"/>
    </xf>
    <xf numFmtId="0" fontId="10" fillId="8" borderId="134" xfId="4" applyFont="1" applyFill="1" applyBorder="1" applyAlignment="1" applyProtection="1">
      <alignment vertical="top"/>
      <protection locked="0"/>
    </xf>
    <xf numFmtId="0" fontId="9" fillId="8" borderId="133" xfId="4" applyFont="1" applyFill="1" applyBorder="1" applyAlignment="1" applyProtection="1">
      <alignment horizontal="right" vertical="top"/>
      <protection locked="0"/>
    </xf>
    <xf numFmtId="0" fontId="9" fillId="8" borderId="134" xfId="4" applyFont="1" applyFill="1" applyBorder="1" applyAlignment="1" applyProtection="1">
      <alignment horizontal="right" vertical="top"/>
      <protection locked="0"/>
    </xf>
    <xf numFmtId="164" fontId="23" fillId="0" borderId="108" xfId="4" applyNumberFormat="1" applyFont="1" applyBorder="1" applyAlignment="1">
      <alignment horizontal="center" vertical="top" wrapText="1"/>
    </xf>
    <xf numFmtId="0" fontId="11" fillId="13" borderId="139" xfId="4" applyFont="1" applyFill="1" applyBorder="1" applyAlignment="1" applyProtection="1">
      <alignment horizontal="right" vertical="top" wrapText="1"/>
      <protection locked="0"/>
    </xf>
    <xf numFmtId="0" fontId="11" fillId="13" borderId="133" xfId="4" applyFont="1" applyFill="1" applyBorder="1" applyAlignment="1" applyProtection="1">
      <alignment horizontal="right" vertical="top" wrapText="1"/>
      <protection locked="0"/>
    </xf>
    <xf numFmtId="0" fontId="11" fillId="13" borderId="178" xfId="4" applyFont="1" applyFill="1" applyBorder="1" applyAlignment="1" applyProtection="1">
      <alignment horizontal="right" vertical="top" wrapText="1"/>
      <protection locked="0"/>
    </xf>
    <xf numFmtId="164" fontId="11" fillId="13" borderId="132" xfId="4" applyNumberFormat="1" applyFont="1" applyFill="1" applyBorder="1" applyAlignment="1">
      <alignment horizontal="center" vertical="top" wrapText="1"/>
    </xf>
    <xf numFmtId="164" fontId="11" fillId="13" borderId="133" xfId="4" applyNumberFormat="1" applyFont="1" applyFill="1" applyBorder="1" applyAlignment="1">
      <alignment horizontal="center" vertical="top" wrapText="1"/>
    </xf>
    <xf numFmtId="164" fontId="11" fillId="13" borderId="178" xfId="4" applyNumberFormat="1" applyFont="1" applyFill="1" applyBorder="1" applyAlignment="1">
      <alignment horizontal="center" vertical="top" wrapText="1"/>
    </xf>
    <xf numFmtId="164" fontId="11" fillId="13" borderId="134" xfId="4" applyNumberFormat="1" applyFont="1" applyFill="1" applyBorder="1" applyAlignment="1">
      <alignment horizontal="center" vertical="top" wrapText="1"/>
    </xf>
    <xf numFmtId="0" fontId="23" fillId="0" borderId="130" xfId="4" applyFont="1" applyBorder="1" applyAlignment="1" applyProtection="1">
      <alignment horizontal="left" vertical="top" wrapText="1"/>
      <protection locked="0"/>
    </xf>
    <xf numFmtId="0" fontId="23" fillId="0" borderId="140" xfId="4" applyFont="1" applyBorder="1" applyAlignment="1" applyProtection="1">
      <alignment horizontal="left" vertical="top" wrapText="1"/>
      <protection locked="0"/>
    </xf>
    <xf numFmtId="0" fontId="23" fillId="0" borderId="141" xfId="4" applyFont="1" applyBorder="1" applyAlignment="1" applyProtection="1">
      <alignment horizontal="left" vertical="top" wrapText="1"/>
      <protection locked="0"/>
    </xf>
    <xf numFmtId="164" fontId="11" fillId="8" borderId="39" xfId="4" applyNumberFormat="1" applyFont="1" applyFill="1" applyBorder="1" applyAlignment="1">
      <alignment horizontal="center" vertical="top" wrapText="1"/>
    </xf>
    <xf numFmtId="164" fontId="11" fillId="8" borderId="40" xfId="4" applyNumberFormat="1" applyFont="1" applyFill="1" applyBorder="1" applyAlignment="1">
      <alignment horizontal="center" vertical="top" wrapText="1"/>
    </xf>
    <xf numFmtId="164" fontId="11" fillId="8" borderId="34" xfId="4" applyNumberFormat="1" applyFont="1" applyFill="1" applyBorder="1" applyAlignment="1">
      <alignment horizontal="center" vertical="top" wrapText="1"/>
    </xf>
    <xf numFmtId="164" fontId="11" fillId="8" borderId="41" xfId="4" applyNumberFormat="1" applyFont="1" applyFill="1" applyBorder="1" applyAlignment="1">
      <alignment horizontal="center" vertical="top" wrapText="1"/>
    </xf>
    <xf numFmtId="164" fontId="23" fillId="0" borderId="116" xfId="4" applyNumberFormat="1" applyFont="1" applyBorder="1" applyAlignment="1">
      <alignment horizontal="center" vertical="top" wrapText="1"/>
    </xf>
    <xf numFmtId="164" fontId="23" fillId="0" borderId="140" xfId="4" applyNumberFormat="1" applyFont="1" applyBorder="1" applyAlignment="1">
      <alignment horizontal="center" vertical="top" wrapText="1"/>
    </xf>
    <xf numFmtId="164" fontId="23" fillId="0" borderId="141" xfId="4" applyNumberFormat="1" applyFont="1" applyBorder="1" applyAlignment="1">
      <alignment horizontal="center" vertical="top" wrapText="1"/>
    </xf>
    <xf numFmtId="0" fontId="11" fillId="0" borderId="206" xfId="4" applyFont="1" applyBorder="1" applyAlignment="1" applyProtection="1">
      <alignment horizontal="center" vertical="center" wrapText="1"/>
      <protection locked="0"/>
    </xf>
    <xf numFmtId="0" fontId="11" fillId="0" borderId="207" xfId="4" applyFont="1" applyBorder="1" applyAlignment="1" applyProtection="1">
      <alignment horizontal="center" vertical="center" wrapText="1"/>
      <protection locked="0"/>
    </xf>
    <xf numFmtId="0" fontId="11" fillId="8" borderId="87" xfId="4" applyFont="1" applyFill="1" applyBorder="1" applyAlignment="1" applyProtection="1">
      <alignment horizontal="right" vertical="top" wrapText="1"/>
      <protection locked="0"/>
    </xf>
    <xf numFmtId="0" fontId="11" fillId="8" borderId="40" xfId="4" applyFont="1" applyFill="1" applyBorder="1" applyAlignment="1" applyProtection="1">
      <alignment horizontal="right" vertical="top" wrapText="1"/>
      <protection locked="0"/>
    </xf>
    <xf numFmtId="0" fontId="11" fillId="8" borderId="34" xfId="4" applyFont="1" applyFill="1" applyBorder="1" applyAlignment="1" applyProtection="1">
      <alignment horizontal="right" vertical="top" wrapText="1"/>
      <protection locked="0"/>
    </xf>
    <xf numFmtId="164" fontId="11" fillId="8" borderId="116" xfId="4" applyNumberFormat="1" applyFont="1" applyFill="1" applyBorder="1" applyAlignment="1">
      <alignment horizontal="center" vertical="top" wrapText="1"/>
    </xf>
    <xf numFmtId="164" fontId="11" fillId="8" borderId="140" xfId="4" applyNumberFormat="1" applyFont="1" applyFill="1" applyBorder="1" applyAlignment="1">
      <alignment horizontal="center" vertical="top" wrapText="1"/>
    </xf>
    <xf numFmtId="164" fontId="11" fillId="8" borderId="141" xfId="4" applyNumberFormat="1" applyFont="1" applyFill="1" applyBorder="1" applyAlignment="1">
      <alignment horizontal="center" vertical="top" wrapText="1"/>
    </xf>
    <xf numFmtId="164" fontId="11" fillId="8" borderId="186" xfId="4" applyNumberFormat="1" applyFont="1" applyFill="1" applyBorder="1" applyAlignment="1">
      <alignment horizontal="center" vertical="top" wrapText="1"/>
    </xf>
    <xf numFmtId="0" fontId="11" fillId="0" borderId="172" xfId="4" applyFont="1" applyBorder="1" applyAlignment="1" applyProtection="1">
      <alignment horizontal="center" vertical="center" wrapText="1"/>
      <protection locked="0"/>
    </xf>
    <xf numFmtId="0" fontId="11" fillId="0" borderId="173" xfId="4" applyFont="1" applyBorder="1" applyAlignment="1" applyProtection="1">
      <alignment horizontal="center" vertical="center" wrapText="1"/>
      <protection locked="0"/>
    </xf>
    <xf numFmtId="0" fontId="11" fillId="0" borderId="174" xfId="4" applyFont="1" applyBorder="1" applyAlignment="1" applyProtection="1">
      <alignment horizontal="center" vertical="center" wrapText="1"/>
      <protection locked="0"/>
    </xf>
    <xf numFmtId="0" fontId="11" fillId="0" borderId="193" xfId="4" applyFont="1" applyBorder="1" applyAlignment="1" applyProtection="1">
      <alignment horizontal="center" vertical="center" wrapText="1"/>
      <protection locked="0"/>
    </xf>
    <xf numFmtId="49" fontId="10" fillId="0" borderId="127" xfId="4" applyNumberFormat="1" applyFont="1" applyBorder="1" applyAlignment="1" applyProtection="1">
      <alignment horizontal="center" vertical="top"/>
      <protection locked="0"/>
    </xf>
    <xf numFmtId="49" fontId="10" fillId="0" borderId="86" xfId="4" applyNumberFormat="1" applyFont="1" applyBorder="1" applyAlignment="1" applyProtection="1">
      <alignment horizontal="center" vertical="top"/>
      <protection locked="0"/>
    </xf>
    <xf numFmtId="49" fontId="10" fillId="0" borderId="120" xfId="4" applyNumberFormat="1" applyFont="1" applyBorder="1" applyAlignment="1" applyProtection="1">
      <alignment horizontal="center" vertical="top"/>
      <protection locked="0"/>
    </xf>
    <xf numFmtId="0" fontId="10" fillId="0" borderId="163" xfId="4" applyFont="1" applyFill="1" applyBorder="1" applyAlignment="1" applyProtection="1">
      <alignment vertical="top" wrapText="1"/>
      <protection locked="0"/>
    </xf>
    <xf numFmtId="0" fontId="10" fillId="0" borderId="210" xfId="4" applyFont="1" applyFill="1" applyBorder="1" applyAlignment="1" applyProtection="1">
      <alignment vertical="top" wrapText="1"/>
      <protection locked="0"/>
    </xf>
    <xf numFmtId="0" fontId="10" fillId="0" borderId="209" xfId="4" applyFont="1" applyFill="1" applyBorder="1" applyAlignment="1" applyProtection="1">
      <alignment vertical="top" wrapText="1"/>
      <protection locked="0"/>
    </xf>
    <xf numFmtId="0" fontId="10" fillId="0" borderId="37" xfId="4" applyFont="1" applyFill="1" applyBorder="1" applyAlignment="1" applyProtection="1">
      <alignment horizontal="left" vertical="top" wrapText="1"/>
      <protection locked="0"/>
    </xf>
    <xf numFmtId="0" fontId="10" fillId="0" borderId="129" xfId="4" applyFont="1" applyFill="1" applyBorder="1" applyAlignment="1" applyProtection="1">
      <alignment horizontal="left" vertical="top" wrapText="1"/>
      <protection locked="0"/>
    </xf>
    <xf numFmtId="0" fontId="10" fillId="0" borderId="100" xfId="4" applyFont="1" applyFill="1" applyBorder="1" applyAlignment="1" applyProtection="1">
      <alignment horizontal="left" vertical="top" wrapText="1"/>
      <protection locked="0"/>
    </xf>
    <xf numFmtId="0" fontId="10" fillId="0" borderId="129" xfId="4" applyFont="1" applyBorder="1" applyAlignment="1" applyProtection="1">
      <alignment horizontal="left" vertical="top" wrapText="1"/>
      <protection locked="0"/>
    </xf>
    <xf numFmtId="0" fontId="10" fillId="0" borderId="102" xfId="4" applyFont="1" applyBorder="1" applyAlignment="1" applyProtection="1">
      <alignment horizontal="center" vertical="top" wrapText="1"/>
      <protection locked="0"/>
    </xf>
    <xf numFmtId="0" fontId="10" fillId="0" borderId="68" xfId="4" applyFont="1" applyBorder="1" applyAlignment="1" applyProtection="1">
      <alignment horizontal="center" vertical="top" wrapText="1"/>
      <protection locked="0"/>
    </xf>
    <xf numFmtId="0" fontId="10" fillId="0" borderId="80" xfId="4" applyFont="1" applyBorder="1" applyAlignment="1" applyProtection="1">
      <alignment horizontal="center" vertical="top" wrapText="1"/>
      <protection locked="0"/>
    </xf>
    <xf numFmtId="0" fontId="9" fillId="10" borderId="40" xfId="4" applyFont="1" applyFill="1" applyBorder="1" applyAlignment="1" applyProtection="1">
      <alignment horizontal="right" vertical="top"/>
      <protection locked="0"/>
    </xf>
    <xf numFmtId="0" fontId="9" fillId="10" borderId="41" xfId="4" applyFont="1" applyFill="1" applyBorder="1" applyAlignment="1" applyProtection="1">
      <alignment horizontal="right" vertical="top"/>
      <protection locked="0"/>
    </xf>
    <xf numFmtId="0" fontId="10" fillId="0" borderId="102" xfId="4" applyFont="1" applyFill="1" applyBorder="1" applyAlignment="1" applyProtection="1">
      <alignment horizontal="center" vertical="top" wrapText="1"/>
      <protection locked="0"/>
    </xf>
    <xf numFmtId="0" fontId="10" fillId="0" borderId="68" xfId="4" applyFont="1" applyFill="1" applyBorder="1" applyAlignment="1" applyProtection="1">
      <alignment horizontal="center" vertical="top"/>
      <protection locked="0"/>
    </xf>
    <xf numFmtId="0" fontId="10" fillId="0" borderId="80" xfId="4" applyFont="1" applyFill="1" applyBorder="1" applyAlignment="1" applyProtection="1">
      <alignment horizontal="center" vertical="top"/>
      <protection locked="0"/>
    </xf>
    <xf numFmtId="0" fontId="10" fillId="0" borderId="102" xfId="4" applyFont="1" applyFill="1" applyBorder="1" applyAlignment="1" applyProtection="1">
      <alignment horizontal="center" vertical="top"/>
      <protection locked="0"/>
    </xf>
    <xf numFmtId="0" fontId="11" fillId="10" borderId="40" xfId="4" applyFont="1" applyFill="1" applyBorder="1" applyAlignment="1" applyProtection="1">
      <alignment horizontal="right" vertical="top"/>
      <protection locked="0"/>
    </xf>
    <xf numFmtId="0" fontId="23" fillId="10" borderId="40" xfId="4" applyFont="1" applyFill="1" applyBorder="1" applyAlignment="1" applyProtection="1">
      <alignment vertical="top"/>
      <protection locked="0"/>
    </xf>
    <xf numFmtId="0" fontId="23" fillId="10" borderId="41" xfId="4" applyFont="1" applyFill="1" applyBorder="1" applyAlignment="1" applyProtection="1">
      <alignment vertical="top"/>
      <protection locked="0"/>
    </xf>
    <xf numFmtId="0" fontId="11" fillId="10" borderId="40" xfId="4" applyFont="1" applyFill="1" applyBorder="1" applyAlignment="1" applyProtection="1">
      <alignment vertical="top"/>
      <protection locked="0"/>
    </xf>
    <xf numFmtId="0" fontId="11" fillId="10" borderId="41" xfId="4" applyFont="1" applyFill="1" applyBorder="1" applyAlignment="1" applyProtection="1">
      <alignment vertical="top"/>
      <protection locked="0"/>
    </xf>
    <xf numFmtId="0" fontId="33" fillId="6" borderId="102" xfId="4" applyFont="1" applyFill="1" applyBorder="1" applyAlignment="1" applyProtection="1">
      <alignment horizontal="center" vertical="top" wrapText="1"/>
      <protection locked="0"/>
    </xf>
    <xf numFmtId="0" fontId="33" fillId="6" borderId="68" xfId="4" applyFont="1" applyFill="1" applyBorder="1" applyAlignment="1" applyProtection="1">
      <alignment horizontal="center" vertical="top" wrapText="1"/>
      <protection locked="0"/>
    </xf>
    <xf numFmtId="0" fontId="33" fillId="6" borderId="80" xfId="4" applyFont="1" applyFill="1" applyBorder="1" applyAlignment="1" applyProtection="1">
      <alignment horizontal="center" vertical="top" wrapText="1"/>
      <protection locked="0"/>
    </xf>
    <xf numFmtId="0" fontId="5" fillId="6" borderId="103" xfId="4" applyFont="1" applyFill="1" applyBorder="1" applyAlignment="1" applyProtection="1">
      <alignment horizontal="center" vertical="top" wrapText="1"/>
      <protection locked="0"/>
    </xf>
    <xf numFmtId="0" fontId="5" fillId="6" borderId="69" xfId="4" applyFont="1" applyFill="1" applyBorder="1" applyAlignment="1" applyProtection="1">
      <alignment horizontal="center" vertical="top" wrapText="1"/>
      <protection locked="0"/>
    </xf>
    <xf numFmtId="0" fontId="5" fillId="6" borderId="81" xfId="4" applyFont="1" applyFill="1" applyBorder="1" applyAlignment="1" applyProtection="1">
      <alignment horizontal="center" vertical="top" wrapText="1"/>
      <protection locked="0"/>
    </xf>
    <xf numFmtId="0" fontId="10" fillId="0" borderId="37" xfId="4" applyFont="1" applyBorder="1" applyAlignment="1" applyProtection="1">
      <alignment vertical="top" wrapText="1"/>
      <protection locked="0"/>
    </xf>
    <xf numFmtId="0" fontId="10" fillId="0" borderId="129" xfId="4" applyFont="1" applyBorder="1" applyAlignment="1" applyProtection="1">
      <alignment vertical="top" wrapText="1"/>
      <protection locked="0"/>
    </xf>
    <xf numFmtId="0" fontId="10" fillId="0" borderId="100" xfId="4" applyFont="1" applyBorder="1" applyAlignment="1" applyProtection="1">
      <alignment vertical="top" wrapText="1"/>
      <protection locked="0"/>
    </xf>
    <xf numFmtId="0" fontId="10" fillId="0" borderId="110" xfId="4" applyFont="1" applyBorder="1" applyAlignment="1" applyProtection="1">
      <alignment horizontal="center" vertical="top"/>
      <protection locked="0"/>
    </xf>
    <xf numFmtId="0" fontId="10" fillId="0" borderId="84" xfId="4" applyFont="1" applyBorder="1" applyAlignment="1" applyProtection="1">
      <alignment horizontal="center" vertical="top"/>
      <protection locked="0"/>
    </xf>
    <xf numFmtId="0" fontId="10" fillId="0" borderId="98" xfId="4" applyFont="1" applyBorder="1" applyAlignment="1" applyProtection="1">
      <alignment horizontal="center" vertical="top"/>
      <protection locked="0"/>
    </xf>
    <xf numFmtId="0" fontId="19" fillId="6" borderId="37" xfId="4" applyFont="1" applyFill="1" applyBorder="1" applyAlignment="1" applyProtection="1">
      <alignment vertical="top" wrapText="1"/>
      <protection locked="0"/>
    </xf>
    <xf numFmtId="0" fontId="19" fillId="6" borderId="129" xfId="4" applyFont="1" applyFill="1" applyBorder="1" applyAlignment="1" applyProtection="1">
      <alignment vertical="top" wrapText="1"/>
      <protection locked="0"/>
    </xf>
    <xf numFmtId="0" fontId="19" fillId="6" borderId="100" xfId="4" applyFont="1" applyFill="1" applyBorder="1" applyAlignment="1" applyProtection="1">
      <alignment vertical="top" wrapText="1"/>
      <protection locked="0"/>
    </xf>
    <xf numFmtId="0" fontId="19" fillId="6" borderId="110" xfId="4" applyFont="1" applyFill="1" applyBorder="1" applyAlignment="1" applyProtection="1">
      <alignment horizontal="center" vertical="top" wrapText="1"/>
      <protection locked="0"/>
    </xf>
    <xf numFmtId="0" fontId="19" fillId="6" borderId="84" xfId="4" applyFont="1" applyFill="1" applyBorder="1" applyAlignment="1" applyProtection="1">
      <alignment horizontal="center" vertical="top" wrapText="1"/>
      <protection locked="0"/>
    </xf>
    <xf numFmtId="0" fontId="19" fillId="6" borderId="98" xfId="4" applyFont="1" applyFill="1" applyBorder="1" applyAlignment="1" applyProtection="1">
      <alignment horizontal="center" vertical="top" wrapText="1"/>
      <protection locked="0"/>
    </xf>
    <xf numFmtId="0" fontId="23" fillId="6" borderId="102" xfId="4" applyFont="1" applyFill="1" applyBorder="1" applyAlignment="1" applyProtection="1">
      <alignment horizontal="center" vertical="top"/>
      <protection locked="0"/>
    </xf>
    <xf numFmtId="0" fontId="23" fillId="6" borderId="68" xfId="4" applyFont="1" applyFill="1" applyBorder="1" applyAlignment="1" applyProtection="1">
      <alignment horizontal="center" vertical="top"/>
      <protection locked="0"/>
    </xf>
    <xf numFmtId="0" fontId="23" fillId="6" borderId="80" xfId="4" applyFont="1" applyFill="1" applyBorder="1" applyAlignment="1" applyProtection="1">
      <alignment horizontal="center" vertical="top"/>
      <protection locked="0"/>
    </xf>
    <xf numFmtId="0" fontId="55" fillId="6" borderId="103" xfId="4" applyFont="1" applyFill="1" applyBorder="1" applyAlignment="1" applyProtection="1">
      <alignment horizontal="center" vertical="top" wrapText="1"/>
      <protection locked="0"/>
    </xf>
    <xf numFmtId="0" fontId="55" fillId="6" borderId="69" xfId="4" applyFont="1" applyFill="1" applyBorder="1" applyAlignment="1" applyProtection="1">
      <alignment horizontal="center" vertical="top" wrapText="1"/>
      <protection locked="0"/>
    </xf>
    <xf numFmtId="0" fontId="55" fillId="6" borderId="81" xfId="4" applyFont="1" applyFill="1" applyBorder="1" applyAlignment="1" applyProtection="1">
      <alignment horizontal="center" vertical="top" wrapText="1"/>
      <protection locked="0"/>
    </xf>
    <xf numFmtId="49" fontId="9" fillId="9" borderId="37" xfId="4" applyNumberFormat="1" applyFont="1" applyFill="1" applyBorder="1" applyAlignment="1" applyProtection="1">
      <alignment horizontal="center" vertical="top" wrapText="1"/>
      <protection locked="0"/>
    </xf>
    <xf numFmtId="49" fontId="59" fillId="0" borderId="129" xfId="4" applyNumberFormat="1" applyFont="1" applyBorder="1" applyAlignment="1" applyProtection="1">
      <alignment horizontal="center" vertical="top" wrapText="1"/>
      <protection locked="0"/>
    </xf>
    <xf numFmtId="49" fontId="59" fillId="0" borderId="100" xfId="4" applyNumberFormat="1" applyFont="1" applyBorder="1" applyAlignment="1" applyProtection="1">
      <alignment horizontal="center" vertical="top" wrapText="1"/>
      <protection locked="0"/>
    </xf>
    <xf numFmtId="49" fontId="9" fillId="10" borderId="102" xfId="4" applyNumberFormat="1" applyFont="1" applyFill="1" applyBorder="1" applyAlignment="1" applyProtection="1">
      <alignment horizontal="center" vertical="top" wrapText="1"/>
      <protection locked="0"/>
    </xf>
    <xf numFmtId="49" fontId="59" fillId="10" borderId="68" xfId="4" applyNumberFormat="1" applyFont="1" applyFill="1" applyBorder="1" applyAlignment="1" applyProtection="1">
      <alignment horizontal="center" vertical="top" wrapText="1"/>
      <protection locked="0"/>
    </xf>
    <xf numFmtId="49" fontId="59" fillId="10" borderId="80" xfId="4" applyNumberFormat="1" applyFont="1" applyFill="1" applyBorder="1" applyAlignment="1" applyProtection="1">
      <alignment horizontal="center" vertical="top" wrapText="1"/>
      <protection locked="0"/>
    </xf>
    <xf numFmtId="49" fontId="9" fillId="5" borderId="102" xfId="4" applyNumberFormat="1" applyFont="1" applyFill="1" applyBorder="1" applyAlignment="1" applyProtection="1">
      <alignment horizontal="center" vertical="top" wrapText="1"/>
      <protection locked="0"/>
    </xf>
    <xf numFmtId="49" fontId="59" fillId="5" borderId="68" xfId="4" applyNumberFormat="1" applyFont="1" applyFill="1" applyBorder="1" applyAlignment="1" applyProtection="1">
      <alignment horizontal="center" vertical="top" wrapText="1"/>
      <protection locked="0"/>
    </xf>
    <xf numFmtId="49" fontId="59" fillId="5" borderId="80" xfId="4" applyNumberFormat="1" applyFont="1" applyFill="1" applyBorder="1" applyAlignment="1" applyProtection="1">
      <alignment horizontal="center" vertical="top" wrapText="1"/>
      <protection locked="0"/>
    </xf>
    <xf numFmtId="49" fontId="33" fillId="6" borderId="163" xfId="4" applyNumberFormat="1" applyFont="1" applyFill="1" applyBorder="1" applyAlignment="1" applyProtection="1">
      <alignment horizontal="left" vertical="top" wrapText="1"/>
      <protection locked="0"/>
    </xf>
    <xf numFmtId="0" fontId="57" fillId="6" borderId="210" xfId="4" applyFont="1" applyFill="1" applyBorder="1" applyAlignment="1" applyProtection="1">
      <alignment horizontal="left" vertical="top" wrapText="1"/>
      <protection locked="0"/>
    </xf>
    <xf numFmtId="0" fontId="57" fillId="6" borderId="209" xfId="4" applyFont="1" applyFill="1" applyBorder="1" applyAlignment="1" applyProtection="1">
      <alignment horizontal="left" vertical="top" wrapText="1"/>
      <protection locked="0"/>
    </xf>
    <xf numFmtId="0" fontId="9" fillId="5" borderId="104" xfId="4" applyFont="1" applyFill="1" applyBorder="1" applyAlignment="1" applyProtection="1">
      <alignment horizontal="center" vertical="top" textRotation="90" wrapText="1"/>
      <protection locked="0"/>
    </xf>
    <xf numFmtId="0" fontId="49" fillId="5" borderId="96" xfId="4" applyFont="1" applyFill="1" applyBorder="1" applyAlignment="1" applyProtection="1">
      <alignment horizontal="center" vertical="top" textRotation="90" wrapText="1"/>
      <protection locked="0"/>
    </xf>
    <xf numFmtId="0" fontId="49" fillId="5" borderId="79" xfId="4" applyFont="1" applyFill="1" applyBorder="1" applyAlignment="1" applyProtection="1">
      <alignment horizontal="center" vertical="top" textRotation="90" wrapText="1"/>
      <protection locked="0"/>
    </xf>
    <xf numFmtId="49" fontId="10" fillId="5" borderId="127" xfId="4" applyNumberFormat="1" applyFont="1" applyFill="1" applyBorder="1" applyAlignment="1" applyProtection="1">
      <alignment horizontal="center" vertical="top" wrapText="1"/>
      <protection locked="0"/>
    </xf>
    <xf numFmtId="0" fontId="56" fillId="5" borderId="86" xfId="4" applyFont="1" applyFill="1" applyBorder="1" applyAlignment="1" applyProtection="1">
      <alignment horizontal="center" vertical="top" wrapText="1"/>
      <protection locked="0"/>
    </xf>
    <xf numFmtId="0" fontId="56" fillId="5" borderId="120" xfId="4" applyFont="1" applyFill="1" applyBorder="1" applyAlignment="1" applyProtection="1">
      <alignment horizontal="center" vertical="top" wrapText="1"/>
      <protection locked="0"/>
    </xf>
    <xf numFmtId="0" fontId="9" fillId="0" borderId="66" xfId="4" applyFont="1" applyBorder="1" applyAlignment="1" applyProtection="1">
      <alignment horizontal="center" vertical="top" textRotation="90"/>
      <protection locked="0"/>
    </xf>
    <xf numFmtId="0" fontId="9" fillId="0" borderId="31" xfId="4" applyFont="1" applyBorder="1" applyAlignment="1" applyProtection="1">
      <alignment horizontal="center" vertical="top" textRotation="90"/>
      <protection locked="0"/>
    </xf>
    <xf numFmtId="0" fontId="23" fillId="0" borderId="127" xfId="4" applyFont="1" applyBorder="1" applyAlignment="1" applyProtection="1">
      <alignment horizontal="center" vertical="top" wrapText="1"/>
      <protection locked="0"/>
    </xf>
    <xf numFmtId="0" fontId="55" fillId="0" borderId="120" xfId="4" applyFont="1" applyBorder="1" applyAlignment="1" applyProtection="1">
      <alignment horizontal="center" vertical="top" wrapText="1"/>
      <protection locked="0"/>
    </xf>
    <xf numFmtId="0" fontId="23" fillId="0" borderId="129" xfId="4" applyFont="1" applyBorder="1" applyAlignment="1" applyProtection="1">
      <alignment vertical="top" wrapText="1"/>
      <protection locked="0"/>
    </xf>
    <xf numFmtId="0" fontId="23" fillId="0" borderId="202" xfId="4" applyFont="1" applyBorder="1" applyAlignment="1" applyProtection="1">
      <alignment vertical="top" wrapText="1"/>
      <protection locked="0"/>
    </xf>
    <xf numFmtId="0" fontId="23" fillId="0" borderId="110" xfId="4" applyFont="1" applyBorder="1" applyAlignment="1" applyProtection="1">
      <alignment horizontal="center" vertical="top"/>
      <protection locked="0"/>
    </xf>
    <xf numFmtId="49" fontId="28" fillId="9" borderId="104" xfId="0" applyNumberFormat="1" applyFont="1" applyFill="1" applyBorder="1" applyAlignment="1">
      <alignment horizontal="center" vertical="top"/>
    </xf>
    <xf numFmtId="49" fontId="28" fillId="9" borderId="79" xfId="0" applyNumberFormat="1" applyFont="1" applyFill="1" applyBorder="1" applyAlignment="1">
      <alignment horizontal="center" vertical="top"/>
    </xf>
    <xf numFmtId="49" fontId="28" fillId="10" borderId="102" xfId="0" applyNumberFormat="1" applyFont="1" applyFill="1" applyBorder="1" applyAlignment="1">
      <alignment horizontal="center" vertical="top"/>
    </xf>
    <xf numFmtId="49" fontId="28" fillId="10" borderId="80" xfId="0" applyNumberFormat="1" applyFont="1" applyFill="1" applyBorder="1" applyAlignment="1">
      <alignment horizontal="center" vertical="top"/>
    </xf>
    <xf numFmtId="49" fontId="11" fillId="6" borderId="66" xfId="0" applyNumberFormat="1" applyFont="1" applyFill="1" applyBorder="1" applyAlignment="1">
      <alignment horizontal="center" vertical="top" textRotation="90"/>
    </xf>
    <xf numFmtId="49" fontId="11" fillId="6" borderId="31" xfId="0" applyNumberFormat="1" applyFont="1" applyFill="1" applyBorder="1" applyAlignment="1">
      <alignment horizontal="center" vertical="top" textRotation="90"/>
    </xf>
    <xf numFmtId="49" fontId="11" fillId="9" borderId="37" xfId="4" applyNumberFormat="1" applyFont="1" applyFill="1" applyBorder="1" applyAlignment="1" applyProtection="1">
      <alignment horizontal="center" vertical="top" wrapText="1"/>
      <protection locked="0"/>
    </xf>
    <xf numFmtId="49" fontId="11" fillId="9" borderId="100" xfId="4" applyNumberFormat="1" applyFont="1" applyFill="1" applyBorder="1" applyAlignment="1" applyProtection="1">
      <alignment horizontal="center" vertical="top" wrapText="1"/>
      <protection locked="0"/>
    </xf>
    <xf numFmtId="49" fontId="11" fillId="10" borderId="102" xfId="4" applyNumberFormat="1" applyFont="1" applyFill="1" applyBorder="1" applyAlignment="1" applyProtection="1">
      <alignment horizontal="center" vertical="top" wrapText="1"/>
      <protection locked="0"/>
    </xf>
    <xf numFmtId="49" fontId="11" fillId="10" borderId="80" xfId="4" applyNumberFormat="1" applyFont="1" applyFill="1" applyBorder="1" applyAlignment="1" applyProtection="1">
      <alignment horizontal="center" vertical="top" wrapText="1"/>
      <protection locked="0"/>
    </xf>
    <xf numFmtId="0" fontId="23" fillId="0" borderId="163" xfId="4" applyFont="1" applyBorder="1" applyAlignment="1" applyProtection="1">
      <alignment vertical="top" wrapText="1"/>
      <protection locked="0"/>
    </xf>
    <xf numFmtId="0" fontId="23" fillId="0" borderId="209" xfId="4" applyFont="1" applyBorder="1" applyAlignment="1" applyProtection="1">
      <alignment vertical="top" wrapText="1"/>
      <protection locked="0"/>
    </xf>
    <xf numFmtId="0" fontId="11" fillId="0" borderId="66" xfId="4" applyFont="1" applyBorder="1" applyAlignment="1" applyProtection="1">
      <alignment horizontal="center" vertical="top" textRotation="90"/>
      <protection locked="0"/>
    </xf>
    <xf numFmtId="0" fontId="11" fillId="0" borderId="31" xfId="4" applyFont="1" applyBorder="1" applyAlignment="1" applyProtection="1">
      <alignment horizontal="center" vertical="top" textRotation="90"/>
      <protection locked="0"/>
    </xf>
    <xf numFmtId="0" fontId="23" fillId="0" borderId="124" xfId="4" applyFont="1" applyBorder="1" applyAlignment="1" applyProtection="1">
      <alignment horizontal="left" vertical="top" wrapText="1"/>
      <protection locked="0"/>
    </xf>
    <xf numFmtId="0" fontId="23" fillId="0" borderId="15" xfId="4" applyFont="1" applyBorder="1" applyAlignment="1" applyProtection="1">
      <alignment horizontal="left" vertical="top" wrapText="1"/>
      <protection locked="0"/>
    </xf>
    <xf numFmtId="0" fontId="23" fillId="0" borderId="60" xfId="4" applyFont="1" applyBorder="1" applyAlignment="1" applyProtection="1">
      <alignment horizontal="center" vertical="top"/>
      <protection locked="0"/>
    </xf>
    <xf numFmtId="0" fontId="23" fillId="0" borderId="16" xfId="4" applyFont="1" applyBorder="1" applyAlignment="1" applyProtection="1">
      <alignment horizontal="center" vertical="top"/>
      <protection locked="0"/>
    </xf>
    <xf numFmtId="49" fontId="11" fillId="9" borderId="129" xfId="4" applyNumberFormat="1" applyFont="1" applyFill="1" applyBorder="1" applyAlignment="1" applyProtection="1">
      <alignment horizontal="center" vertical="top" wrapText="1"/>
      <protection locked="0"/>
    </xf>
    <xf numFmtId="49" fontId="11" fillId="10" borderId="68" xfId="4" applyNumberFormat="1" applyFont="1" applyFill="1" applyBorder="1" applyAlignment="1" applyProtection="1">
      <alignment horizontal="center" vertical="top" wrapText="1"/>
      <protection locked="0"/>
    </xf>
    <xf numFmtId="49" fontId="11" fillId="6" borderId="102" xfId="4" applyNumberFormat="1" applyFont="1" applyFill="1" applyBorder="1" applyAlignment="1" applyProtection="1">
      <alignment horizontal="center" vertical="top" wrapText="1"/>
      <protection locked="0"/>
    </xf>
    <xf numFmtId="49" fontId="11" fillId="6" borderId="68" xfId="4" applyNumberFormat="1" applyFont="1" applyFill="1" applyBorder="1" applyAlignment="1" applyProtection="1">
      <alignment horizontal="center" vertical="top" wrapText="1"/>
      <protection locked="0"/>
    </xf>
    <xf numFmtId="49" fontId="11" fillId="6" borderId="80" xfId="4" applyNumberFormat="1" applyFont="1" applyFill="1" applyBorder="1" applyAlignment="1" applyProtection="1">
      <alignment horizontal="center" vertical="top" wrapText="1"/>
      <protection locked="0"/>
    </xf>
    <xf numFmtId="49" fontId="11" fillId="0" borderId="66" xfId="4" applyNumberFormat="1" applyFont="1" applyBorder="1" applyAlignment="1" applyProtection="1">
      <alignment horizontal="center" vertical="center" textRotation="90"/>
      <protection locked="0"/>
    </xf>
    <xf numFmtId="49" fontId="11" fillId="0" borderId="85" xfId="4" applyNumberFormat="1" applyFont="1" applyBorder="1" applyAlignment="1" applyProtection="1">
      <alignment horizontal="center" vertical="center" textRotation="90"/>
      <protection locked="0"/>
    </xf>
    <xf numFmtId="49" fontId="11" fillId="0" borderId="31" xfId="4" applyNumberFormat="1" applyFont="1" applyBorder="1" applyAlignment="1" applyProtection="1">
      <alignment horizontal="center" vertical="center" textRotation="90"/>
      <protection locked="0"/>
    </xf>
    <xf numFmtId="0" fontId="23" fillId="0" borderId="194" xfId="4" applyFont="1" applyBorder="1" applyAlignment="1" applyProtection="1">
      <alignment horizontal="left" vertical="top" wrapText="1"/>
      <protection locked="0"/>
    </xf>
    <xf numFmtId="0" fontId="23" fillId="0" borderId="210" xfId="4" applyFont="1" applyBorder="1" applyAlignment="1" applyProtection="1">
      <alignment horizontal="left" vertical="top" wrapText="1"/>
      <protection locked="0"/>
    </xf>
    <xf numFmtId="49" fontId="23" fillId="0" borderId="168" xfId="4" applyNumberFormat="1" applyFont="1" applyBorder="1" applyAlignment="1" applyProtection="1">
      <alignment horizontal="center" vertical="top"/>
      <protection locked="0"/>
    </xf>
    <xf numFmtId="49" fontId="23" fillId="0" borderId="117" xfId="4" applyNumberFormat="1" applyFont="1" applyBorder="1" applyAlignment="1" applyProtection="1">
      <alignment horizontal="center" vertical="top"/>
      <protection locked="0"/>
    </xf>
    <xf numFmtId="49" fontId="23" fillId="0" borderId="90" xfId="4" applyNumberFormat="1" applyFont="1" applyBorder="1" applyAlignment="1" applyProtection="1">
      <alignment horizontal="center" vertical="top"/>
      <protection locked="0"/>
    </xf>
    <xf numFmtId="49" fontId="11" fillId="0" borderId="0" xfId="4" applyNumberFormat="1" applyFont="1" applyAlignment="1" applyProtection="1">
      <alignment horizontal="center" vertical="top" textRotation="90"/>
      <protection locked="0"/>
    </xf>
    <xf numFmtId="49" fontId="11" fillId="0" borderId="117" xfId="4" applyNumberFormat="1" applyFont="1" applyBorder="1" applyAlignment="1" applyProtection="1">
      <alignment horizontal="center" vertical="top" textRotation="90"/>
      <protection locked="0"/>
    </xf>
    <xf numFmtId="0" fontId="23" fillId="0" borderId="61" xfId="4" applyFont="1" applyBorder="1" applyAlignment="1" applyProtection="1">
      <alignment horizontal="center" vertical="top"/>
      <protection locked="0"/>
    </xf>
    <xf numFmtId="0" fontId="23" fillId="0" borderId="17" xfId="4" applyFont="1" applyBorder="1" applyAlignment="1" applyProtection="1">
      <alignment horizontal="center" vertical="top"/>
      <protection locked="0"/>
    </xf>
    <xf numFmtId="49" fontId="11" fillId="9" borderId="129" xfId="4" applyNumberFormat="1" applyFont="1" applyFill="1" applyBorder="1" applyAlignment="1" applyProtection="1">
      <alignment horizontal="center" vertical="top"/>
      <protection locked="0"/>
    </xf>
    <xf numFmtId="49" fontId="11" fillId="10" borderId="68" xfId="4" applyNumberFormat="1" applyFont="1" applyFill="1" applyBorder="1" applyAlignment="1" applyProtection="1">
      <alignment horizontal="center" vertical="top"/>
      <protection locked="0"/>
    </xf>
    <xf numFmtId="49" fontId="11" fillId="0" borderId="68" xfId="4" applyNumberFormat="1" applyFont="1" applyBorder="1" applyAlignment="1" applyProtection="1">
      <alignment horizontal="center" vertical="top"/>
      <protection locked="0"/>
    </xf>
    <xf numFmtId="49" fontId="23" fillId="6" borderId="210" xfId="4" applyNumberFormat="1" applyFont="1" applyFill="1" applyBorder="1" applyAlignment="1" applyProtection="1">
      <alignment horizontal="left" vertical="top" wrapText="1"/>
      <protection locked="0"/>
    </xf>
    <xf numFmtId="49" fontId="11" fillId="0" borderId="85" xfId="4" applyNumberFormat="1" applyFont="1" applyBorder="1" applyAlignment="1" applyProtection="1">
      <alignment horizontal="center" vertical="top" textRotation="90"/>
      <protection locked="0"/>
    </xf>
    <xf numFmtId="0" fontId="23" fillId="6" borderId="103" xfId="4" applyFont="1" applyFill="1" applyBorder="1" applyAlignment="1" applyProtection="1">
      <alignment horizontal="center" vertical="top" wrapText="1"/>
      <protection locked="0"/>
    </xf>
    <xf numFmtId="0" fontId="23" fillId="6" borderId="69" xfId="4" applyFont="1" applyFill="1" applyBorder="1" applyAlignment="1" applyProtection="1">
      <alignment horizontal="center" vertical="top" wrapText="1"/>
      <protection locked="0"/>
    </xf>
    <xf numFmtId="0" fontId="23" fillId="6" borderId="17" xfId="4" applyFont="1" applyFill="1" applyBorder="1" applyAlignment="1" applyProtection="1">
      <alignment horizontal="center" vertical="top" wrapText="1"/>
      <protection locked="0"/>
    </xf>
    <xf numFmtId="49" fontId="23" fillId="6" borderId="194" xfId="4" applyNumberFormat="1" applyFont="1" applyFill="1" applyBorder="1" applyAlignment="1" applyProtection="1">
      <alignment horizontal="left" vertical="top" wrapText="1"/>
      <protection locked="0"/>
    </xf>
    <xf numFmtId="0" fontId="23" fillId="0" borderId="60" xfId="4" applyFont="1" applyBorder="1" applyAlignment="1" applyProtection="1">
      <alignment horizontal="center" vertical="top" wrapText="1"/>
      <protection locked="0"/>
    </xf>
    <xf numFmtId="0" fontId="23" fillId="0" borderId="61" xfId="4" applyFont="1" applyBorder="1" applyAlignment="1" applyProtection="1">
      <alignment horizontal="center" vertical="top" wrapText="1"/>
      <protection locked="0"/>
    </xf>
    <xf numFmtId="49" fontId="11" fillId="6" borderId="102" xfId="4" applyNumberFormat="1" applyFont="1" applyFill="1" applyBorder="1" applyAlignment="1" applyProtection="1">
      <alignment horizontal="center" vertical="top"/>
      <protection locked="0"/>
    </xf>
    <xf numFmtId="49" fontId="11" fillId="6" borderId="68" xfId="4" applyNumberFormat="1" applyFont="1" applyFill="1" applyBorder="1" applyAlignment="1" applyProtection="1">
      <alignment horizontal="center" vertical="top"/>
      <protection locked="0"/>
    </xf>
    <xf numFmtId="49" fontId="11" fillId="6" borderId="80" xfId="4" applyNumberFormat="1" applyFont="1" applyFill="1" applyBorder="1" applyAlignment="1" applyProtection="1">
      <alignment horizontal="center" vertical="top"/>
      <protection locked="0"/>
    </xf>
    <xf numFmtId="49" fontId="23" fillId="0" borderId="86" xfId="4" applyNumberFormat="1" applyFont="1" applyBorder="1" applyAlignment="1" applyProtection="1">
      <alignment horizontal="center" vertical="top" wrapText="1"/>
      <protection locked="0"/>
    </xf>
    <xf numFmtId="0" fontId="23" fillId="6" borderId="102" xfId="4" applyFont="1" applyFill="1" applyBorder="1" applyAlignment="1" applyProtection="1">
      <alignment horizontal="center" vertical="top" wrapText="1"/>
      <protection locked="0"/>
    </xf>
    <xf numFmtId="0" fontId="23" fillId="6" borderId="68" xfId="4" applyFont="1" applyFill="1" applyBorder="1" applyAlignment="1" applyProtection="1">
      <alignment horizontal="center" vertical="top" wrapText="1"/>
      <protection locked="0"/>
    </xf>
    <xf numFmtId="0" fontId="23" fillId="6" borderId="16" xfId="4" applyFont="1" applyFill="1" applyBorder="1" applyAlignment="1" applyProtection="1">
      <alignment horizontal="center" vertical="top" wrapText="1"/>
      <protection locked="0"/>
    </xf>
    <xf numFmtId="164" fontId="23" fillId="11" borderId="49" xfId="4" applyNumberFormat="1" applyFont="1" applyFill="1" applyBorder="1" applyAlignment="1" applyProtection="1">
      <alignment horizontal="center" vertical="top"/>
      <protection locked="0"/>
    </xf>
    <xf numFmtId="164" fontId="23" fillId="11" borderId="55" xfId="4" applyNumberFormat="1" applyFont="1" applyFill="1" applyBorder="1" applyAlignment="1" applyProtection="1">
      <alignment horizontal="center" vertical="top"/>
      <protection locked="0"/>
    </xf>
    <xf numFmtId="49" fontId="23" fillId="0" borderId="163" xfId="4" applyNumberFormat="1" applyFont="1" applyFill="1" applyBorder="1" applyAlignment="1" applyProtection="1">
      <alignment horizontal="left" vertical="top" wrapText="1"/>
      <protection locked="0"/>
    </xf>
    <xf numFmtId="49" fontId="23" fillId="0" borderId="210" xfId="4" applyNumberFormat="1" applyFont="1" applyFill="1" applyBorder="1" applyAlignment="1" applyProtection="1">
      <alignment horizontal="left" vertical="top" wrapText="1"/>
      <protection locked="0"/>
    </xf>
    <xf numFmtId="49" fontId="23" fillId="0" borderId="209" xfId="4" applyNumberFormat="1" applyFont="1" applyFill="1" applyBorder="1" applyAlignment="1" applyProtection="1">
      <alignment horizontal="left" vertical="top" wrapText="1"/>
      <protection locked="0"/>
    </xf>
    <xf numFmtId="49" fontId="28" fillId="9" borderId="129" xfId="4" applyNumberFormat="1" applyFont="1" applyFill="1" applyBorder="1" applyAlignment="1" applyProtection="1">
      <alignment horizontal="center" vertical="top"/>
      <protection locked="0"/>
    </xf>
    <xf numFmtId="49" fontId="28" fillId="10" borderId="68" xfId="4" applyNumberFormat="1" applyFont="1" applyFill="1" applyBorder="1" applyAlignment="1" applyProtection="1">
      <alignment horizontal="center" vertical="top"/>
      <protection locked="0"/>
    </xf>
    <xf numFmtId="49" fontId="28" fillId="0" borderId="68" xfId="4" applyNumberFormat="1" applyFont="1" applyBorder="1" applyAlignment="1" applyProtection="1">
      <alignment horizontal="center" vertical="top"/>
      <protection locked="0"/>
    </xf>
    <xf numFmtId="49" fontId="33" fillId="0" borderId="102" xfId="4" applyNumberFormat="1" applyFont="1" applyFill="1" applyBorder="1" applyAlignment="1" applyProtection="1">
      <alignment horizontal="left" vertical="top" wrapText="1"/>
      <protection locked="0"/>
    </xf>
    <xf numFmtId="49" fontId="33" fillId="0" borderId="68" xfId="4" applyNumberFormat="1" applyFont="1" applyFill="1" applyBorder="1" applyAlignment="1" applyProtection="1">
      <alignment horizontal="left" vertical="top" wrapText="1"/>
      <protection locked="0"/>
    </xf>
    <xf numFmtId="49" fontId="33" fillId="0" borderId="80" xfId="4" applyNumberFormat="1" applyFont="1" applyFill="1" applyBorder="1" applyAlignment="1" applyProtection="1">
      <alignment horizontal="left" vertical="top" wrapText="1"/>
      <protection locked="0"/>
    </xf>
    <xf numFmtId="49" fontId="23" fillId="5" borderId="209" xfId="4" applyNumberFormat="1" applyFont="1" applyFill="1" applyBorder="1" applyAlignment="1" applyProtection="1">
      <alignment horizontal="left" vertical="top" wrapText="1"/>
      <protection locked="0"/>
    </xf>
    <xf numFmtId="0" fontId="23" fillId="0" borderId="167" xfId="4" applyFont="1" applyBorder="1" applyAlignment="1" applyProtection="1">
      <alignment horizontal="center" vertical="top"/>
      <protection locked="0"/>
    </xf>
    <xf numFmtId="0" fontId="23" fillId="0" borderId="123" xfId="4" applyFont="1" applyBorder="1" applyAlignment="1" applyProtection="1">
      <alignment horizontal="center" vertical="top"/>
      <protection locked="0"/>
    </xf>
    <xf numFmtId="0" fontId="23" fillId="0" borderId="185" xfId="4" applyFont="1" applyBorder="1" applyAlignment="1" applyProtection="1">
      <alignment horizontal="center" vertical="top"/>
      <protection locked="0"/>
    </xf>
    <xf numFmtId="164" fontId="23" fillId="0" borderId="37" xfId="4" applyNumberFormat="1" applyFont="1" applyBorder="1" applyAlignment="1">
      <alignment horizontal="center" vertical="top"/>
    </xf>
    <xf numFmtId="164" fontId="23" fillId="0" borderId="129" xfId="4" applyNumberFormat="1" applyFont="1" applyBorder="1" applyAlignment="1">
      <alignment horizontal="center" vertical="top"/>
    </xf>
    <xf numFmtId="164" fontId="23" fillId="0" borderId="15" xfId="4" applyNumberFormat="1" applyFont="1" applyBorder="1" applyAlignment="1">
      <alignment horizontal="center" vertical="top"/>
    </xf>
    <xf numFmtId="49" fontId="33" fillId="6" borderId="209" xfId="4" applyNumberFormat="1" applyFont="1" applyFill="1" applyBorder="1" applyAlignment="1" applyProtection="1">
      <alignment horizontal="left" vertical="top" wrapText="1"/>
      <protection locked="0"/>
    </xf>
    <xf numFmtId="164" fontId="27" fillId="11" borderId="37" xfId="4" applyNumberFormat="1" applyFont="1" applyFill="1" applyBorder="1" applyAlignment="1">
      <alignment horizontal="center" vertical="top"/>
    </xf>
    <xf numFmtId="164" fontId="27" fillId="11" borderId="129" xfId="4" applyNumberFormat="1" applyFont="1" applyFill="1" applyBorder="1" applyAlignment="1">
      <alignment horizontal="center" vertical="top"/>
    </xf>
    <xf numFmtId="164" fontId="27" fillId="11" borderId="15" xfId="4" applyNumberFormat="1" applyFont="1" applyFill="1" applyBorder="1" applyAlignment="1">
      <alignment horizontal="center" vertical="top"/>
    </xf>
    <xf numFmtId="164" fontId="27" fillId="11" borderId="102" xfId="4" applyNumberFormat="1" applyFont="1" applyFill="1" applyBorder="1" applyAlignment="1" applyProtection="1">
      <alignment horizontal="center" vertical="top"/>
      <protection locked="0"/>
    </xf>
    <xf numFmtId="164" fontId="27" fillId="11" borderId="68" xfId="4" applyNumberFormat="1" applyFont="1" applyFill="1" applyBorder="1" applyAlignment="1" applyProtection="1">
      <alignment horizontal="center" vertical="top"/>
      <protection locked="0"/>
    </xf>
    <xf numFmtId="164" fontId="27" fillId="11" borderId="16" xfId="4" applyNumberFormat="1" applyFont="1" applyFill="1" applyBorder="1" applyAlignment="1" applyProtection="1">
      <alignment horizontal="center" vertical="top"/>
      <protection locked="0"/>
    </xf>
    <xf numFmtId="164" fontId="27" fillId="11" borderId="103" xfId="4" applyNumberFormat="1" applyFont="1" applyFill="1" applyBorder="1" applyAlignment="1" applyProtection="1">
      <alignment horizontal="center" vertical="top"/>
      <protection locked="0"/>
    </xf>
    <xf numFmtId="164" fontId="27" fillId="11" borderId="69" xfId="4" applyNumberFormat="1" applyFont="1" applyFill="1" applyBorder="1" applyAlignment="1" applyProtection="1">
      <alignment horizontal="center" vertical="top"/>
      <protection locked="0"/>
    </xf>
    <xf numFmtId="164" fontId="27" fillId="11" borderId="17" xfId="4" applyNumberFormat="1" applyFont="1" applyFill="1" applyBorder="1" applyAlignment="1" applyProtection="1">
      <alignment horizontal="center" vertical="top"/>
      <protection locked="0"/>
    </xf>
    <xf numFmtId="0" fontId="33" fillId="0" borderId="167" xfId="4" applyFont="1" applyBorder="1" applyAlignment="1" applyProtection="1">
      <alignment horizontal="center" vertical="top"/>
      <protection locked="0"/>
    </xf>
    <xf numFmtId="0" fontId="33" fillId="0" borderId="123" xfId="4" applyFont="1" applyBorder="1" applyAlignment="1" applyProtection="1">
      <alignment horizontal="center" vertical="top"/>
      <protection locked="0"/>
    </xf>
    <xf numFmtId="0" fontId="33" fillId="0" borderId="185" xfId="4" applyFont="1" applyBorder="1" applyAlignment="1" applyProtection="1">
      <alignment horizontal="center" vertical="top"/>
      <protection locked="0"/>
    </xf>
    <xf numFmtId="49" fontId="23" fillId="6" borderId="102" xfId="4" applyNumberFormat="1" applyFont="1" applyFill="1" applyBorder="1" applyAlignment="1" applyProtection="1">
      <alignment horizontal="center" vertical="top" wrapText="1"/>
      <protection locked="0"/>
    </xf>
    <xf numFmtId="0" fontId="56" fillId="6" borderId="68" xfId="4" applyFont="1" applyFill="1" applyBorder="1" applyAlignment="1" applyProtection="1">
      <alignment horizontal="center" vertical="top" wrapText="1"/>
      <protection locked="0"/>
    </xf>
    <xf numFmtId="0" fontId="56" fillId="6" borderId="16" xfId="4" applyFont="1" applyFill="1" applyBorder="1" applyAlignment="1" applyProtection="1">
      <alignment horizontal="center" vertical="top" wrapText="1"/>
      <protection locked="0"/>
    </xf>
    <xf numFmtId="49" fontId="10" fillId="6" borderId="102" xfId="4" applyNumberFormat="1" applyFont="1" applyFill="1" applyBorder="1" applyAlignment="1" applyProtection="1">
      <alignment horizontal="center" vertical="top" wrapText="1"/>
      <protection locked="0"/>
    </xf>
    <xf numFmtId="164" fontId="23" fillId="11" borderId="37" xfId="4" applyNumberFormat="1" applyFont="1" applyFill="1" applyBorder="1" applyAlignment="1">
      <alignment horizontal="center" vertical="top"/>
    </xf>
    <xf numFmtId="164" fontId="23" fillId="11" borderId="129" xfId="4" applyNumberFormat="1" applyFont="1" applyFill="1" applyBorder="1" applyAlignment="1">
      <alignment horizontal="center" vertical="top"/>
    </xf>
    <xf numFmtId="164" fontId="23" fillId="11" borderId="15" xfId="4" applyNumberFormat="1" applyFont="1" applyFill="1" applyBorder="1" applyAlignment="1">
      <alignment horizontal="center" vertical="top"/>
    </xf>
    <xf numFmtId="164" fontId="27" fillId="6" borderId="60" xfId="4" applyNumberFormat="1" applyFont="1" applyFill="1" applyBorder="1" applyAlignment="1" applyProtection="1">
      <alignment horizontal="center" vertical="top"/>
      <protection locked="0"/>
    </xf>
    <xf numFmtId="164" fontId="27" fillId="6" borderId="16" xfId="4" applyNumberFormat="1" applyFont="1" applyFill="1" applyBorder="1" applyAlignment="1" applyProtection="1">
      <alignment horizontal="center" vertical="top"/>
      <protection locked="0"/>
    </xf>
    <xf numFmtId="0" fontId="58" fillId="6" borderId="60" xfId="4" applyFont="1" applyFill="1" applyBorder="1" applyAlignment="1" applyProtection="1">
      <alignment horizontal="center" vertical="top" wrapText="1"/>
      <protection locked="0"/>
    </xf>
    <xf numFmtId="0" fontId="58" fillId="6" borderId="16" xfId="4" applyFont="1" applyFill="1" applyBorder="1" applyAlignment="1" applyProtection="1">
      <alignment horizontal="center" vertical="top" wrapText="1"/>
      <protection locked="0"/>
    </xf>
    <xf numFmtId="164" fontId="27" fillId="6" borderId="61" xfId="4" applyNumberFormat="1" applyFont="1" applyFill="1" applyBorder="1" applyAlignment="1" applyProtection="1">
      <alignment horizontal="center" vertical="top"/>
      <protection locked="0"/>
    </xf>
    <xf numFmtId="164" fontId="27" fillId="6" borderId="17" xfId="4" applyNumberFormat="1" applyFont="1" applyFill="1" applyBorder="1" applyAlignment="1" applyProtection="1">
      <alignment horizontal="center" vertical="top"/>
      <protection locked="0"/>
    </xf>
    <xf numFmtId="164" fontId="27" fillId="11" borderId="124" xfId="4" applyNumberFormat="1" applyFont="1" applyFill="1" applyBorder="1" applyAlignment="1">
      <alignment horizontal="center" vertical="top"/>
    </xf>
    <xf numFmtId="164" fontId="33" fillId="0" borderId="103" xfId="4" applyNumberFormat="1" applyFont="1" applyBorder="1" applyAlignment="1" applyProtection="1">
      <alignment horizontal="center" vertical="top"/>
      <protection locked="0"/>
    </xf>
    <xf numFmtId="164" fontId="33" fillId="0" borderId="69" xfId="4" applyNumberFormat="1" applyFont="1" applyBorder="1" applyAlignment="1" applyProtection="1">
      <alignment horizontal="center" vertical="top"/>
      <protection locked="0"/>
    </xf>
    <xf numFmtId="164" fontId="33" fillId="0" borderId="17" xfId="4" applyNumberFormat="1" applyFont="1" applyBorder="1" applyAlignment="1" applyProtection="1">
      <alignment horizontal="center" vertical="top"/>
      <protection locked="0"/>
    </xf>
    <xf numFmtId="164" fontId="23" fillId="0" borderId="61" xfId="4" applyNumberFormat="1" applyFont="1" applyBorder="1" applyAlignment="1" applyProtection="1">
      <alignment horizontal="center" vertical="top"/>
      <protection locked="0"/>
    </xf>
    <xf numFmtId="164" fontId="23" fillId="0" borderId="124" xfId="4" applyNumberFormat="1" applyFont="1" applyBorder="1" applyAlignment="1">
      <alignment horizontal="center" vertical="top"/>
    </xf>
    <xf numFmtId="164" fontId="27" fillId="17" borderId="61" xfId="4" applyNumberFormat="1" applyFont="1" applyFill="1" applyBorder="1" applyAlignment="1" applyProtection="1">
      <alignment horizontal="center" vertical="top"/>
      <protection locked="0"/>
    </xf>
    <xf numFmtId="164" fontId="27" fillId="17" borderId="17" xfId="4" applyNumberFormat="1" applyFont="1" applyFill="1" applyBorder="1" applyAlignment="1" applyProtection="1">
      <alignment horizontal="center" vertical="top"/>
      <protection locked="0"/>
    </xf>
    <xf numFmtId="164" fontId="27" fillId="6" borderId="124" xfId="4" applyNumberFormat="1" applyFont="1" applyFill="1" applyBorder="1" applyAlignment="1">
      <alignment horizontal="center" vertical="top"/>
    </xf>
    <xf numFmtId="164" fontId="27" fillId="6" borderId="15" xfId="4" applyNumberFormat="1" applyFont="1" applyFill="1" applyBorder="1" applyAlignment="1">
      <alignment horizontal="center" vertical="top"/>
    </xf>
    <xf numFmtId="164" fontId="23" fillId="6" borderId="102" xfId="4" applyNumberFormat="1" applyFont="1" applyFill="1" applyBorder="1" applyAlignment="1" applyProtection="1">
      <alignment horizontal="center" vertical="top"/>
      <protection locked="0"/>
    </xf>
    <xf numFmtId="164" fontId="23" fillId="6" borderId="16" xfId="4" applyNumberFormat="1" applyFont="1" applyFill="1" applyBorder="1" applyAlignment="1" applyProtection="1">
      <alignment horizontal="center" vertical="top"/>
      <protection locked="0"/>
    </xf>
    <xf numFmtId="0" fontId="23" fillId="0" borderId="128" xfId="4" applyFont="1" applyBorder="1" applyAlignment="1" applyProtection="1">
      <alignment horizontal="center" vertical="top"/>
      <protection locked="0"/>
    </xf>
    <xf numFmtId="0" fontId="23" fillId="0" borderId="45" xfId="4" applyFont="1" applyBorder="1" applyAlignment="1" applyProtection="1">
      <alignment horizontal="center" vertical="top"/>
      <protection locked="0"/>
    </xf>
    <xf numFmtId="164" fontId="23" fillId="6" borderId="103" xfId="4" applyNumberFormat="1" applyFont="1" applyFill="1" applyBorder="1" applyAlignment="1" applyProtection="1">
      <alignment horizontal="center" vertical="top"/>
      <protection locked="0"/>
    </xf>
    <xf numFmtId="164" fontId="23" fillId="6" borderId="17" xfId="4" applyNumberFormat="1" applyFont="1" applyFill="1" applyBorder="1" applyAlignment="1" applyProtection="1">
      <alignment horizontal="center" vertical="top"/>
      <protection locked="0"/>
    </xf>
    <xf numFmtId="164" fontId="23" fillId="6" borderId="37" xfId="4" applyNumberFormat="1" applyFont="1" applyFill="1" applyBorder="1" applyAlignment="1">
      <alignment horizontal="center" vertical="top"/>
    </xf>
    <xf numFmtId="164" fontId="23" fillId="6" borderId="15" xfId="4" applyNumberFormat="1" applyFont="1" applyFill="1" applyBorder="1" applyAlignment="1">
      <alignment horizontal="center" vertical="top"/>
    </xf>
    <xf numFmtId="164" fontId="23" fillId="11" borderId="102" xfId="4" applyNumberFormat="1" applyFont="1" applyFill="1" applyBorder="1" applyAlignment="1" applyProtection="1">
      <alignment horizontal="center" vertical="top"/>
      <protection locked="0"/>
    </xf>
    <xf numFmtId="164" fontId="23" fillId="11" borderId="16" xfId="4" applyNumberFormat="1" applyFont="1" applyFill="1" applyBorder="1" applyAlignment="1" applyProtection="1">
      <alignment horizontal="center" vertical="top"/>
      <protection locked="0"/>
    </xf>
    <xf numFmtId="0" fontId="33" fillId="0" borderId="70" xfId="4" applyFont="1" applyBorder="1" applyAlignment="1" applyProtection="1">
      <alignment horizontal="center" vertical="top"/>
      <protection locked="0"/>
    </xf>
    <xf numFmtId="0" fontId="33" fillId="0" borderId="45" xfId="4" applyFont="1" applyBorder="1" applyAlignment="1" applyProtection="1">
      <alignment horizontal="center" vertical="top"/>
      <protection locked="0"/>
    </xf>
    <xf numFmtId="49" fontId="10" fillId="5" borderId="67" xfId="4" applyNumberFormat="1" applyFont="1" applyFill="1" applyBorder="1" applyAlignment="1" applyProtection="1">
      <alignment horizontal="center" vertical="top" wrapText="1"/>
      <protection locked="0"/>
    </xf>
    <xf numFmtId="49" fontId="10" fillId="5" borderId="32" xfId="4" applyNumberFormat="1" applyFont="1" applyFill="1" applyBorder="1" applyAlignment="1" applyProtection="1">
      <alignment horizontal="center" vertical="top" wrapText="1"/>
      <protection locked="0"/>
    </xf>
    <xf numFmtId="49" fontId="59" fillId="0" borderId="15" xfId="4" applyNumberFormat="1" applyFont="1" applyBorder="1" applyAlignment="1" applyProtection="1">
      <alignment horizontal="center" vertical="top" wrapText="1"/>
      <protection locked="0"/>
    </xf>
    <xf numFmtId="164" fontId="23" fillId="0" borderId="60" xfId="4" applyNumberFormat="1" applyFont="1" applyBorder="1" applyAlignment="1" applyProtection="1">
      <alignment horizontal="center" vertical="top"/>
      <protection locked="0"/>
    </xf>
    <xf numFmtId="164" fontId="27" fillId="11" borderId="60" xfId="4" applyNumberFormat="1" applyFont="1" applyFill="1" applyBorder="1" applyAlignment="1" applyProtection="1">
      <alignment horizontal="center" vertical="top"/>
      <protection locked="0"/>
    </xf>
    <xf numFmtId="49" fontId="9" fillId="9" borderId="100" xfId="4" applyNumberFormat="1" applyFont="1" applyFill="1" applyBorder="1" applyAlignment="1" applyProtection="1">
      <alignment horizontal="center" vertical="top" wrapText="1"/>
      <protection locked="0"/>
    </xf>
    <xf numFmtId="49" fontId="9" fillId="3" borderId="102" xfId="4" applyNumberFormat="1" applyFont="1" applyFill="1" applyBorder="1" applyAlignment="1" applyProtection="1">
      <alignment horizontal="center" vertical="top" wrapText="1"/>
      <protection locked="0"/>
    </xf>
    <xf numFmtId="49" fontId="9" fillId="3" borderId="80" xfId="4" applyNumberFormat="1" applyFont="1" applyFill="1" applyBorder="1" applyAlignment="1" applyProtection="1">
      <alignment horizontal="center" vertical="top" wrapText="1"/>
      <protection locked="0"/>
    </xf>
    <xf numFmtId="49" fontId="19" fillId="6" borderId="163" xfId="4" applyNumberFormat="1" applyFont="1" applyFill="1" applyBorder="1" applyAlignment="1" applyProtection="1">
      <alignment horizontal="left" vertical="top" wrapText="1"/>
      <protection locked="0"/>
    </xf>
    <xf numFmtId="49" fontId="19" fillId="6" borderId="209" xfId="4" applyNumberFormat="1" applyFont="1" applyFill="1" applyBorder="1" applyAlignment="1" applyProtection="1">
      <alignment horizontal="left" vertical="top" wrapText="1"/>
      <protection locked="0"/>
    </xf>
    <xf numFmtId="0" fontId="9" fillId="5" borderId="66" xfId="4" applyFont="1" applyFill="1" applyBorder="1" applyAlignment="1" applyProtection="1">
      <alignment horizontal="center" vertical="top" textRotation="90" wrapText="1"/>
      <protection locked="0"/>
    </xf>
    <xf numFmtId="0" fontId="9" fillId="5" borderId="31" xfId="4" applyFont="1" applyFill="1" applyBorder="1" applyAlignment="1" applyProtection="1">
      <alignment horizontal="center" vertical="top" textRotation="90" wrapText="1"/>
      <protection locked="0"/>
    </xf>
    <xf numFmtId="164" fontId="23" fillId="11" borderId="103" xfId="4" applyNumberFormat="1" applyFont="1" applyFill="1" applyBorder="1" applyAlignment="1" applyProtection="1">
      <alignment horizontal="center" vertical="top"/>
      <protection locked="0"/>
    </xf>
    <xf numFmtId="164" fontId="23" fillId="11" borderId="17" xfId="4" applyNumberFormat="1" applyFont="1" applyFill="1" applyBorder="1" applyAlignment="1" applyProtection="1">
      <alignment horizontal="center" vertical="top"/>
      <protection locked="0"/>
    </xf>
    <xf numFmtId="0" fontId="23" fillId="6" borderId="163" xfId="4" applyFont="1" applyFill="1" applyBorder="1" applyAlignment="1" applyProtection="1">
      <alignment vertical="top" wrapText="1"/>
      <protection locked="0"/>
    </xf>
    <xf numFmtId="0" fontId="23" fillId="6" borderId="209" xfId="4" applyFont="1" applyFill="1" applyBorder="1" applyAlignment="1" applyProtection="1">
      <alignment vertical="top" wrapText="1"/>
      <protection locked="0"/>
    </xf>
    <xf numFmtId="49" fontId="9" fillId="10" borderId="40" xfId="4" applyNumberFormat="1" applyFont="1" applyFill="1" applyBorder="1" applyAlignment="1" applyProtection="1">
      <alignment horizontal="right" vertical="top"/>
      <protection locked="0"/>
    </xf>
    <xf numFmtId="0" fontId="10" fillId="10" borderId="40" xfId="4" applyFont="1" applyFill="1" applyBorder="1" applyAlignment="1" applyProtection="1">
      <alignment vertical="top" wrapText="1"/>
      <protection locked="0"/>
    </xf>
    <xf numFmtId="0" fontId="10" fillId="10" borderId="41" xfId="4" applyFont="1" applyFill="1" applyBorder="1" applyAlignment="1" applyProtection="1">
      <alignment vertical="top" wrapText="1"/>
      <protection locked="0"/>
    </xf>
    <xf numFmtId="49" fontId="9" fillId="9" borderId="40" xfId="4" applyNumberFormat="1" applyFont="1" applyFill="1" applyBorder="1" applyAlignment="1" applyProtection="1">
      <alignment horizontal="left" vertical="top"/>
      <protection locked="0"/>
    </xf>
    <xf numFmtId="49" fontId="9" fillId="9" borderId="41" xfId="4" applyNumberFormat="1" applyFont="1" applyFill="1" applyBorder="1" applyAlignment="1" applyProtection="1">
      <alignment horizontal="left" vertical="top"/>
      <protection locked="0"/>
    </xf>
    <xf numFmtId="0" fontId="11" fillId="10" borderId="40" xfId="4" applyFont="1" applyFill="1" applyBorder="1" applyAlignment="1" applyProtection="1">
      <alignment horizontal="left" vertical="top"/>
      <protection locked="0"/>
    </xf>
    <xf numFmtId="0" fontId="11" fillId="10" borderId="41" xfId="4" applyFont="1" applyFill="1" applyBorder="1" applyAlignment="1" applyProtection="1">
      <alignment horizontal="left" vertical="top"/>
      <protection locked="0"/>
    </xf>
    <xf numFmtId="49" fontId="9" fillId="10" borderId="99" xfId="4" applyNumberFormat="1" applyFont="1" applyFill="1" applyBorder="1" applyAlignment="1" applyProtection="1">
      <alignment horizontal="right" vertical="top"/>
      <protection locked="0"/>
    </xf>
    <xf numFmtId="0" fontId="10" fillId="10" borderId="40" xfId="4" applyFont="1" applyFill="1" applyBorder="1" applyAlignment="1" applyProtection="1">
      <alignment horizontal="center" vertical="top" wrapText="1"/>
      <protection locked="0"/>
    </xf>
    <xf numFmtId="0" fontId="10" fillId="10" borderId="41" xfId="4" applyFont="1" applyFill="1" applyBorder="1" applyAlignment="1" applyProtection="1">
      <alignment horizontal="center" vertical="top" wrapText="1"/>
      <protection locked="0"/>
    </xf>
    <xf numFmtId="0" fontId="9" fillId="10" borderId="40" xfId="4" applyFont="1" applyFill="1" applyBorder="1" applyAlignment="1" applyProtection="1">
      <alignment horizontal="left" vertical="top" wrapText="1"/>
      <protection locked="0"/>
    </xf>
    <xf numFmtId="0" fontId="9" fillId="10" borderId="41" xfId="4" applyFont="1" applyFill="1" applyBorder="1" applyAlignment="1" applyProtection="1">
      <alignment horizontal="left" vertical="top" wrapText="1"/>
      <protection locked="0"/>
    </xf>
    <xf numFmtId="0" fontId="55" fillId="0" borderId="80" xfId="4" applyFont="1" applyBorder="1" applyAlignment="1" applyProtection="1">
      <alignment horizontal="center" vertical="top"/>
      <protection locked="0"/>
    </xf>
    <xf numFmtId="0" fontId="4" fillId="0" borderId="69" xfId="4" applyBorder="1" applyAlignment="1" applyProtection="1">
      <alignment horizontal="center" vertical="top" wrapText="1"/>
      <protection locked="0"/>
    </xf>
    <xf numFmtId="0" fontId="4" fillId="0" borderId="81" xfId="4" applyBorder="1" applyAlignment="1" applyProtection="1">
      <alignment horizontal="center" vertical="top" wrapText="1"/>
      <protection locked="0"/>
    </xf>
    <xf numFmtId="0" fontId="27" fillId="0" borderId="102" xfId="4" applyFont="1" applyBorder="1" applyAlignment="1" applyProtection="1">
      <alignment horizontal="center"/>
      <protection locked="0"/>
    </xf>
    <xf numFmtId="0" fontId="27" fillId="0" borderId="68" xfId="4" applyFont="1" applyBorder="1" applyAlignment="1" applyProtection="1">
      <alignment horizontal="center"/>
      <protection locked="0"/>
    </xf>
    <xf numFmtId="0" fontId="27" fillId="0" borderId="80" xfId="4" applyFont="1" applyBorder="1" applyAlignment="1" applyProtection="1">
      <alignment horizontal="center"/>
      <protection locked="0"/>
    </xf>
    <xf numFmtId="0" fontId="33" fillId="0" borderId="103" xfId="4" applyFont="1" applyBorder="1" applyAlignment="1" applyProtection="1">
      <alignment horizontal="center" vertical="top" wrapText="1"/>
      <protection locked="0"/>
    </xf>
    <xf numFmtId="0" fontId="33" fillId="0" borderId="69" xfId="4" applyFont="1" applyBorder="1" applyAlignment="1" applyProtection="1">
      <alignment horizontal="center" vertical="top" wrapText="1"/>
      <protection locked="0"/>
    </xf>
    <xf numFmtId="0" fontId="33" fillId="0" borderId="81" xfId="4" applyFont="1" applyBorder="1" applyAlignment="1" applyProtection="1">
      <alignment horizontal="center" vertical="top" wrapText="1"/>
      <protection locked="0"/>
    </xf>
    <xf numFmtId="0" fontId="33" fillId="0" borderId="163" xfId="4" applyFont="1" applyFill="1" applyBorder="1" applyAlignment="1" applyProtection="1">
      <alignment horizontal="left" vertical="top" wrapText="1"/>
      <protection locked="0"/>
    </xf>
    <xf numFmtId="0" fontId="33" fillId="0" borderId="210" xfId="4" applyFont="1" applyFill="1" applyBorder="1" applyAlignment="1" applyProtection="1">
      <alignment horizontal="left" vertical="top" wrapText="1"/>
      <protection locked="0"/>
    </xf>
    <xf numFmtId="0" fontId="33" fillId="0" borderId="209" xfId="4" applyFont="1" applyFill="1" applyBorder="1" applyAlignment="1" applyProtection="1">
      <alignment horizontal="left" vertical="top" wrapText="1"/>
      <protection locked="0"/>
    </xf>
    <xf numFmtId="49" fontId="28" fillId="5" borderId="102" xfId="4" applyNumberFormat="1" applyFont="1" applyFill="1" applyBorder="1" applyAlignment="1" applyProtection="1">
      <alignment horizontal="center" vertical="top" wrapText="1"/>
      <protection locked="0"/>
    </xf>
    <xf numFmtId="49" fontId="28" fillId="5" borderId="68" xfId="4" applyNumberFormat="1" applyFont="1" applyFill="1" applyBorder="1" applyAlignment="1" applyProtection="1">
      <alignment horizontal="center" vertical="top" wrapText="1"/>
      <protection locked="0"/>
    </xf>
    <xf numFmtId="49" fontId="28" fillId="5" borderId="80" xfId="4" applyNumberFormat="1" applyFont="1" applyFill="1" applyBorder="1" applyAlignment="1" applyProtection="1">
      <alignment horizontal="center" vertical="top" wrapText="1"/>
      <protection locked="0"/>
    </xf>
    <xf numFmtId="0" fontId="1" fillId="6" borderId="84" xfId="4" applyFont="1" applyFill="1" applyBorder="1" applyAlignment="1" applyProtection="1">
      <alignment horizontal="center" vertical="top" wrapText="1"/>
      <protection locked="0"/>
    </xf>
    <xf numFmtId="0" fontId="33" fillId="6" borderId="103" xfId="4" applyFont="1" applyFill="1" applyBorder="1" applyAlignment="1" applyProtection="1">
      <alignment horizontal="center" vertical="top" wrapText="1"/>
      <protection locked="0"/>
    </xf>
    <xf numFmtId="0" fontId="1" fillId="6" borderId="69" xfId="4" applyFont="1" applyFill="1" applyBorder="1" applyAlignment="1" applyProtection="1">
      <alignment horizontal="center" vertical="top" wrapText="1"/>
      <protection locked="0"/>
    </xf>
    <xf numFmtId="0" fontId="1" fillId="6" borderId="81" xfId="4" applyFont="1" applyFill="1" applyBorder="1" applyAlignment="1" applyProtection="1">
      <alignment horizontal="center" vertical="top" wrapText="1"/>
      <protection locked="0"/>
    </xf>
    <xf numFmtId="0" fontId="55" fillId="0" borderId="84" xfId="4" applyFont="1" applyBorder="1" applyAlignment="1" applyProtection="1">
      <alignment horizontal="center" vertical="top" wrapText="1"/>
      <protection locked="0"/>
    </xf>
    <xf numFmtId="49" fontId="10" fillId="6" borderId="163" xfId="4" applyNumberFormat="1" applyFont="1" applyFill="1" applyBorder="1" applyAlignment="1" applyProtection="1">
      <alignment horizontal="left" vertical="top" wrapText="1"/>
      <protection locked="0"/>
    </xf>
    <xf numFmtId="0" fontId="56" fillId="6" borderId="210" xfId="4" applyFont="1" applyFill="1" applyBorder="1" applyAlignment="1" applyProtection="1">
      <alignment horizontal="left" vertical="top" wrapText="1"/>
      <protection locked="0"/>
    </xf>
    <xf numFmtId="0" fontId="55" fillId="0" borderId="129" xfId="4" applyFont="1" applyBorder="1" applyAlignment="1" applyProtection="1">
      <alignment horizontal="left" vertical="top" wrapText="1"/>
      <protection locked="0"/>
    </xf>
    <xf numFmtId="49" fontId="15" fillId="9" borderId="37" xfId="4" applyNumberFormat="1" applyFont="1" applyFill="1" applyBorder="1" applyAlignment="1" applyProtection="1">
      <alignment horizontal="center" vertical="top" wrapText="1"/>
      <protection locked="0"/>
    </xf>
    <xf numFmtId="49" fontId="80" fillId="0" borderId="129" xfId="4" applyNumberFormat="1" applyFont="1" applyBorder="1" applyAlignment="1" applyProtection="1">
      <alignment horizontal="center" vertical="top" wrapText="1"/>
      <protection locked="0"/>
    </xf>
    <xf numFmtId="49" fontId="80" fillId="0" borderId="100" xfId="4" applyNumberFormat="1" applyFont="1" applyBorder="1" applyAlignment="1" applyProtection="1">
      <alignment horizontal="center" vertical="top" wrapText="1"/>
      <protection locked="0"/>
    </xf>
    <xf numFmtId="49" fontId="28" fillId="10" borderId="102" xfId="4" applyNumberFormat="1" applyFont="1" applyFill="1" applyBorder="1" applyAlignment="1" applyProtection="1">
      <alignment horizontal="center" vertical="top" wrapText="1"/>
      <protection locked="0"/>
    </xf>
    <xf numFmtId="49" fontId="28" fillId="10" borderId="68" xfId="4" applyNumberFormat="1" applyFont="1" applyFill="1" applyBorder="1" applyAlignment="1" applyProtection="1">
      <alignment horizontal="center" vertical="top" wrapText="1"/>
      <protection locked="0"/>
    </xf>
    <xf numFmtId="49" fontId="28" fillId="10" borderId="80" xfId="4" applyNumberFormat="1" applyFont="1" applyFill="1" applyBorder="1" applyAlignment="1" applyProtection="1">
      <alignment horizontal="center" vertical="top" wrapText="1"/>
      <protection locked="0"/>
    </xf>
    <xf numFmtId="0" fontId="49" fillId="5" borderId="85" xfId="4" applyFont="1" applyFill="1" applyBorder="1" applyAlignment="1" applyProtection="1">
      <alignment horizontal="center" vertical="top" textRotation="90" wrapText="1"/>
      <protection locked="0"/>
    </xf>
    <xf numFmtId="0" fontId="49" fillId="5" borderId="31" xfId="4" applyFont="1" applyFill="1" applyBorder="1" applyAlignment="1" applyProtection="1">
      <alignment horizontal="center" vertical="top" textRotation="90" wrapText="1"/>
      <protection locked="0"/>
    </xf>
    <xf numFmtId="0" fontId="56" fillId="5" borderId="127" xfId="4" applyFont="1" applyFill="1" applyBorder="1" applyAlignment="1" applyProtection="1">
      <alignment horizontal="center" vertical="top" wrapText="1"/>
      <protection locked="0"/>
    </xf>
    <xf numFmtId="0" fontId="1" fillId="6" borderId="129" xfId="4" applyFont="1" applyFill="1" applyBorder="1" applyAlignment="1" applyProtection="1">
      <alignment horizontal="left" vertical="top" wrapText="1"/>
      <protection locked="0"/>
    </xf>
    <xf numFmtId="0" fontId="4" fillId="6" borderId="129" xfId="4" applyFill="1" applyBorder="1" applyAlignment="1" applyProtection="1">
      <alignment horizontal="left" vertical="top" wrapText="1"/>
      <protection locked="0"/>
    </xf>
    <xf numFmtId="0" fontId="4" fillId="6" borderId="100" xfId="4" applyFill="1" applyBorder="1" applyAlignment="1" applyProtection="1">
      <alignment horizontal="left" vertical="top" wrapText="1"/>
      <protection locked="0"/>
    </xf>
    <xf numFmtId="0" fontId="23" fillId="6" borderId="110" xfId="4" applyFont="1" applyFill="1" applyBorder="1" applyAlignment="1" applyProtection="1">
      <alignment horizontal="center" vertical="top" wrapText="1"/>
      <protection locked="0"/>
    </xf>
    <xf numFmtId="0" fontId="4" fillId="6" borderId="84" xfId="4" applyFill="1" applyBorder="1" applyAlignment="1" applyProtection="1">
      <alignment horizontal="center" vertical="top" wrapText="1"/>
      <protection locked="0"/>
    </xf>
    <xf numFmtId="0" fontId="4" fillId="6" borderId="98" xfId="4" applyFill="1" applyBorder="1" applyAlignment="1" applyProtection="1">
      <alignment horizontal="center" vertical="top" wrapText="1"/>
      <protection locked="0"/>
    </xf>
    <xf numFmtId="0" fontId="55" fillId="0" borderId="100" xfId="4" applyFont="1" applyBorder="1" applyAlignment="1" applyProtection="1">
      <alignment horizontal="left" vertical="top" wrapText="1"/>
      <protection locked="0"/>
    </xf>
    <xf numFmtId="0" fontId="55" fillId="6" borderId="84" xfId="4" applyFont="1" applyFill="1" applyBorder="1" applyAlignment="1" applyProtection="1">
      <alignment horizontal="center" vertical="top" wrapText="1"/>
      <protection locked="0"/>
    </xf>
    <xf numFmtId="0" fontId="55" fillId="6" borderId="98" xfId="4" applyFont="1" applyFill="1" applyBorder="1" applyAlignment="1" applyProtection="1">
      <alignment horizontal="center" vertical="top" wrapText="1"/>
      <protection locked="0"/>
    </xf>
    <xf numFmtId="49" fontId="9" fillId="9" borderId="129" xfId="4" applyNumberFormat="1" applyFont="1" applyFill="1" applyBorder="1" applyAlignment="1" applyProtection="1">
      <alignment horizontal="center" vertical="top" wrapText="1"/>
      <protection locked="0"/>
    </xf>
    <xf numFmtId="0" fontId="56" fillId="0" borderId="129" xfId="4" applyFont="1" applyBorder="1" applyAlignment="1" applyProtection="1">
      <alignment wrapText="1"/>
      <protection locked="0"/>
    </xf>
    <xf numFmtId="0" fontId="55" fillId="0" borderId="100" xfId="4" applyFont="1" applyBorder="1" applyAlignment="1" applyProtection="1">
      <alignment wrapText="1"/>
      <protection locked="0"/>
    </xf>
    <xf numFmtId="49" fontId="33" fillId="0" borderId="163" xfId="4" applyNumberFormat="1" applyFont="1" applyFill="1" applyBorder="1" applyAlignment="1" applyProtection="1">
      <alignment horizontal="left" vertical="top" wrapText="1"/>
      <protection locked="0"/>
    </xf>
    <xf numFmtId="49" fontId="33" fillId="0" borderId="210" xfId="4" applyNumberFormat="1" applyFont="1" applyFill="1" applyBorder="1" applyAlignment="1" applyProtection="1">
      <alignment horizontal="left" vertical="top" wrapText="1"/>
      <protection locked="0"/>
    </xf>
    <xf numFmtId="0" fontId="57" fillId="0" borderId="210" xfId="4" applyFont="1" applyFill="1" applyBorder="1" applyAlignment="1" applyProtection="1">
      <alignment horizontal="left" vertical="top" wrapText="1"/>
      <protection locked="0"/>
    </xf>
    <xf numFmtId="0" fontId="9" fillId="5" borderId="96" xfId="4" applyFont="1" applyFill="1" applyBorder="1" applyAlignment="1" applyProtection="1">
      <alignment horizontal="center" vertical="top" textRotation="90" wrapText="1"/>
      <protection locked="0"/>
    </xf>
    <xf numFmtId="49" fontId="10" fillId="5" borderId="86" xfId="4" applyNumberFormat="1" applyFont="1" applyFill="1" applyBorder="1" applyAlignment="1" applyProtection="1">
      <alignment horizontal="center" vertical="top" wrapText="1"/>
      <protection locked="0"/>
    </xf>
    <xf numFmtId="0" fontId="10" fillId="6" borderId="110" xfId="4" applyFont="1" applyFill="1" applyBorder="1" applyAlignment="1" applyProtection="1">
      <alignment horizontal="center" vertical="top"/>
      <protection locked="0"/>
    </xf>
    <xf numFmtId="0" fontId="10" fillId="6" borderId="84" xfId="4" applyFont="1" applyFill="1" applyBorder="1" applyAlignment="1" applyProtection="1">
      <alignment horizontal="center" vertical="top"/>
      <protection locked="0"/>
    </xf>
    <xf numFmtId="0" fontId="10" fillId="6" borderId="98" xfId="4" applyFont="1" applyFill="1" applyBorder="1" applyAlignment="1" applyProtection="1">
      <alignment horizontal="center" vertical="top"/>
      <protection locked="0"/>
    </xf>
    <xf numFmtId="49" fontId="9" fillId="10" borderId="40" xfId="4" applyNumberFormat="1" applyFont="1" applyFill="1" applyBorder="1" applyAlignment="1" applyProtection="1">
      <alignment horizontal="left" vertical="top"/>
      <protection locked="0"/>
    </xf>
    <xf numFmtId="49" fontId="9" fillId="10" borderId="162" xfId="4" applyNumberFormat="1" applyFont="1" applyFill="1" applyBorder="1" applyAlignment="1" applyProtection="1">
      <alignment horizontal="left" vertical="top"/>
      <protection locked="0"/>
    </xf>
    <xf numFmtId="49" fontId="9" fillId="10" borderId="41" xfId="4" applyNumberFormat="1" applyFont="1" applyFill="1" applyBorder="1" applyAlignment="1" applyProtection="1">
      <alignment horizontal="left" vertical="top"/>
      <protection locked="0"/>
    </xf>
    <xf numFmtId="49" fontId="9" fillId="14" borderId="37" xfId="4" applyNumberFormat="1" applyFont="1" applyFill="1" applyBorder="1" applyAlignment="1" applyProtection="1">
      <alignment horizontal="center" vertical="top"/>
      <protection locked="0"/>
    </xf>
    <xf numFmtId="49" fontId="9" fillId="14" borderId="129" xfId="4" applyNumberFormat="1" applyFont="1" applyFill="1" applyBorder="1" applyAlignment="1" applyProtection="1">
      <alignment horizontal="center" vertical="top"/>
      <protection locked="0"/>
    </xf>
    <xf numFmtId="49" fontId="9" fillId="14" borderId="100" xfId="4" applyNumberFormat="1" applyFont="1" applyFill="1" applyBorder="1" applyAlignment="1" applyProtection="1">
      <alignment horizontal="center" vertical="top"/>
      <protection locked="0"/>
    </xf>
    <xf numFmtId="49" fontId="9" fillId="3" borderId="102" xfId="4" applyNumberFormat="1" applyFont="1" applyFill="1" applyBorder="1" applyAlignment="1" applyProtection="1">
      <alignment horizontal="center" vertical="top"/>
      <protection locked="0"/>
    </xf>
    <xf numFmtId="49" fontId="9" fillId="3" borderId="68" xfId="4" applyNumberFormat="1" applyFont="1" applyFill="1" applyBorder="1" applyAlignment="1" applyProtection="1">
      <alignment horizontal="center" vertical="top"/>
      <protection locked="0"/>
    </xf>
    <xf numFmtId="49" fontId="9" fillId="3" borderId="80" xfId="4" applyNumberFormat="1" applyFont="1" applyFill="1" applyBorder="1" applyAlignment="1" applyProtection="1">
      <alignment horizontal="center" vertical="top"/>
      <protection locked="0"/>
    </xf>
    <xf numFmtId="49" fontId="9" fillId="6" borderId="102" xfId="4" applyNumberFormat="1" applyFont="1" applyFill="1" applyBorder="1" applyAlignment="1" applyProtection="1">
      <alignment horizontal="right" vertical="top"/>
      <protection locked="0"/>
    </xf>
    <xf numFmtId="49" fontId="9" fillId="6" borderId="68" xfId="4" applyNumberFormat="1" applyFont="1" applyFill="1" applyBorder="1" applyAlignment="1" applyProtection="1">
      <alignment horizontal="right" vertical="top"/>
      <protection locked="0"/>
    </xf>
    <xf numFmtId="49" fontId="9" fillId="6" borderId="80" xfId="4" applyNumberFormat="1" applyFont="1" applyFill="1" applyBorder="1" applyAlignment="1" applyProtection="1">
      <alignment horizontal="right" vertical="top"/>
      <protection locked="0"/>
    </xf>
    <xf numFmtId="0" fontId="9" fillId="6" borderId="104" xfId="4" applyFont="1" applyFill="1" applyBorder="1" applyAlignment="1" applyProtection="1">
      <alignment horizontal="center" vertical="top" textRotation="90" wrapText="1"/>
      <protection locked="0"/>
    </xf>
    <xf numFmtId="0" fontId="49" fillId="6" borderId="96" xfId="4" applyFont="1" applyFill="1" applyBorder="1" applyAlignment="1" applyProtection="1">
      <alignment horizontal="center" vertical="top" textRotation="90" wrapText="1"/>
      <protection locked="0"/>
    </xf>
    <xf numFmtId="49" fontId="10" fillId="6" borderId="127" xfId="4" applyNumberFormat="1" applyFont="1" applyFill="1" applyBorder="1" applyAlignment="1" applyProtection="1">
      <alignment horizontal="center" vertical="top" wrapText="1"/>
      <protection locked="0"/>
    </xf>
    <xf numFmtId="0" fontId="56" fillId="6" borderId="86" xfId="4" applyFont="1" applyFill="1" applyBorder="1" applyAlignment="1" applyProtection="1">
      <alignment horizontal="center" vertical="top" wrapText="1"/>
      <protection locked="0"/>
    </xf>
    <xf numFmtId="0" fontId="27" fillId="6" borderId="110" xfId="4" applyFont="1" applyFill="1" applyBorder="1" applyAlignment="1" applyProtection="1">
      <alignment horizontal="center" vertical="top" wrapText="1"/>
      <protection locked="0"/>
    </xf>
    <xf numFmtId="0" fontId="27" fillId="6" borderId="84" xfId="4" applyFont="1" applyFill="1" applyBorder="1" applyAlignment="1" applyProtection="1">
      <alignment horizontal="center" vertical="top"/>
      <protection locked="0"/>
    </xf>
    <xf numFmtId="0" fontId="27" fillId="6" borderId="98" xfId="4" applyFont="1" applyFill="1" applyBorder="1" applyAlignment="1" applyProtection="1">
      <alignment horizontal="center" vertical="top"/>
      <protection locked="0"/>
    </xf>
    <xf numFmtId="0" fontId="23" fillId="6" borderId="103" xfId="4" applyFont="1" applyFill="1" applyBorder="1" applyAlignment="1" applyProtection="1">
      <alignment horizontal="center" vertical="top"/>
      <protection locked="0"/>
    </xf>
    <xf numFmtId="0" fontId="23" fillId="6" borderId="69" xfId="4" applyFont="1" applyFill="1" applyBorder="1" applyAlignment="1" applyProtection="1">
      <alignment horizontal="center" vertical="top"/>
      <protection locked="0"/>
    </xf>
    <xf numFmtId="0" fontId="10" fillId="6" borderId="68" xfId="4" applyFont="1" applyFill="1" applyBorder="1" applyAlignment="1" applyProtection="1">
      <alignment horizontal="center" vertical="top"/>
      <protection locked="0"/>
    </xf>
    <xf numFmtId="0" fontId="56" fillId="0" borderId="40" xfId="4" applyFont="1" applyBorder="1" applyAlignment="1" applyProtection="1">
      <alignment horizontal="center" vertical="top" wrapText="1"/>
      <protection locked="0"/>
    </xf>
    <xf numFmtId="0" fontId="56" fillId="0" borderId="41" xfId="4" applyFont="1" applyBorder="1" applyAlignment="1" applyProtection="1">
      <alignment horizontal="center" vertical="top" wrapText="1"/>
      <protection locked="0"/>
    </xf>
    <xf numFmtId="0" fontId="19" fillId="0" borderId="102" xfId="4" applyFont="1" applyBorder="1" applyAlignment="1" applyProtection="1">
      <alignment horizontal="center" vertical="top"/>
      <protection locked="0"/>
    </xf>
    <xf numFmtId="0" fontId="19" fillId="0" borderId="68" xfId="4" applyFont="1" applyBorder="1" applyAlignment="1" applyProtection="1">
      <alignment horizontal="center" vertical="top"/>
      <protection locked="0"/>
    </xf>
    <xf numFmtId="0" fontId="57" fillId="0" borderId="80" xfId="4" applyFont="1" applyBorder="1" applyAlignment="1" applyProtection="1">
      <alignment horizontal="center" vertical="top"/>
      <protection locked="0"/>
    </xf>
    <xf numFmtId="0" fontId="14" fillId="0" borderId="103" xfId="4" applyFont="1" applyBorder="1" applyAlignment="1" applyProtection="1">
      <alignment horizontal="center" vertical="top"/>
      <protection locked="0"/>
    </xf>
    <xf numFmtId="0" fontId="14" fillId="0" borderId="69" xfId="4" applyFont="1" applyBorder="1" applyAlignment="1" applyProtection="1">
      <alignment horizontal="center" vertical="top"/>
      <protection locked="0"/>
    </xf>
    <xf numFmtId="0" fontId="58" fillId="0" borderId="81" xfId="4" applyFont="1" applyBorder="1" applyAlignment="1" applyProtection="1">
      <alignment horizontal="center" vertical="top"/>
      <protection locked="0"/>
    </xf>
    <xf numFmtId="0" fontId="56" fillId="0" borderId="100" xfId="4" applyFont="1" applyBorder="1" applyAlignment="1" applyProtection="1">
      <alignment wrapText="1"/>
      <protection locked="0"/>
    </xf>
    <xf numFmtId="49" fontId="9" fillId="3" borderId="68" xfId="4" applyNumberFormat="1" applyFont="1" applyFill="1" applyBorder="1" applyAlignment="1" applyProtection="1">
      <alignment horizontal="center" vertical="top" wrapText="1"/>
      <protection locked="0"/>
    </xf>
    <xf numFmtId="0" fontId="26" fillId="3" borderId="80" xfId="4" applyFont="1" applyFill="1" applyBorder="1" applyAlignment="1" applyProtection="1">
      <alignment horizontal="center" vertical="top" wrapText="1"/>
      <protection locked="0"/>
    </xf>
    <xf numFmtId="49" fontId="9" fillId="6" borderId="102" xfId="4" applyNumberFormat="1" applyFont="1" applyFill="1" applyBorder="1" applyAlignment="1" applyProtection="1">
      <alignment horizontal="center" vertical="top" wrapText="1"/>
      <protection locked="0"/>
    </xf>
    <xf numFmtId="49" fontId="9" fillId="6" borderId="68" xfId="4" applyNumberFormat="1" applyFont="1" applyFill="1" applyBorder="1" applyAlignment="1" applyProtection="1">
      <alignment horizontal="center" vertical="top" wrapText="1"/>
      <protection locked="0"/>
    </xf>
    <xf numFmtId="0" fontId="26" fillId="6" borderId="80" xfId="4" applyFont="1" applyFill="1" applyBorder="1" applyAlignment="1" applyProtection="1">
      <alignment horizontal="center" vertical="top" wrapText="1"/>
      <protection locked="0"/>
    </xf>
    <xf numFmtId="0" fontId="10" fillId="0" borderId="163" xfId="4" applyFont="1" applyFill="1" applyBorder="1" applyAlignment="1" applyProtection="1">
      <alignment horizontal="left" vertical="top" wrapText="1"/>
      <protection locked="0"/>
    </xf>
    <xf numFmtId="0" fontId="10" fillId="0" borderId="210" xfId="4" applyFont="1" applyFill="1" applyBorder="1" applyAlignment="1" applyProtection="1">
      <alignment horizontal="left" vertical="top" wrapText="1"/>
      <protection locked="0"/>
    </xf>
    <xf numFmtId="0" fontId="26" fillId="0" borderId="209" xfId="4" applyFont="1" applyFill="1" applyBorder="1" applyAlignment="1" applyProtection="1">
      <alignment horizontal="left" vertical="top" wrapText="1"/>
      <protection locked="0"/>
    </xf>
    <xf numFmtId="49" fontId="9" fillId="6" borderId="66" xfId="4" applyNumberFormat="1" applyFont="1" applyFill="1" applyBorder="1" applyAlignment="1" applyProtection="1">
      <alignment horizontal="center" vertical="top" textRotation="90"/>
      <protection locked="0"/>
    </xf>
    <xf numFmtId="49" fontId="9" fillId="6" borderId="85" xfId="4" applyNumberFormat="1" applyFont="1" applyFill="1" applyBorder="1" applyAlignment="1" applyProtection="1">
      <alignment horizontal="center" vertical="top" textRotation="90"/>
      <protection locked="0"/>
    </xf>
    <xf numFmtId="49" fontId="9" fillId="6" borderId="31" xfId="4" applyNumberFormat="1" applyFont="1" applyFill="1" applyBorder="1" applyAlignment="1" applyProtection="1">
      <alignment horizontal="center" vertical="top" textRotation="90"/>
      <protection locked="0"/>
    </xf>
    <xf numFmtId="49" fontId="10" fillId="6" borderId="86" xfId="4" applyNumberFormat="1" applyFont="1" applyFill="1" applyBorder="1" applyAlignment="1" applyProtection="1">
      <alignment horizontal="center" vertical="top" wrapText="1"/>
      <protection locked="0"/>
    </xf>
    <xf numFmtId="49" fontId="26" fillId="6" borderId="120" xfId="4" applyNumberFormat="1" applyFont="1" applyFill="1" applyBorder="1" applyAlignment="1" applyProtection="1">
      <alignment horizontal="center" vertical="top" wrapText="1"/>
      <protection locked="0"/>
    </xf>
    <xf numFmtId="49" fontId="9" fillId="10" borderId="68" xfId="4" applyNumberFormat="1" applyFont="1" applyFill="1" applyBorder="1" applyAlignment="1" applyProtection="1">
      <alignment horizontal="center" vertical="top" wrapText="1"/>
      <protection locked="0"/>
    </xf>
    <xf numFmtId="0" fontId="56" fillId="0" borderId="80" xfId="4" applyFont="1" applyBorder="1" applyAlignment="1" applyProtection="1">
      <alignment wrapText="1"/>
      <protection locked="0"/>
    </xf>
    <xf numFmtId="0" fontId="56" fillId="6" borderId="80" xfId="4" applyFont="1" applyFill="1" applyBorder="1" applyAlignment="1" applyProtection="1">
      <alignment wrapText="1"/>
      <protection locked="0"/>
    </xf>
    <xf numFmtId="0" fontId="57" fillId="0" borderId="209" xfId="4" applyFont="1" applyFill="1" applyBorder="1" applyAlignment="1" applyProtection="1">
      <alignment wrapText="1"/>
      <protection locked="0"/>
    </xf>
    <xf numFmtId="49" fontId="56" fillId="0" borderId="120" xfId="4" applyNumberFormat="1" applyFont="1" applyBorder="1" applyAlignment="1" applyProtection="1">
      <alignment vertical="top" wrapText="1"/>
      <protection locked="0"/>
    </xf>
    <xf numFmtId="0" fontId="19" fillId="0" borderId="37" xfId="4" applyFont="1" applyBorder="1" applyAlignment="1" applyProtection="1">
      <alignment vertical="top" wrapText="1"/>
      <protection locked="0"/>
    </xf>
    <xf numFmtId="0" fontId="19" fillId="0" borderId="129" xfId="4" applyFont="1" applyBorder="1" applyAlignment="1" applyProtection="1">
      <alignment vertical="top" wrapText="1"/>
      <protection locked="0"/>
    </xf>
    <xf numFmtId="0" fontId="57" fillId="0" borderId="100" xfId="4" applyFont="1" applyBorder="1" applyAlignment="1" applyProtection="1">
      <alignment vertical="top" wrapText="1"/>
      <protection locked="0"/>
    </xf>
    <xf numFmtId="0" fontId="19" fillId="0" borderId="110" xfId="4" applyFont="1" applyBorder="1" applyAlignment="1" applyProtection="1">
      <alignment horizontal="center" vertical="top"/>
      <protection locked="0"/>
    </xf>
    <xf numFmtId="0" fontId="19" fillId="0" borderId="84" xfId="4" applyFont="1" applyBorder="1" applyAlignment="1" applyProtection="1">
      <alignment horizontal="center" vertical="top"/>
      <protection locked="0"/>
    </xf>
    <xf numFmtId="0" fontId="57" fillId="0" borderId="98" xfId="4" applyFont="1" applyBorder="1" applyAlignment="1" applyProtection="1">
      <alignment horizontal="center" vertical="top"/>
      <protection locked="0"/>
    </xf>
    <xf numFmtId="0" fontId="10" fillId="0" borderId="168" xfId="4" applyFont="1" applyBorder="1" applyAlignment="1" applyProtection="1">
      <alignment horizontal="center" vertical="top"/>
      <protection locked="0"/>
    </xf>
    <xf numFmtId="0" fontId="10" fillId="0" borderId="90" xfId="4" applyFont="1" applyBorder="1" applyAlignment="1" applyProtection="1">
      <alignment horizontal="center" vertical="top"/>
      <protection locked="0"/>
    </xf>
    <xf numFmtId="49" fontId="9" fillId="10" borderId="80" xfId="4" applyNumberFormat="1" applyFont="1" applyFill="1" applyBorder="1" applyAlignment="1" applyProtection="1">
      <alignment horizontal="center" vertical="top" wrapText="1"/>
      <protection locked="0"/>
    </xf>
    <xf numFmtId="49" fontId="9" fillId="0" borderId="102" xfId="4" applyNumberFormat="1" applyFont="1" applyBorder="1" applyAlignment="1" applyProtection="1">
      <alignment horizontal="center" vertical="top" wrapText="1"/>
      <protection locked="0"/>
    </xf>
    <xf numFmtId="49" fontId="9" fillId="0" borderId="80" xfId="4" applyNumberFormat="1" applyFont="1" applyBorder="1" applyAlignment="1" applyProtection="1">
      <alignment horizontal="center" vertical="top" wrapText="1"/>
      <protection locked="0"/>
    </xf>
    <xf numFmtId="0" fontId="10" fillId="6" borderId="163" xfId="4" applyFont="1" applyFill="1" applyBorder="1" applyAlignment="1" applyProtection="1">
      <alignment horizontal="left" vertical="top" wrapText="1"/>
      <protection locked="0"/>
    </xf>
    <xf numFmtId="0" fontId="10" fillId="6" borderId="209" xfId="4" applyFont="1" applyFill="1" applyBorder="1" applyAlignment="1" applyProtection="1">
      <alignment horizontal="left" vertical="top" wrapText="1"/>
      <protection locked="0"/>
    </xf>
    <xf numFmtId="49" fontId="9" fillId="0" borderId="66" xfId="4" applyNumberFormat="1" applyFont="1" applyBorder="1" applyAlignment="1" applyProtection="1">
      <alignment horizontal="center" vertical="center" textRotation="90"/>
      <protection locked="0"/>
    </xf>
    <xf numFmtId="49" fontId="9" fillId="0" borderId="85" xfId="4" applyNumberFormat="1" applyFont="1" applyBorder="1" applyAlignment="1" applyProtection="1">
      <alignment horizontal="center" vertical="center" textRotation="90"/>
      <protection locked="0"/>
    </xf>
    <xf numFmtId="49" fontId="9" fillId="0" borderId="68" xfId="4" applyNumberFormat="1" applyFont="1" applyBorder="1" applyAlignment="1" applyProtection="1">
      <alignment horizontal="center" vertical="top" wrapText="1"/>
      <protection locked="0"/>
    </xf>
    <xf numFmtId="49" fontId="9" fillId="0" borderId="31" xfId="4" applyNumberFormat="1" applyFont="1" applyBorder="1" applyAlignment="1" applyProtection="1">
      <alignment horizontal="center" vertical="center" textRotation="90"/>
      <protection locked="0"/>
    </xf>
    <xf numFmtId="0" fontId="10" fillId="10" borderId="99" xfId="4" applyFont="1" applyFill="1" applyBorder="1" applyAlignment="1" applyProtection="1">
      <alignment horizontal="center" vertical="top" wrapText="1"/>
      <protection locked="0"/>
    </xf>
    <xf numFmtId="0" fontId="19" fillId="0" borderId="163" xfId="4" applyFont="1" applyFill="1" applyBorder="1" applyAlignment="1" applyProtection="1">
      <alignment horizontal="left" vertical="top" wrapText="1"/>
      <protection locked="0"/>
    </xf>
    <xf numFmtId="0" fontId="19" fillId="0" borderId="209" xfId="4" applyFont="1" applyFill="1" applyBorder="1" applyAlignment="1" applyProtection="1">
      <alignment horizontal="left" vertical="top" wrapText="1"/>
      <protection locked="0"/>
    </xf>
    <xf numFmtId="0" fontId="10" fillId="0" borderId="124" xfId="4" applyFont="1" applyBorder="1" applyAlignment="1" applyProtection="1">
      <alignment vertical="top" wrapText="1"/>
      <protection locked="0"/>
    </xf>
    <xf numFmtId="49" fontId="9" fillId="0" borderId="66" xfId="4" applyNumberFormat="1" applyFont="1" applyBorder="1" applyAlignment="1" applyProtection="1">
      <alignment horizontal="center" vertical="top" textRotation="90" wrapText="1"/>
      <protection locked="0"/>
    </xf>
    <xf numFmtId="49" fontId="9" fillId="0" borderId="31" xfId="4" applyNumberFormat="1" applyFont="1" applyBorder="1" applyAlignment="1" applyProtection="1">
      <alignment horizontal="center" vertical="top" textRotation="90" wrapText="1"/>
      <protection locked="0"/>
    </xf>
    <xf numFmtId="49" fontId="23" fillId="0" borderId="67" xfId="4" applyNumberFormat="1" applyFont="1" applyBorder="1" applyAlignment="1" applyProtection="1">
      <alignment horizontal="center" vertical="top" wrapText="1"/>
      <protection locked="0"/>
    </xf>
    <xf numFmtId="49" fontId="23" fillId="0" borderId="32" xfId="4" applyNumberFormat="1" applyFont="1" applyBorder="1" applyAlignment="1" applyProtection="1">
      <alignment horizontal="center" vertical="top" wrapText="1"/>
      <protection locked="0"/>
    </xf>
    <xf numFmtId="0" fontId="33" fillId="0" borderId="37" xfId="4" applyFont="1" applyBorder="1" applyAlignment="1" applyProtection="1">
      <alignment horizontal="left" vertical="top" wrapText="1"/>
      <protection locked="0"/>
    </xf>
    <xf numFmtId="0" fontId="33" fillId="0" borderId="15" xfId="4" applyFont="1" applyBorder="1" applyAlignment="1" applyProtection="1">
      <alignment horizontal="left" vertical="top" wrapText="1"/>
      <protection locked="0"/>
    </xf>
    <xf numFmtId="0" fontId="4" fillId="0" borderId="120" xfId="4" applyBorder="1" applyAlignment="1" applyProtection="1">
      <alignment horizontal="center" vertical="top" wrapText="1"/>
      <protection locked="0"/>
    </xf>
    <xf numFmtId="0" fontId="33" fillId="0" borderId="100" xfId="4" applyFont="1" applyBorder="1" applyAlignment="1" applyProtection="1">
      <alignment horizontal="left" vertical="top" wrapText="1"/>
      <protection locked="0"/>
    </xf>
    <xf numFmtId="0" fontId="10" fillId="6" borderId="102" xfId="4" applyFont="1" applyFill="1" applyBorder="1" applyAlignment="1" applyProtection="1">
      <alignment horizontal="center" vertical="top"/>
      <protection locked="0"/>
    </xf>
    <xf numFmtId="0" fontId="10" fillId="6" borderId="80" xfId="4" applyFont="1" applyFill="1" applyBorder="1" applyAlignment="1" applyProtection="1">
      <alignment horizontal="center" vertical="top"/>
      <protection locked="0"/>
    </xf>
    <xf numFmtId="0" fontId="10" fillId="6" borderId="168" xfId="4" applyFont="1" applyFill="1" applyBorder="1" applyAlignment="1" applyProtection="1">
      <alignment horizontal="center" vertical="top"/>
      <protection locked="0"/>
    </xf>
    <xf numFmtId="0" fontId="10" fillId="6" borderId="90" xfId="4" applyFont="1" applyFill="1" applyBorder="1" applyAlignment="1" applyProtection="1">
      <alignment horizontal="center" vertical="top"/>
      <protection locked="0"/>
    </xf>
    <xf numFmtId="0" fontId="56" fillId="9" borderId="100" xfId="4" applyFont="1" applyFill="1" applyBorder="1" applyAlignment="1" applyProtection="1">
      <alignment vertical="top"/>
      <protection locked="0"/>
    </xf>
    <xf numFmtId="0" fontId="56" fillId="10" borderId="80" xfId="4" applyFont="1" applyFill="1" applyBorder="1" applyAlignment="1" applyProtection="1">
      <alignment vertical="top"/>
      <protection locked="0"/>
    </xf>
    <xf numFmtId="0" fontId="56" fillId="0" borderId="80" xfId="4" applyFont="1" applyBorder="1" applyAlignment="1" applyProtection="1">
      <alignment vertical="top"/>
      <protection locked="0"/>
    </xf>
    <xf numFmtId="0" fontId="10" fillId="0" borderId="163" xfId="4" applyFont="1" applyBorder="1" applyAlignment="1" applyProtection="1">
      <alignment vertical="top" wrapText="1"/>
      <protection locked="0"/>
    </xf>
    <xf numFmtId="0" fontId="55" fillId="0" borderId="209" xfId="4" applyFont="1" applyBorder="1" applyAlignment="1" applyProtection="1">
      <alignment vertical="top" wrapText="1"/>
      <protection locked="0"/>
    </xf>
    <xf numFmtId="49" fontId="9" fillId="0" borderId="66" xfId="4" applyNumberFormat="1" applyFont="1" applyBorder="1" applyAlignment="1" applyProtection="1">
      <alignment horizontal="center" vertical="center" textRotation="90" wrapText="1"/>
      <protection locked="0"/>
    </xf>
    <xf numFmtId="0" fontId="4" fillId="0" borderId="31" xfId="4" applyBorder="1" applyAlignment="1" applyProtection="1">
      <alignment horizontal="center" vertical="center" textRotation="90" wrapText="1"/>
      <protection locked="0"/>
    </xf>
    <xf numFmtId="0" fontId="19" fillId="0" borderId="37" xfId="4" applyFont="1" applyBorder="1" applyAlignment="1" applyProtection="1">
      <alignment horizontal="left" vertical="top" wrapText="1"/>
      <protection locked="0"/>
    </xf>
    <xf numFmtId="0" fontId="19" fillId="0" borderId="100" xfId="4" applyFont="1" applyBorder="1" applyAlignment="1" applyProtection="1">
      <alignment horizontal="left" vertical="top" wrapText="1"/>
      <protection locked="0"/>
    </xf>
    <xf numFmtId="0" fontId="23" fillId="0" borderId="162" xfId="4" applyFont="1" applyBorder="1" applyAlignment="1" applyProtection="1">
      <alignment horizontal="center" vertical="top"/>
      <protection locked="0"/>
    </xf>
    <xf numFmtId="0" fontId="26" fillId="0" borderId="99" xfId="4" applyFont="1" applyBorder="1" applyAlignment="1" applyProtection="1">
      <alignment horizontal="center" vertical="top"/>
      <protection locked="0"/>
    </xf>
    <xf numFmtId="0" fontId="26" fillId="0" borderId="80" xfId="4" applyFont="1" applyBorder="1" applyAlignment="1" applyProtection="1">
      <alignment horizontal="center" vertical="top"/>
      <protection locked="0"/>
    </xf>
    <xf numFmtId="0" fontId="23" fillId="6" borderId="168" xfId="4" applyFont="1" applyFill="1" applyBorder="1" applyAlignment="1" applyProtection="1">
      <alignment horizontal="center" vertical="top"/>
      <protection locked="0"/>
    </xf>
    <xf numFmtId="0" fontId="26" fillId="6" borderId="90" xfId="4" applyFont="1" applyFill="1" applyBorder="1" applyAlignment="1" applyProtection="1">
      <alignment horizontal="center" vertical="top"/>
      <protection locked="0"/>
    </xf>
    <xf numFmtId="0" fontId="26" fillId="0" borderId="68" xfId="4" applyFont="1" applyBorder="1" applyAlignment="1" applyProtection="1">
      <alignment horizontal="center" vertical="top"/>
      <protection locked="0"/>
    </xf>
    <xf numFmtId="0" fontId="10" fillId="6" borderId="168" xfId="4" applyFont="1" applyFill="1" applyBorder="1" applyAlignment="1" applyProtection="1">
      <alignment horizontal="center" vertical="top" wrapText="1"/>
      <protection locked="0"/>
    </xf>
    <xf numFmtId="0" fontId="10" fillId="6" borderId="117" xfId="4" applyFont="1" applyFill="1" applyBorder="1" applyAlignment="1" applyProtection="1">
      <alignment horizontal="center" vertical="top"/>
      <protection locked="0"/>
    </xf>
    <xf numFmtId="0" fontId="26" fillId="6" borderId="117" xfId="4" applyFont="1" applyFill="1" applyBorder="1" applyAlignment="1" applyProtection="1">
      <alignment horizontal="center" vertical="top"/>
      <protection locked="0"/>
    </xf>
    <xf numFmtId="0" fontId="9" fillId="0" borderId="200" xfId="4" applyFont="1" applyFill="1" applyBorder="1" applyAlignment="1" applyProtection="1">
      <alignment horizontal="center" vertical="center" wrapText="1"/>
      <protection locked="0"/>
    </xf>
    <xf numFmtId="0" fontId="9" fillId="0" borderId="198" xfId="4" applyFont="1" applyFill="1" applyBorder="1" applyAlignment="1" applyProtection="1">
      <alignment horizontal="center" vertical="center" wrapText="1"/>
      <protection locked="0"/>
    </xf>
    <xf numFmtId="0" fontId="9" fillId="0" borderId="199" xfId="4" applyFont="1" applyFill="1" applyBorder="1" applyAlignment="1" applyProtection="1">
      <alignment horizontal="center" vertical="center" wrapText="1"/>
      <protection locked="0"/>
    </xf>
    <xf numFmtId="0" fontId="9" fillId="0" borderId="196" xfId="4" applyFont="1" applyFill="1" applyBorder="1" applyAlignment="1" applyProtection="1">
      <alignment horizontal="center" vertical="center"/>
      <protection locked="0"/>
    </xf>
    <xf numFmtId="0" fontId="9" fillId="0" borderId="201" xfId="4" applyFont="1" applyFill="1" applyBorder="1" applyAlignment="1" applyProtection="1">
      <alignment horizontal="center" vertical="center"/>
      <protection locked="0"/>
    </xf>
    <xf numFmtId="0" fontId="10" fillId="0" borderId="104" xfId="4" applyFont="1" applyBorder="1" applyAlignment="1" applyProtection="1">
      <alignment horizontal="center" vertical="center" textRotation="90" wrapText="1"/>
      <protection locked="0"/>
    </xf>
    <xf numFmtId="0" fontId="10" fillId="0" borderId="159" xfId="4" applyFont="1" applyBorder="1" applyAlignment="1" applyProtection="1">
      <alignment horizontal="center" vertical="center" textRotation="90" wrapText="1"/>
      <protection locked="0"/>
    </xf>
    <xf numFmtId="0" fontId="10" fillId="0" borderId="48" xfId="4" applyFont="1" applyBorder="1" applyAlignment="1" applyProtection="1">
      <alignment horizontal="center" vertical="center"/>
      <protection locked="0"/>
    </xf>
    <xf numFmtId="0" fontId="10" fillId="0" borderId="103" xfId="4" applyFont="1" applyBorder="1" applyAlignment="1" applyProtection="1">
      <alignment horizontal="center" vertical="center" textRotation="90" wrapText="1"/>
      <protection locked="0"/>
    </xf>
    <xf numFmtId="0" fontId="10" fillId="0" borderId="160" xfId="4" applyFont="1" applyBorder="1" applyAlignment="1" applyProtection="1">
      <alignment horizontal="center" vertical="center" textRotation="90" wrapText="1"/>
      <protection locked="0"/>
    </xf>
    <xf numFmtId="0" fontId="10" fillId="0" borderId="37" xfId="4" applyFont="1" applyFill="1" applyBorder="1" applyAlignment="1" applyProtection="1">
      <alignment horizontal="center" vertical="center" textRotation="90" wrapText="1"/>
      <protection locked="0"/>
    </xf>
    <xf numFmtId="0" fontId="10" fillId="0" borderId="161" xfId="4" applyFont="1" applyFill="1" applyBorder="1" applyAlignment="1" applyProtection="1">
      <alignment horizontal="center" vertical="center" textRotation="90" wrapText="1"/>
      <protection locked="0"/>
    </xf>
    <xf numFmtId="0" fontId="56" fillId="0" borderId="209" xfId="4" applyFont="1" applyBorder="1" applyAlignment="1" applyProtection="1">
      <alignment vertical="top"/>
      <protection locked="0"/>
    </xf>
    <xf numFmtId="0" fontId="9" fillId="10" borderId="113" xfId="4" applyFont="1" applyFill="1" applyBorder="1" applyAlignment="1" applyProtection="1">
      <alignment horizontal="left" vertical="top" wrapText="1"/>
      <protection locked="0"/>
    </xf>
    <xf numFmtId="0" fontId="9" fillId="10" borderId="88" xfId="4" applyFont="1" applyFill="1" applyBorder="1" applyAlignment="1" applyProtection="1">
      <alignment horizontal="left" vertical="top" wrapText="1"/>
      <protection locked="0"/>
    </xf>
    <xf numFmtId="0" fontId="9" fillId="10" borderId="114" xfId="4" applyFont="1" applyFill="1" applyBorder="1" applyAlignment="1" applyProtection="1">
      <alignment horizontal="left" vertical="top" wrapText="1"/>
      <protection locked="0"/>
    </xf>
    <xf numFmtId="0" fontId="26" fillId="9" borderId="100" xfId="4" applyFont="1" applyFill="1" applyBorder="1" applyAlignment="1" applyProtection="1">
      <alignment horizontal="center" vertical="top"/>
      <protection locked="0"/>
    </xf>
    <xf numFmtId="0" fontId="26" fillId="10" borderId="80" xfId="4" applyFont="1" applyFill="1" applyBorder="1" applyAlignment="1" applyProtection="1">
      <alignment horizontal="center" vertical="top"/>
      <protection locked="0"/>
    </xf>
    <xf numFmtId="0" fontId="33" fillId="0" borderId="163" xfId="4" applyFont="1" applyFill="1" applyBorder="1" applyAlignment="1" applyProtection="1">
      <alignment vertical="top" wrapText="1"/>
      <protection locked="0"/>
    </xf>
    <xf numFmtId="0" fontId="33" fillId="0" borderId="210" xfId="4" applyFont="1" applyFill="1" applyBorder="1" applyAlignment="1" applyProtection="1">
      <alignment vertical="top" wrapText="1"/>
      <protection locked="0"/>
    </xf>
    <xf numFmtId="0" fontId="66" fillId="0" borderId="209" xfId="4" applyFont="1" applyFill="1" applyBorder="1" applyAlignment="1" applyProtection="1">
      <alignment vertical="top" wrapText="1"/>
      <protection locked="0"/>
    </xf>
    <xf numFmtId="49" fontId="26" fillId="0" borderId="120" xfId="4" applyNumberFormat="1" applyFont="1" applyBorder="1" applyAlignment="1" applyProtection="1">
      <alignment horizontal="center" vertical="top" wrapText="1"/>
      <protection locked="0"/>
    </xf>
    <xf numFmtId="0" fontId="19" fillId="0" borderId="129" xfId="4" applyFont="1" applyBorder="1" applyAlignment="1" applyProtection="1">
      <alignment horizontal="left" vertical="top" wrapText="1"/>
      <protection locked="0"/>
    </xf>
    <xf numFmtId="0" fontId="10" fillId="0" borderId="162" xfId="4" applyFont="1" applyBorder="1" applyAlignment="1" applyProtection="1">
      <alignment horizontal="center" vertical="top" wrapText="1"/>
      <protection locked="0"/>
    </xf>
    <xf numFmtId="0" fontId="10" fillId="0" borderId="0" xfId="4" applyFont="1" applyAlignment="1" applyProtection="1">
      <alignment horizontal="center" vertical="top"/>
      <protection locked="0"/>
    </xf>
    <xf numFmtId="0" fontId="26" fillId="0" borderId="0" xfId="4" applyFont="1" applyAlignment="1" applyProtection="1">
      <alignment horizontal="center" vertical="top"/>
      <protection locked="0"/>
    </xf>
    <xf numFmtId="0" fontId="9" fillId="8" borderId="89" xfId="4" applyFont="1" applyFill="1" applyBorder="1" applyAlignment="1" applyProtection="1">
      <alignment horizontal="left" vertical="top" wrapText="1"/>
      <protection locked="0"/>
    </xf>
    <xf numFmtId="0" fontId="9" fillId="8" borderId="99" xfId="4" applyFont="1" applyFill="1" applyBorder="1" applyAlignment="1" applyProtection="1">
      <alignment horizontal="left" vertical="top" wrapText="1"/>
      <protection locked="0"/>
    </xf>
    <xf numFmtId="0" fontId="9" fillId="8" borderId="90" xfId="4" applyFont="1" applyFill="1" applyBorder="1" applyAlignment="1" applyProtection="1">
      <alignment horizontal="left" vertical="top" wrapText="1"/>
      <protection locked="0"/>
    </xf>
    <xf numFmtId="0" fontId="9" fillId="9" borderId="40" xfId="4" applyFont="1" applyFill="1" applyBorder="1" applyAlignment="1" applyProtection="1">
      <alignment horizontal="left" vertical="top"/>
      <protection locked="0"/>
    </xf>
    <xf numFmtId="0" fontId="9" fillId="9" borderId="41" xfId="4" applyFont="1" applyFill="1" applyBorder="1" applyAlignment="1" applyProtection="1">
      <alignment horizontal="left" vertical="top"/>
      <protection locked="0"/>
    </xf>
    <xf numFmtId="0" fontId="10" fillId="0" borderId="48" xfId="4" applyFont="1" applyFill="1" applyBorder="1" applyAlignment="1" applyProtection="1">
      <alignment horizontal="center" vertical="center"/>
      <protection locked="0"/>
    </xf>
    <xf numFmtId="0" fontId="10" fillId="0" borderId="103" xfId="4" applyFont="1" applyFill="1" applyBorder="1" applyAlignment="1" applyProtection="1">
      <alignment horizontal="center" vertical="center" textRotation="90" wrapText="1"/>
      <protection locked="0"/>
    </xf>
    <xf numFmtId="0" fontId="10" fillId="0" borderId="160" xfId="4" applyFont="1" applyFill="1" applyBorder="1" applyAlignment="1" applyProtection="1">
      <alignment horizontal="center" vertical="center" textRotation="90" wrapText="1"/>
      <protection locked="0"/>
    </xf>
    <xf numFmtId="0" fontId="12" fillId="0" borderId="0" xfId="4" applyFont="1" applyAlignment="1" applyProtection="1">
      <alignment horizontal="center" vertical="top" wrapText="1"/>
      <protection locked="0"/>
    </xf>
    <xf numFmtId="0" fontId="11" fillId="0" borderId="0" xfId="4" applyFont="1" applyAlignment="1" applyProtection="1">
      <alignment horizontal="center" vertical="top" wrapText="1"/>
      <protection locked="0"/>
    </xf>
    <xf numFmtId="0" fontId="10" fillId="0" borderId="1" xfId="4" applyFont="1" applyBorder="1" applyAlignment="1" applyProtection="1">
      <alignment horizontal="center" vertical="center" textRotation="90" wrapText="1"/>
      <protection locked="0"/>
    </xf>
    <xf numFmtId="0" fontId="10" fillId="0" borderId="10" xfId="4" applyFont="1" applyBorder="1" applyAlignment="1" applyProtection="1">
      <alignment horizontal="center" vertical="center" textRotation="90" wrapText="1"/>
      <protection locked="0"/>
    </xf>
    <xf numFmtId="0" fontId="10" fillId="0" borderId="20" xfId="4" applyFont="1" applyBorder="1" applyAlignment="1" applyProtection="1">
      <alignment horizontal="center" vertical="center" textRotation="90" wrapText="1"/>
      <protection locked="0"/>
    </xf>
    <xf numFmtId="0" fontId="10" fillId="0" borderId="2" xfId="4" applyFont="1" applyBorder="1" applyAlignment="1" applyProtection="1">
      <alignment horizontal="center" vertical="center" textRotation="90" wrapText="1"/>
      <protection locked="0"/>
    </xf>
    <xf numFmtId="0" fontId="10" fillId="0" borderId="11" xfId="4" applyFont="1" applyBorder="1" applyAlignment="1" applyProtection="1">
      <alignment horizontal="center" vertical="center" textRotation="90" wrapText="1"/>
      <protection locked="0"/>
    </xf>
    <xf numFmtId="0" fontId="10" fillId="0" borderId="21" xfId="4" applyFont="1" applyBorder="1" applyAlignment="1" applyProtection="1">
      <alignment horizontal="center" vertical="center" textRotation="90" wrapText="1"/>
      <protection locked="0"/>
    </xf>
    <xf numFmtId="0" fontId="10" fillId="6" borderId="180" xfId="4" applyFont="1" applyFill="1" applyBorder="1" applyAlignment="1" applyProtection="1">
      <alignment horizontal="center" vertical="center" wrapText="1"/>
      <protection locked="0"/>
    </xf>
    <xf numFmtId="0" fontId="10" fillId="6" borderId="86" xfId="4" applyFont="1" applyFill="1" applyBorder="1" applyAlignment="1" applyProtection="1">
      <alignment horizontal="center" vertical="center" wrapText="1"/>
      <protection locked="0"/>
    </xf>
    <xf numFmtId="0" fontId="10" fillId="6" borderId="183" xfId="4" applyFont="1" applyFill="1" applyBorder="1" applyAlignment="1" applyProtection="1">
      <alignment horizontal="center" vertical="center" wrapText="1"/>
      <protection locked="0"/>
    </xf>
    <xf numFmtId="0" fontId="10" fillId="6" borderId="4" xfId="4" applyFont="1" applyFill="1" applyBorder="1" applyAlignment="1" applyProtection="1">
      <alignment horizontal="center" vertical="center" textRotation="90" wrapText="1"/>
      <protection locked="0"/>
    </xf>
    <xf numFmtId="0" fontId="10" fillId="6" borderId="13" xfId="4" applyFont="1" applyFill="1" applyBorder="1" applyAlignment="1" applyProtection="1">
      <alignment horizontal="center" vertical="center" textRotation="90" wrapText="1"/>
      <protection locked="0"/>
    </xf>
    <xf numFmtId="0" fontId="10" fillId="6" borderId="23" xfId="4" applyFont="1" applyFill="1" applyBorder="1" applyAlignment="1" applyProtection="1">
      <alignment horizontal="center" vertical="center" textRotation="90" wrapText="1"/>
      <protection locked="0"/>
    </xf>
    <xf numFmtId="0" fontId="10" fillId="6" borderId="5" xfId="4" applyFont="1" applyFill="1" applyBorder="1" applyAlignment="1" applyProtection="1">
      <alignment horizontal="center" vertical="center" textRotation="90" wrapText="1"/>
      <protection locked="0"/>
    </xf>
    <xf numFmtId="0" fontId="10" fillId="6" borderId="14" xfId="4" applyFont="1" applyFill="1" applyBorder="1" applyAlignment="1" applyProtection="1">
      <alignment horizontal="center" vertical="center" textRotation="90" wrapText="1"/>
      <protection locked="0"/>
    </xf>
    <xf numFmtId="0" fontId="10" fillId="6" borderId="24" xfId="4" applyFont="1" applyFill="1" applyBorder="1" applyAlignment="1" applyProtection="1">
      <alignment horizontal="center" vertical="center" textRotation="90" wrapText="1"/>
      <protection locked="0"/>
    </xf>
    <xf numFmtId="0" fontId="10" fillId="0" borderId="94" xfId="4" applyFont="1" applyFill="1" applyBorder="1" applyAlignment="1" applyProtection="1">
      <alignment horizontal="center" vertical="center" wrapText="1"/>
      <protection locked="0"/>
    </xf>
    <xf numFmtId="0" fontId="10" fillId="0" borderId="184" xfId="4" applyFont="1" applyFill="1" applyBorder="1" applyAlignment="1" applyProtection="1">
      <alignment horizontal="center" vertical="center" wrapText="1"/>
      <protection locked="0"/>
    </xf>
    <xf numFmtId="0" fontId="10" fillId="0" borderId="92" xfId="4" applyFont="1" applyFill="1" applyBorder="1" applyAlignment="1" applyProtection="1">
      <alignment horizontal="center" vertical="center"/>
      <protection locked="0"/>
    </xf>
    <xf numFmtId="0" fontId="10" fillId="0" borderId="49" xfId="4" applyFont="1" applyFill="1" applyBorder="1" applyAlignment="1" applyProtection="1">
      <alignment horizontal="center" vertical="center"/>
      <protection locked="0"/>
    </xf>
    <xf numFmtId="0" fontId="10" fillId="0" borderId="196" xfId="4" applyFont="1" applyBorder="1" applyAlignment="1" applyProtection="1">
      <alignment horizontal="center" vertical="center" textRotation="90" wrapText="1"/>
      <protection locked="0"/>
    </xf>
    <xf numFmtId="0" fontId="10" fillId="0" borderId="0" xfId="4" applyFont="1" applyAlignment="1" applyProtection="1">
      <alignment horizontal="center" vertical="center" textRotation="90" wrapText="1"/>
      <protection locked="0"/>
    </xf>
    <xf numFmtId="0" fontId="10" fillId="0" borderId="147" xfId="4" applyFont="1" applyBorder="1" applyAlignment="1" applyProtection="1">
      <alignment horizontal="center" vertical="center" textRotation="90" wrapText="1"/>
      <protection locked="0"/>
    </xf>
    <xf numFmtId="0" fontId="9" fillId="0" borderId="197" xfId="4" applyFont="1" applyBorder="1" applyAlignment="1" applyProtection="1">
      <alignment horizontal="center" vertical="center" wrapText="1"/>
      <protection locked="0"/>
    </xf>
    <xf numFmtId="0" fontId="9" fillId="0" borderId="198" xfId="4" applyFont="1" applyBorder="1" applyAlignment="1" applyProtection="1">
      <alignment horizontal="center" vertical="center" wrapText="1"/>
      <protection locked="0"/>
    </xf>
    <xf numFmtId="0" fontId="9" fillId="0" borderId="199" xfId="4" applyFont="1" applyBorder="1" applyAlignment="1" applyProtection="1">
      <alignment horizontal="center" vertical="center" wrapText="1"/>
      <protection locked="0"/>
    </xf>
    <xf numFmtId="49" fontId="9" fillId="2" borderId="129" xfId="0" applyNumberFormat="1" applyFont="1" applyFill="1" applyBorder="1" applyAlignment="1">
      <alignment horizontal="center" vertical="top"/>
    </xf>
    <xf numFmtId="49" fontId="9" fillId="3" borderId="68" xfId="0" applyNumberFormat="1" applyFont="1" applyFill="1" applyBorder="1" applyAlignment="1">
      <alignment horizontal="center" vertical="top"/>
    </xf>
    <xf numFmtId="49" fontId="9" fillId="2" borderId="33" xfId="0" applyNumberFormat="1" applyFont="1" applyFill="1" applyBorder="1" applyAlignment="1">
      <alignment horizontal="center" vertical="top"/>
    </xf>
    <xf numFmtId="49" fontId="9" fillId="10" borderId="88" xfId="0" applyNumberFormat="1" applyFont="1" applyFill="1" applyBorder="1" applyAlignment="1">
      <alignment horizontal="center" vertical="top"/>
    </xf>
    <xf numFmtId="49" fontId="11" fillId="6" borderId="88" xfId="0" applyNumberFormat="1" applyFont="1" applyFill="1" applyBorder="1" applyAlignment="1">
      <alignment horizontal="center" vertical="top" wrapText="1"/>
    </xf>
    <xf numFmtId="0" fontId="23" fillId="6" borderId="88" xfId="0" applyFont="1" applyFill="1" applyBorder="1" applyAlignment="1">
      <alignment horizontal="center" vertical="top" wrapText="1"/>
    </xf>
    <xf numFmtId="49" fontId="9" fillId="6" borderId="88" xfId="0" applyNumberFormat="1" applyFont="1" applyFill="1" applyBorder="1" applyAlignment="1">
      <alignment horizontal="center" vertical="top" wrapText="1"/>
    </xf>
    <xf numFmtId="0" fontId="10" fillId="6" borderId="88" xfId="0" applyFont="1" applyFill="1" applyBorder="1" applyAlignment="1">
      <alignment horizontal="center" vertical="top" wrapText="1"/>
    </xf>
    <xf numFmtId="0" fontId="23" fillId="0" borderId="54" xfId="0" applyFont="1" applyBorder="1" applyAlignment="1">
      <alignment horizontal="left" vertical="top" wrapText="1"/>
    </xf>
    <xf numFmtId="0" fontId="23" fillId="0" borderId="52" xfId="0" applyFont="1" applyBorder="1" applyAlignment="1">
      <alignment vertical="top" wrapText="1"/>
    </xf>
    <xf numFmtId="0" fontId="23" fillId="0" borderId="53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46" xfId="0" applyFont="1" applyBorder="1" applyAlignment="1">
      <alignment vertical="top" wrapText="1"/>
    </xf>
    <xf numFmtId="49" fontId="28" fillId="2" borderId="37" xfId="0" applyNumberFormat="1" applyFont="1" applyFill="1" applyBorder="1" applyAlignment="1">
      <alignment horizontal="center" vertical="top"/>
    </xf>
    <xf numFmtId="49" fontId="28" fillId="2" borderId="129" xfId="0" applyNumberFormat="1" applyFont="1" applyFill="1" applyBorder="1" applyAlignment="1">
      <alignment horizontal="center" vertical="top"/>
    </xf>
    <xf numFmtId="49" fontId="28" fillId="2" borderId="100" xfId="0" applyNumberFormat="1" applyFont="1" applyFill="1" applyBorder="1" applyAlignment="1">
      <alignment horizontal="center" vertical="top"/>
    </xf>
    <xf numFmtId="0" fontId="23" fillId="6" borderId="110" xfId="0" applyFont="1" applyFill="1" applyBorder="1" applyAlignment="1">
      <alignment horizontal="center" vertical="top"/>
    </xf>
    <xf numFmtId="0" fontId="23" fillId="6" borderId="84" xfId="0" applyFont="1" applyFill="1" applyBorder="1" applyAlignment="1">
      <alignment horizontal="center" vertical="top"/>
    </xf>
    <xf numFmtId="0" fontId="23" fillId="6" borderId="98" xfId="0" applyFont="1" applyFill="1" applyBorder="1" applyAlignment="1">
      <alignment horizontal="center" vertical="top"/>
    </xf>
    <xf numFmtId="0" fontId="23" fillId="6" borderId="103" xfId="0" applyFont="1" applyFill="1" applyBorder="1" applyAlignment="1">
      <alignment horizontal="center" vertical="top"/>
    </xf>
    <xf numFmtId="0" fontId="23" fillId="6" borderId="69" xfId="0" applyFont="1" applyFill="1" applyBorder="1" applyAlignment="1">
      <alignment horizontal="center" vertical="top"/>
    </xf>
    <xf numFmtId="0" fontId="23" fillId="6" borderId="81" xfId="0" applyFont="1" applyFill="1" applyBorder="1" applyAlignment="1">
      <alignment horizontal="center" vertical="top"/>
    </xf>
    <xf numFmtId="0" fontId="23" fillId="0" borderId="99" xfId="0" applyFont="1" applyBorder="1" applyAlignment="1">
      <alignment horizontal="center" vertical="top" wrapText="1"/>
    </xf>
    <xf numFmtId="49" fontId="23" fillId="0" borderId="115" xfId="0" applyNumberFormat="1" applyFont="1" applyBorder="1" applyAlignment="1">
      <alignment horizontal="center" vertical="top" textRotation="90"/>
    </xf>
    <xf numFmtId="49" fontId="23" fillId="0" borderId="118" xfId="0" applyNumberFormat="1" applyFont="1" applyBorder="1" applyAlignment="1">
      <alignment horizontal="center" vertical="top" textRotation="90"/>
    </xf>
    <xf numFmtId="49" fontId="23" fillId="6" borderId="66" xfId="0" applyNumberFormat="1" applyFont="1" applyFill="1" applyBorder="1" applyAlignment="1">
      <alignment horizontal="center" vertical="top" textRotation="90" wrapText="1"/>
    </xf>
    <xf numFmtId="49" fontId="23" fillId="6" borderId="85" xfId="0" applyNumberFormat="1" applyFont="1" applyFill="1" applyBorder="1" applyAlignment="1">
      <alignment horizontal="center" vertical="top" textRotation="90" wrapText="1"/>
    </xf>
    <xf numFmtId="0" fontId="23" fillId="6" borderId="85" xfId="0" applyFont="1" applyFill="1" applyBorder="1" applyAlignment="1">
      <alignment horizontal="center" vertical="top" textRotation="90" wrapText="1"/>
    </xf>
    <xf numFmtId="0" fontId="23" fillId="6" borderId="31" xfId="0" applyFont="1" applyFill="1" applyBorder="1" applyAlignment="1">
      <alignment horizontal="center" vertical="top" textRotation="90" wrapText="1"/>
    </xf>
    <xf numFmtId="49" fontId="23" fillId="6" borderId="115" xfId="0" applyNumberFormat="1" applyFont="1" applyFill="1" applyBorder="1" applyAlignment="1">
      <alignment horizontal="center" vertical="top" textRotation="90"/>
    </xf>
    <xf numFmtId="49" fontId="23" fillId="6" borderId="118" xfId="0" applyNumberFormat="1" applyFont="1" applyFill="1" applyBorder="1" applyAlignment="1">
      <alignment horizontal="center" vertical="top" textRotation="90"/>
    </xf>
    <xf numFmtId="49" fontId="23" fillId="6" borderId="168" xfId="0" applyNumberFormat="1" applyFont="1" applyFill="1" applyBorder="1" applyAlignment="1">
      <alignment horizontal="center" vertical="top" wrapText="1"/>
    </xf>
    <xf numFmtId="49" fontId="23" fillId="6" borderId="117" xfId="0" applyNumberFormat="1" applyFont="1" applyFill="1" applyBorder="1" applyAlignment="1">
      <alignment horizontal="center" vertical="top" wrapText="1"/>
    </xf>
    <xf numFmtId="0" fontId="23" fillId="6" borderId="117" xfId="0" applyFont="1" applyFill="1" applyBorder="1" applyAlignment="1">
      <alignment horizontal="center" vertical="top" wrapText="1"/>
    </xf>
    <xf numFmtId="0" fontId="23" fillId="6" borderId="90" xfId="0" applyFont="1" applyFill="1" applyBorder="1" applyAlignment="1">
      <alignment horizontal="center" vertical="top" wrapText="1"/>
    </xf>
    <xf numFmtId="0" fontId="26" fillId="6" borderId="129" xfId="0" applyFont="1" applyFill="1" applyBorder="1" applyAlignment="1">
      <alignment vertical="top" wrapText="1"/>
    </xf>
    <xf numFmtId="0" fontId="26" fillId="6" borderId="100" xfId="0" applyFont="1" applyFill="1" applyBorder="1" applyAlignment="1">
      <alignment vertical="top" wrapText="1"/>
    </xf>
    <xf numFmtId="0" fontId="33" fillId="6" borderId="102" xfId="0" applyFont="1" applyFill="1" applyBorder="1" applyAlignment="1">
      <alignment horizontal="center" vertical="top"/>
    </xf>
    <xf numFmtId="0" fontId="33" fillId="6" borderId="68" xfId="0" applyFont="1" applyFill="1" applyBorder="1" applyAlignment="1">
      <alignment horizontal="center" vertical="top"/>
    </xf>
    <xf numFmtId="0" fontId="33" fillId="6" borderId="80" xfId="0" applyFont="1" applyFill="1" applyBorder="1" applyAlignment="1">
      <alignment horizontal="center" vertical="top"/>
    </xf>
    <xf numFmtId="49" fontId="9" fillId="10" borderId="102" xfId="0" applyNumberFormat="1" applyFont="1" applyFill="1" applyBorder="1" applyAlignment="1">
      <alignment horizontal="center" vertical="top"/>
    </xf>
    <xf numFmtId="49" fontId="9" fillId="10" borderId="80" xfId="0" applyNumberFormat="1" applyFont="1" applyFill="1" applyBorder="1" applyAlignment="1">
      <alignment horizontal="center" vertical="top"/>
    </xf>
    <xf numFmtId="0" fontId="23" fillId="2" borderId="87" xfId="0" applyFont="1" applyFill="1" applyBorder="1" applyAlignment="1">
      <alignment horizontal="center" vertical="top" wrapText="1"/>
    </xf>
    <xf numFmtId="0" fontId="23" fillId="2" borderId="40" xfId="0" applyFont="1" applyFill="1" applyBorder="1" applyAlignment="1">
      <alignment horizontal="center" vertical="top" wrapText="1"/>
    </xf>
    <xf numFmtId="0" fontId="23" fillId="2" borderId="41" xfId="0" applyFont="1" applyFill="1" applyBorder="1" applyAlignment="1">
      <alignment horizontal="center" vertical="top" wrapText="1"/>
    </xf>
    <xf numFmtId="0" fontId="10" fillId="6" borderId="163" xfId="0" applyFont="1" applyFill="1" applyBorder="1" applyAlignment="1">
      <alignment horizontal="left" vertical="top" wrapText="1"/>
    </xf>
    <xf numFmtId="0" fontId="10" fillId="6" borderId="210" xfId="0" applyFont="1" applyFill="1" applyBorder="1" applyAlignment="1">
      <alignment horizontal="left" vertical="top" wrapText="1"/>
    </xf>
    <xf numFmtId="0" fontId="10" fillId="6" borderId="209" xfId="0" applyFont="1" applyFill="1" applyBorder="1" applyAlignment="1">
      <alignment horizontal="left" vertical="top" wrapText="1"/>
    </xf>
    <xf numFmtId="0" fontId="10" fillId="6" borderId="37" xfId="0" applyFont="1" applyFill="1" applyBorder="1" applyAlignment="1">
      <alignment horizontal="left" vertical="top" wrapText="1"/>
    </xf>
    <xf numFmtId="0" fontId="10" fillId="6" borderId="129" xfId="0" applyFont="1" applyFill="1" applyBorder="1" applyAlignment="1">
      <alignment horizontal="left" vertical="top" wrapText="1"/>
    </xf>
    <xf numFmtId="0" fontId="10" fillId="6" borderId="102" xfId="0" applyFont="1" applyFill="1" applyBorder="1" applyAlignment="1">
      <alignment horizontal="center" vertical="top"/>
    </xf>
    <xf numFmtId="0" fontId="10" fillId="6" borderId="68" xfId="0" applyFont="1" applyFill="1" applyBorder="1" applyAlignment="1">
      <alignment horizontal="center" vertical="top"/>
    </xf>
    <xf numFmtId="0" fontId="10" fillId="6" borderId="110" xfId="0" applyFont="1" applyFill="1" applyBorder="1" applyAlignment="1">
      <alignment horizontal="center" vertical="top"/>
    </xf>
    <xf numFmtId="0" fontId="10" fillId="6" borderId="84" xfId="0" applyFont="1" applyFill="1" applyBorder="1" applyAlignment="1">
      <alignment horizontal="center" vertical="top"/>
    </xf>
    <xf numFmtId="0" fontId="10" fillId="6" borderId="103" xfId="0" applyFont="1" applyFill="1" applyBorder="1" applyAlignment="1">
      <alignment horizontal="center" vertical="top"/>
    </xf>
    <xf numFmtId="0" fontId="10" fillId="6" borderId="69" xfId="0" applyFont="1" applyFill="1" applyBorder="1" applyAlignment="1">
      <alignment horizontal="center" vertical="top"/>
    </xf>
    <xf numFmtId="49" fontId="9" fillId="2" borderId="40" xfId="0" applyNumberFormat="1" applyFont="1" applyFill="1" applyBorder="1" applyAlignment="1">
      <alignment horizontal="right" vertical="top"/>
    </xf>
    <xf numFmtId="0" fontId="9" fillId="2" borderId="40" xfId="0" applyFont="1" applyFill="1" applyBorder="1" applyAlignment="1">
      <alignment horizontal="left" vertical="top"/>
    </xf>
    <xf numFmtId="0" fontId="9" fillId="2" borderId="99" xfId="0" applyFont="1" applyFill="1" applyBorder="1" applyAlignment="1">
      <alignment horizontal="left" vertical="top"/>
    </xf>
    <xf numFmtId="0" fontId="9" fillId="2" borderId="90" xfId="0" applyFont="1" applyFill="1" applyBorder="1" applyAlignment="1">
      <alignment horizontal="left" vertical="top"/>
    </xf>
    <xf numFmtId="0" fontId="9" fillId="10" borderId="40" xfId="0" applyFont="1" applyFill="1" applyBorder="1" applyAlignment="1">
      <alignment horizontal="left" vertical="top" wrapText="1"/>
    </xf>
    <xf numFmtId="0" fontId="9" fillId="10" borderId="41" xfId="0" applyFont="1" applyFill="1" applyBorder="1" applyAlignment="1">
      <alignment horizontal="left" vertical="top" wrapText="1"/>
    </xf>
    <xf numFmtId="0" fontId="22" fillId="2" borderId="33" xfId="0" applyFont="1" applyFill="1" applyBorder="1" applyAlignment="1">
      <alignment horizontal="center" vertical="top"/>
    </xf>
    <xf numFmtId="0" fontId="22" fillId="6" borderId="88" xfId="0" applyFont="1" applyFill="1" applyBorder="1" applyAlignment="1">
      <alignment horizontal="center" vertical="top" wrapText="1"/>
    </xf>
    <xf numFmtId="0" fontId="26" fillId="0" borderId="210" xfId="0" applyFont="1" applyBorder="1" applyAlignment="1">
      <alignment horizontal="left" vertical="top" wrapText="1"/>
    </xf>
    <xf numFmtId="0" fontId="26" fillId="0" borderId="209" xfId="0" applyFont="1" applyBorder="1" applyAlignment="1">
      <alignment horizontal="left" vertical="top" wrapText="1"/>
    </xf>
    <xf numFmtId="0" fontId="22" fillId="6" borderId="85" xfId="0" applyFont="1" applyFill="1" applyBorder="1" applyAlignment="1">
      <alignment horizontal="center" vertical="top" textRotation="90" wrapText="1"/>
    </xf>
    <xf numFmtId="0" fontId="22" fillId="6" borderId="31" xfId="0" applyFont="1" applyFill="1" applyBorder="1" applyAlignment="1">
      <alignment horizontal="center" vertical="top" textRotation="90" wrapText="1"/>
    </xf>
    <xf numFmtId="0" fontId="22" fillId="6" borderId="85" xfId="0" applyFont="1" applyFill="1" applyBorder="1" applyAlignment="1">
      <alignment horizontal="center" vertical="top" textRotation="90"/>
    </xf>
    <xf numFmtId="0" fontId="22" fillId="6" borderId="31" xfId="0" applyFont="1" applyFill="1" applyBorder="1" applyAlignment="1">
      <alignment horizontal="center" vertical="top" textRotation="90"/>
    </xf>
    <xf numFmtId="49" fontId="23" fillId="6" borderId="162" xfId="0" applyNumberFormat="1" applyFont="1" applyFill="1" applyBorder="1" applyAlignment="1">
      <alignment horizontal="center" vertical="top" wrapText="1"/>
    </xf>
    <xf numFmtId="49" fontId="22" fillId="6" borderId="117" xfId="0" applyNumberFormat="1" applyFont="1" applyFill="1" applyBorder="1" applyAlignment="1">
      <alignment horizontal="center" vertical="top" wrapText="1"/>
    </xf>
    <xf numFmtId="49" fontId="22" fillId="6" borderId="9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1" fillId="13" borderId="135" xfId="0" applyFont="1" applyFill="1" applyBorder="1" applyAlignment="1">
      <alignment horizontal="right" vertical="top" wrapText="1"/>
    </xf>
    <xf numFmtId="0" fontId="23" fillId="13" borderId="169" xfId="0" applyFont="1" applyFill="1" applyBorder="1" applyAlignment="1">
      <alignment vertical="top" wrapText="1"/>
    </xf>
    <xf numFmtId="0" fontId="23" fillId="13" borderId="138" xfId="0" applyFont="1" applyFill="1" applyBorder="1" applyAlignment="1">
      <alignment vertical="top" wrapText="1"/>
    </xf>
    <xf numFmtId="0" fontId="23" fillId="0" borderId="166" xfId="0" applyFont="1" applyBorder="1" applyAlignment="1">
      <alignment horizontal="left" vertical="top" wrapText="1"/>
    </xf>
    <xf numFmtId="0" fontId="23" fillId="0" borderId="51" xfId="0" applyFont="1" applyBorder="1" applyAlignment="1">
      <alignment vertical="top" wrapText="1"/>
    </xf>
    <xf numFmtId="0" fontId="23" fillId="0" borderId="142" xfId="0" applyFont="1" applyBorder="1" applyAlignment="1">
      <alignment vertical="top" wrapText="1"/>
    </xf>
    <xf numFmtId="0" fontId="23" fillId="0" borderId="40" xfId="0" applyFont="1" applyBorder="1"/>
    <xf numFmtId="0" fontId="23" fillId="0" borderId="34" xfId="0" applyFont="1" applyBorder="1"/>
    <xf numFmtId="0" fontId="23" fillId="5" borderId="166" xfId="0" applyFont="1" applyFill="1" applyBorder="1" applyAlignment="1">
      <alignment horizontal="left" vertical="top" wrapText="1"/>
    </xf>
    <xf numFmtId="0" fontId="23" fillId="5" borderId="51" xfId="0" applyFont="1" applyFill="1" applyBorder="1" applyAlignment="1">
      <alignment horizontal="left" vertical="top" wrapText="1"/>
    </xf>
    <xf numFmtId="0" fontId="23" fillId="5" borderId="142" xfId="0" applyFont="1" applyFill="1" applyBorder="1" applyAlignment="1">
      <alignment horizontal="left" vertical="top" wrapText="1"/>
    </xf>
    <xf numFmtId="0" fontId="23" fillId="6" borderId="102" xfId="0" applyFont="1" applyFill="1" applyBorder="1" applyAlignment="1">
      <alignment horizontal="left" vertical="top"/>
    </xf>
    <xf numFmtId="0" fontId="23" fillId="6" borderId="68" xfId="0" applyFont="1" applyFill="1" applyBorder="1" applyAlignment="1">
      <alignment horizontal="left" vertical="top"/>
    </xf>
    <xf numFmtId="0" fontId="23" fillId="6" borderId="80" xfId="0" applyFont="1" applyFill="1" applyBorder="1" applyAlignment="1">
      <alignment horizontal="left" vertical="top"/>
    </xf>
    <xf numFmtId="49" fontId="9" fillId="10" borderId="38" xfId="0" applyNumberFormat="1" applyFont="1" applyFill="1" applyBorder="1" applyAlignment="1">
      <alignment horizontal="right" vertical="top"/>
    </xf>
    <xf numFmtId="49" fontId="9" fillId="10" borderId="40" xfId="0" applyNumberFormat="1" applyFont="1" applyFill="1" applyBorder="1" applyAlignment="1">
      <alignment horizontal="right" vertical="top"/>
    </xf>
    <xf numFmtId="49" fontId="9" fillId="2" borderId="38" xfId="0" applyNumberFormat="1" applyFont="1" applyFill="1" applyBorder="1" applyAlignment="1">
      <alignment horizontal="right" vertical="top"/>
    </xf>
    <xf numFmtId="49" fontId="9" fillId="8" borderId="133" xfId="0" applyNumberFormat="1" applyFont="1" applyFill="1" applyBorder="1" applyAlignment="1">
      <alignment horizontal="right" vertical="top"/>
    </xf>
    <xf numFmtId="0" fontId="10" fillId="8" borderId="182" xfId="0" applyFont="1" applyFill="1" applyBorder="1" applyAlignment="1">
      <alignment horizontal="center" vertical="top"/>
    </xf>
    <xf numFmtId="0" fontId="10" fillId="8" borderId="170" xfId="0" applyFont="1" applyFill="1" applyBorder="1" applyAlignment="1">
      <alignment horizontal="center" vertical="top"/>
    </xf>
    <xf numFmtId="0" fontId="10" fillId="8" borderId="171" xfId="0" applyFont="1" applyFill="1" applyBorder="1" applyAlignment="1">
      <alignment horizontal="center" vertical="top"/>
    </xf>
    <xf numFmtId="49" fontId="28" fillId="3" borderId="68" xfId="0" applyNumberFormat="1" applyFont="1" applyFill="1" applyBorder="1" applyAlignment="1">
      <alignment horizontal="center" vertical="top"/>
    </xf>
    <xf numFmtId="49" fontId="28" fillId="6" borderId="88" xfId="0" applyNumberFormat="1" applyFont="1" applyFill="1" applyBorder="1" applyAlignment="1">
      <alignment horizontal="center" vertical="top" wrapText="1"/>
    </xf>
    <xf numFmtId="0" fontId="23" fillId="6" borderId="66" xfId="0" applyFont="1" applyFill="1" applyBorder="1" applyAlignment="1">
      <alignment horizontal="center" vertical="top" textRotation="90" wrapText="1"/>
    </xf>
    <xf numFmtId="0" fontId="23" fillId="6" borderId="127" xfId="0" applyFont="1" applyFill="1" applyBorder="1" applyAlignment="1">
      <alignment horizontal="center" vertical="top" wrapText="1"/>
    </xf>
    <xf numFmtId="0" fontId="23" fillId="6" borderId="86" xfId="0" applyFont="1" applyFill="1" applyBorder="1" applyAlignment="1">
      <alignment horizontal="center" vertical="top" wrapText="1"/>
    </xf>
    <xf numFmtId="0" fontId="23" fillId="6" borderId="120" xfId="0" applyFont="1" applyFill="1" applyBorder="1" applyAlignment="1">
      <alignment horizontal="center" vertical="top" wrapText="1"/>
    </xf>
    <xf numFmtId="0" fontId="23" fillId="0" borderId="84" xfId="0" applyFont="1" applyBorder="1" applyAlignment="1">
      <alignment horizontal="left" vertical="top" wrapText="1"/>
    </xf>
    <xf numFmtId="0" fontId="23" fillId="0" borderId="98" xfId="0" applyFont="1" applyBorder="1" applyAlignment="1">
      <alignment horizontal="left" vertical="top" wrapText="1"/>
    </xf>
    <xf numFmtId="0" fontId="11" fillId="8" borderId="33" xfId="0" applyFont="1" applyFill="1" applyBorder="1" applyAlignment="1">
      <alignment horizontal="right" vertical="top" wrapText="1"/>
    </xf>
    <xf numFmtId="0" fontId="23" fillId="8" borderId="88" xfId="0" applyFont="1" applyFill="1" applyBorder="1" applyAlignment="1">
      <alignment vertical="top" wrapText="1"/>
    </xf>
    <xf numFmtId="0" fontId="23" fillId="8" borderId="38" xfId="0" applyFont="1" applyFill="1" applyBorder="1" applyAlignment="1">
      <alignment vertical="top" wrapText="1"/>
    </xf>
    <xf numFmtId="0" fontId="23" fillId="0" borderId="173" xfId="0" applyFont="1" applyBorder="1" applyAlignment="1">
      <alignment vertical="center" wrapText="1"/>
    </xf>
    <xf numFmtId="0" fontId="23" fillId="0" borderId="174" xfId="0" applyFont="1" applyBorder="1" applyAlignment="1">
      <alignment vertical="center" wrapText="1"/>
    </xf>
    <xf numFmtId="0" fontId="11" fillId="0" borderId="176" xfId="0" applyFont="1" applyBorder="1" applyAlignment="1">
      <alignment horizontal="center" vertical="center" wrapText="1"/>
    </xf>
    <xf numFmtId="0" fontId="19" fillId="6" borderId="102" xfId="0" applyFont="1" applyFill="1" applyBorder="1" applyAlignment="1">
      <alignment horizontal="center" vertical="top"/>
    </xf>
    <xf numFmtId="0" fontId="19" fillId="6" borderId="68" xfId="0" applyFont="1" applyFill="1" applyBorder="1" applyAlignment="1">
      <alignment horizontal="center" vertical="top"/>
    </xf>
    <xf numFmtId="0" fontId="19" fillId="6" borderId="80" xfId="0" applyFont="1" applyFill="1" applyBorder="1" applyAlignment="1">
      <alignment horizontal="center" vertical="top"/>
    </xf>
    <xf numFmtId="0" fontId="10" fillId="6" borderId="80" xfId="0" applyFont="1" applyFill="1" applyBorder="1" applyAlignment="1">
      <alignment horizontal="center" vertical="top"/>
    </xf>
    <xf numFmtId="0" fontId="10" fillId="6" borderId="81" xfId="0" applyFont="1" applyFill="1" applyBorder="1" applyAlignment="1">
      <alignment horizontal="center" vertical="top"/>
    </xf>
    <xf numFmtId="49" fontId="10" fillId="6" borderId="66" xfId="0" applyNumberFormat="1" applyFont="1" applyFill="1" applyBorder="1" applyAlignment="1">
      <alignment horizontal="center" vertical="top" textRotation="90" wrapText="1"/>
    </xf>
    <xf numFmtId="0" fontId="10" fillId="6" borderId="85" xfId="0" applyFont="1" applyFill="1" applyBorder="1" applyAlignment="1">
      <alignment horizontal="center" vertical="top" textRotation="90" wrapText="1"/>
    </xf>
    <xf numFmtId="0" fontId="10" fillId="6" borderId="31" xfId="0" applyFont="1" applyFill="1" applyBorder="1" applyAlignment="1">
      <alignment horizontal="center" vertical="top" textRotation="90" wrapText="1"/>
    </xf>
    <xf numFmtId="49" fontId="10" fillId="6" borderId="85" xfId="0" applyNumberFormat="1" applyFont="1" applyFill="1" applyBorder="1" applyAlignment="1">
      <alignment horizontal="center" vertical="top" textRotation="90" wrapText="1"/>
    </xf>
    <xf numFmtId="49" fontId="10" fillId="6" borderId="31" xfId="0" applyNumberFormat="1" applyFont="1" applyFill="1" applyBorder="1" applyAlignment="1">
      <alignment horizontal="center" vertical="top" textRotation="90" wrapText="1"/>
    </xf>
    <xf numFmtId="49" fontId="10" fillId="6" borderId="168" xfId="0" applyNumberFormat="1" applyFont="1" applyFill="1" applyBorder="1" applyAlignment="1">
      <alignment horizontal="center" vertical="top" wrapText="1"/>
    </xf>
    <xf numFmtId="0" fontId="10" fillId="6" borderId="117" xfId="0" applyFont="1" applyFill="1" applyBorder="1" applyAlignment="1">
      <alignment horizontal="center" vertical="top" wrapText="1"/>
    </xf>
    <xf numFmtId="0" fontId="10" fillId="6" borderId="90" xfId="0" applyFont="1" applyFill="1" applyBorder="1" applyAlignment="1">
      <alignment horizontal="center" vertical="top" wrapText="1"/>
    </xf>
    <xf numFmtId="0" fontId="10" fillId="6" borderId="124" xfId="0" applyFont="1" applyFill="1" applyBorder="1" applyAlignment="1">
      <alignment horizontal="left" vertical="top" wrapText="1"/>
    </xf>
    <xf numFmtId="0" fontId="10" fillId="6" borderId="100" xfId="0" applyFont="1" applyFill="1" applyBorder="1" applyAlignment="1">
      <alignment horizontal="left" vertical="top" wrapText="1"/>
    </xf>
    <xf numFmtId="0" fontId="10" fillId="6" borderId="60" xfId="0" applyFont="1" applyFill="1" applyBorder="1" applyAlignment="1">
      <alignment horizontal="center" vertical="top"/>
    </xf>
    <xf numFmtId="0" fontId="10" fillId="6" borderId="98" xfId="0" applyFont="1" applyFill="1" applyBorder="1" applyAlignment="1">
      <alignment horizontal="center" vertical="top"/>
    </xf>
    <xf numFmtId="0" fontId="23" fillId="0" borderId="110" xfId="0" applyFont="1" applyBorder="1" applyAlignment="1">
      <alignment vertical="top" wrapText="1"/>
    </xf>
    <xf numFmtId="0" fontId="23" fillId="0" borderId="84" xfId="0" applyFont="1" applyBorder="1" applyAlignment="1">
      <alignment vertical="top" wrapText="1"/>
    </xf>
    <xf numFmtId="0" fontId="26" fillId="0" borderId="84" xfId="0" applyFont="1" applyBorder="1" applyAlignment="1">
      <alignment vertical="top" wrapText="1"/>
    </xf>
    <xf numFmtId="0" fontId="26" fillId="0" borderId="98" xfId="0" applyFont="1" applyBorder="1" applyAlignment="1">
      <alignment vertical="top" wrapText="1"/>
    </xf>
    <xf numFmtId="0" fontId="23" fillId="0" borderId="69" xfId="0" applyFont="1" applyBorder="1" applyAlignment="1">
      <alignment horizontal="center" vertical="top"/>
    </xf>
    <xf numFmtId="1" fontId="10" fillId="0" borderId="103" xfId="0" applyNumberFormat="1" applyFont="1" applyBorder="1" applyAlignment="1">
      <alignment horizontal="center" vertical="top"/>
    </xf>
    <xf numFmtId="1" fontId="10" fillId="0" borderId="81" xfId="0" applyNumberFormat="1" applyFont="1" applyBorder="1" applyAlignment="1">
      <alignment horizontal="center" vertical="top"/>
    </xf>
    <xf numFmtId="49" fontId="10" fillId="0" borderId="66" xfId="0" applyNumberFormat="1" applyFont="1" applyBorder="1" applyAlignment="1">
      <alignment horizontal="center" vertical="top" textRotation="90" wrapText="1"/>
    </xf>
    <xf numFmtId="49" fontId="10" fillId="0" borderId="31" xfId="0" applyNumberFormat="1" applyFont="1" applyBorder="1" applyAlignment="1">
      <alignment horizontal="center" vertical="top" textRotation="90" wrapText="1"/>
    </xf>
    <xf numFmtId="49" fontId="10" fillId="0" borderId="67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0" fontId="10" fillId="0" borderId="37" xfId="0" applyFont="1" applyBorder="1" applyAlignment="1">
      <alignment horizontal="left" vertical="top" wrapText="1"/>
    </xf>
    <xf numFmtId="0" fontId="10" fillId="0" borderId="100" xfId="0" applyFont="1" applyBorder="1" applyAlignment="1">
      <alignment horizontal="left" vertical="top" wrapText="1"/>
    </xf>
    <xf numFmtId="49" fontId="10" fillId="0" borderId="102" xfId="0" applyNumberFormat="1" applyFont="1" applyBorder="1" applyAlignment="1">
      <alignment horizontal="center" vertical="top" wrapText="1"/>
    </xf>
    <xf numFmtId="49" fontId="15" fillId="0" borderId="88" xfId="0" applyNumberFormat="1" applyFont="1" applyBorder="1" applyAlignment="1">
      <alignment horizontal="center" vertical="top"/>
    </xf>
    <xf numFmtId="0" fontId="19" fillId="0" borderId="211" xfId="0" applyFont="1" applyBorder="1" applyAlignment="1">
      <alignment vertical="top" wrapText="1"/>
    </xf>
    <xf numFmtId="0" fontId="19" fillId="0" borderId="213" xfId="0" applyFont="1" applyBorder="1" applyAlignment="1">
      <alignment vertical="top" wrapText="1"/>
    </xf>
    <xf numFmtId="49" fontId="9" fillId="0" borderId="88" xfId="0" applyNumberFormat="1" applyFont="1" applyBorder="1" applyAlignment="1">
      <alignment horizontal="center" vertical="top"/>
    </xf>
    <xf numFmtId="0" fontId="10" fillId="0" borderId="163" xfId="0" applyFont="1" applyFill="1" applyBorder="1" applyAlignment="1">
      <alignment vertical="top" wrapText="1"/>
    </xf>
    <xf numFmtId="0" fontId="10" fillId="0" borderId="209" xfId="0" applyFont="1" applyFill="1" applyBorder="1" applyAlignment="1">
      <alignment vertical="top" wrapText="1"/>
    </xf>
    <xf numFmtId="49" fontId="9" fillId="10" borderId="40" xfId="0" applyNumberFormat="1" applyFont="1" applyFill="1" applyBorder="1" applyAlignment="1">
      <alignment horizontal="left" vertical="top"/>
    </xf>
    <xf numFmtId="49" fontId="9" fillId="10" borderId="41" xfId="0" applyNumberFormat="1" applyFont="1" applyFill="1" applyBorder="1" applyAlignment="1">
      <alignment horizontal="left" vertical="top"/>
    </xf>
    <xf numFmtId="0" fontId="10" fillId="0" borderId="211" xfId="0" applyFont="1" applyFill="1" applyBorder="1" applyAlignment="1">
      <alignment vertical="top" wrapText="1"/>
    </xf>
    <xf numFmtId="0" fontId="10" fillId="0" borderId="213" xfId="0" applyFont="1" applyFill="1" applyBorder="1" applyAlignment="1">
      <alignment vertical="top" wrapText="1"/>
    </xf>
    <xf numFmtId="0" fontId="10" fillId="0" borderId="102" xfId="0" applyFont="1" applyBorder="1" applyAlignment="1">
      <alignment horizontal="center" vertical="top" wrapText="1"/>
    </xf>
    <xf numFmtId="0" fontId="10" fillId="0" borderId="80" xfId="0" applyFont="1" applyBorder="1" applyAlignment="1">
      <alignment horizontal="center" vertical="top" wrapText="1"/>
    </xf>
    <xf numFmtId="0" fontId="10" fillId="0" borderId="103" xfId="0" applyFont="1" applyBorder="1" applyAlignment="1">
      <alignment horizontal="center" vertical="top" wrapText="1"/>
    </xf>
    <xf numFmtId="0" fontId="10" fillId="0" borderId="81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left" vertical="top" wrapText="1"/>
    </xf>
    <xf numFmtId="0" fontId="10" fillId="0" borderId="76" xfId="0" applyFont="1" applyBorder="1" applyAlignment="1">
      <alignment horizontal="left" vertical="top" wrapText="1"/>
    </xf>
    <xf numFmtId="0" fontId="10" fillId="5" borderId="103" xfId="0" applyFont="1" applyFill="1" applyBorder="1" applyAlignment="1">
      <alignment horizontal="center" vertical="top"/>
    </xf>
    <xf numFmtId="0" fontId="10" fillId="5" borderId="81" xfId="0" applyFont="1" applyFill="1" applyBorder="1" applyAlignment="1">
      <alignment horizontal="center" vertical="top"/>
    </xf>
    <xf numFmtId="0" fontId="10" fillId="0" borderId="124" xfId="0" applyFont="1" applyBorder="1" applyAlignment="1">
      <alignment horizontal="center" vertical="center" wrapText="1"/>
    </xf>
    <xf numFmtId="0" fontId="10" fillId="0" borderId="16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1" fillId="8" borderId="99" xfId="0" applyFont="1" applyFill="1" applyBorder="1" applyAlignment="1">
      <alignment horizontal="left" vertical="top" wrapText="1"/>
    </xf>
    <xf numFmtId="0" fontId="11" fillId="2" borderId="40" xfId="0" applyFont="1" applyFill="1" applyBorder="1" applyAlignment="1">
      <alignment horizontal="left" vertical="top"/>
    </xf>
    <xf numFmtId="0" fontId="11" fillId="2" borderId="41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149" xfId="0" applyFont="1" applyBorder="1" applyAlignment="1">
      <alignment horizontal="center" vertical="center" textRotation="90" wrapText="1"/>
    </xf>
    <xf numFmtId="0" fontId="10" fillId="0" borderId="64" xfId="0" applyFont="1" applyBorder="1" applyAlignment="1">
      <alignment horizontal="center" vertical="center" textRotation="90" wrapText="1"/>
    </xf>
    <xf numFmtId="0" fontId="10" fillId="0" borderId="158" xfId="0" applyFont="1" applyBorder="1" applyAlignment="1">
      <alignment horizontal="center" vertical="center" textRotation="90" wrapText="1"/>
    </xf>
    <xf numFmtId="0" fontId="9" fillId="0" borderId="153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textRotation="90" wrapText="1"/>
    </xf>
    <xf numFmtId="0" fontId="10" fillId="0" borderId="161" xfId="0" applyFont="1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textRotation="90" wrapText="1"/>
    </xf>
    <xf numFmtId="0" fontId="10" fillId="0" borderId="160" xfId="0" applyFont="1" applyBorder="1" applyAlignment="1">
      <alignment horizontal="center" vertical="center" textRotation="90" wrapText="1"/>
    </xf>
    <xf numFmtId="49" fontId="23" fillId="0" borderId="116" xfId="0" applyNumberFormat="1" applyFont="1" applyBorder="1" applyAlignment="1">
      <alignment horizontal="center" vertical="top"/>
    </xf>
    <xf numFmtId="49" fontId="23" fillId="0" borderId="119" xfId="0" applyNumberFormat="1" applyFont="1" applyBorder="1" applyAlignment="1">
      <alignment horizontal="center" vertical="top"/>
    </xf>
    <xf numFmtId="0" fontId="10" fillId="5" borderId="37" xfId="0" applyFont="1" applyFill="1" applyBorder="1" applyAlignment="1">
      <alignment horizontal="left" vertical="top" wrapText="1"/>
    </xf>
    <xf numFmtId="0" fontId="10" fillId="5" borderId="100" xfId="0" applyFont="1" applyFill="1" applyBorder="1" applyAlignment="1">
      <alignment horizontal="left" vertical="top" wrapText="1"/>
    </xf>
    <xf numFmtId="0" fontId="10" fillId="5" borderId="102" xfId="0" applyFont="1" applyFill="1" applyBorder="1" applyAlignment="1">
      <alignment horizontal="center" vertical="top"/>
    </xf>
    <xf numFmtId="0" fontId="10" fillId="5" borderId="80" xfId="0" applyFont="1" applyFill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0" fillId="0" borderId="153" xfId="0" applyFont="1" applyBorder="1" applyAlignment="1">
      <alignment horizontal="center" vertical="center" textRotation="90" wrapText="1"/>
    </xf>
    <xf numFmtId="0" fontId="10" fillId="0" borderId="5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151" xfId="0" applyFont="1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198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20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9" fillId="0" borderId="155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textRotation="90" wrapText="1"/>
    </xf>
    <xf numFmtId="0" fontId="10" fillId="0" borderId="159" xfId="0" applyFont="1" applyBorder="1" applyAlignment="1">
      <alignment horizontal="center" vertical="center" textRotation="90" wrapText="1"/>
    </xf>
    <xf numFmtId="0" fontId="9" fillId="0" borderId="150" xfId="0" applyFont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top"/>
    </xf>
    <xf numFmtId="49" fontId="15" fillId="10" borderId="88" xfId="0" applyNumberFormat="1" applyFont="1" applyFill="1" applyBorder="1" applyAlignment="1">
      <alignment horizontal="center" vertical="top"/>
    </xf>
    <xf numFmtId="0" fontId="19" fillId="0" borderId="211" xfId="0" applyFont="1" applyFill="1" applyBorder="1" applyAlignment="1">
      <alignment vertical="top" wrapText="1"/>
    </xf>
    <xf numFmtId="0" fontId="19" fillId="0" borderId="213" xfId="0" applyFont="1" applyFill="1" applyBorder="1" applyAlignment="1">
      <alignment vertical="top" wrapText="1"/>
    </xf>
  </cellXfs>
  <cellStyles count="9">
    <cellStyle name="Blogas" xfId="5" builtinId="27"/>
    <cellStyle name="Įprastas" xfId="0" builtinId="0"/>
    <cellStyle name="Įprastas 2" xfId="4" xr:uid="{00000000-0005-0000-0000-000002000000}"/>
    <cellStyle name="Įprastas 3" xfId="6" xr:uid="{00000000-0005-0000-0000-000003000000}"/>
    <cellStyle name="Įprastas 4" xfId="7" xr:uid="{00000000-0005-0000-0000-000004000000}"/>
    <cellStyle name="Įprastas 5" xfId="8" xr:uid="{00000000-0005-0000-0000-000005000000}"/>
    <cellStyle name="Kablelis 2" xfId="3" xr:uid="{00000000-0005-0000-0000-000006000000}"/>
    <cellStyle name="Normal 2" xfId="1" xr:uid="{00000000-0005-0000-0000-000007000000}"/>
    <cellStyle name="Procentai 2" xfId="2" xr:uid="{00000000-0005-0000-0000-000008000000}"/>
  </cellStyles>
  <dxfs count="0"/>
  <tableStyles count="0" defaultTableStyle="TableStyleMedium2" defaultPivotStyle="PivotStyleLight16"/>
  <colors>
    <mruColors>
      <color rgb="FFFFFFFF"/>
      <color rgb="FFE1E1E1"/>
      <color rgb="FFD9D9D9"/>
      <color rgb="FF99CCFF"/>
      <color rgb="FFDDDDDD"/>
      <color rgb="FFBFBFBF"/>
      <color rgb="FF79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93"/>
  <sheetViews>
    <sheetView topLeftCell="A106" zoomScale="90" zoomScaleNormal="90" zoomScaleSheetLayoutView="75" workbookViewId="0">
      <selection activeCell="D123" sqref="D123:D127"/>
    </sheetView>
  </sheetViews>
  <sheetFormatPr defaultColWidth="9.140625" defaultRowHeight="11.25" x14ac:dyDescent="0.2"/>
  <cols>
    <col min="1" max="1" width="4" style="1" customWidth="1"/>
    <col min="2" max="2" width="3.85546875" style="1" customWidth="1"/>
    <col min="3" max="3" width="4.5703125" style="1" customWidth="1"/>
    <col min="4" max="4" width="22.140625" style="1" customWidth="1"/>
    <col min="5" max="5" width="4" style="2" customWidth="1"/>
    <col min="6" max="7" width="3.85546875" style="2" customWidth="1"/>
    <col min="8" max="8" width="9" style="3" customWidth="1"/>
    <col min="9" max="9" width="8.42578125" style="4" customWidth="1"/>
    <col min="10" max="10" width="9" style="4" customWidth="1"/>
    <col min="11" max="11" width="8.140625" style="4" customWidth="1"/>
    <col min="12" max="12" width="7" style="4" customWidth="1"/>
    <col min="13" max="13" width="9.5703125" style="1" customWidth="1"/>
    <col min="14" max="14" width="8.140625" style="1" customWidth="1"/>
    <col min="15" max="15" width="8.85546875" style="1" customWidth="1"/>
    <col min="16" max="16" width="7.28515625" style="1" customWidth="1"/>
    <col min="17" max="17" width="10" style="1" customWidth="1"/>
    <col min="18" max="18" width="8.85546875" style="1" customWidth="1"/>
    <col min="19" max="20" width="7.7109375" style="1" customWidth="1"/>
    <col min="21" max="21" width="8.42578125" style="1" customWidth="1"/>
    <col min="22" max="22" width="8.28515625" style="1" customWidth="1"/>
    <col min="23" max="23" width="7.7109375" style="1" customWidth="1"/>
    <col min="24" max="24" width="7.42578125" style="1" customWidth="1"/>
    <col min="25" max="25" width="22.7109375" style="1" customWidth="1"/>
    <col min="26" max="26" width="8.42578125" style="5" customWidth="1"/>
    <col min="27" max="27" width="8.5703125" style="1" customWidth="1"/>
    <col min="28" max="28" width="10.28515625" style="1" customWidth="1"/>
    <col min="29" max="29" width="14.7109375" style="1" customWidth="1"/>
    <col min="30" max="16384" width="9.140625" style="1"/>
  </cols>
  <sheetData>
    <row r="1" spans="1:33" ht="14.25" customHeight="1" x14ac:dyDescent="0.2"/>
    <row r="2" spans="1:33" ht="14.25" customHeight="1" x14ac:dyDescent="0.2"/>
    <row r="3" spans="1:33" ht="18" customHeight="1" x14ac:dyDescent="0.25">
      <c r="M3" s="6"/>
    </row>
    <row r="4" spans="1:33" ht="15.75" x14ac:dyDescent="0.2">
      <c r="A4" s="7"/>
      <c r="B4" s="7"/>
      <c r="C4" s="7"/>
      <c r="D4" s="7"/>
      <c r="E4" s="7"/>
      <c r="F4" s="7"/>
      <c r="G4" s="7"/>
      <c r="H4" s="8"/>
      <c r="I4" s="3603" t="s">
        <v>0</v>
      </c>
      <c r="J4" s="3603"/>
      <c r="K4" s="3603"/>
      <c r="L4" s="3603"/>
      <c r="M4" s="3603"/>
      <c r="N4" s="3603"/>
      <c r="O4" s="3603"/>
      <c r="P4" s="3603"/>
      <c r="Q4" s="3603"/>
      <c r="R4" s="3603"/>
      <c r="S4" s="3603"/>
      <c r="T4" s="3603"/>
      <c r="U4" s="3603"/>
      <c r="V4" s="3603"/>
      <c r="W4" s="7"/>
      <c r="X4" s="3604"/>
      <c r="Y4" s="3604"/>
      <c r="Z4" s="3604"/>
      <c r="AA4" s="3604"/>
      <c r="AB4" s="3604"/>
    </row>
    <row r="5" spans="1:33" ht="18" customHeight="1" x14ac:dyDescent="0.2">
      <c r="A5" s="3603" t="s">
        <v>1</v>
      </c>
      <c r="B5" s="3603"/>
      <c r="C5" s="3603"/>
      <c r="D5" s="3603"/>
      <c r="E5" s="3603"/>
      <c r="F5" s="3603"/>
      <c r="G5" s="3603"/>
      <c r="H5" s="3603"/>
      <c r="I5" s="3603"/>
      <c r="J5" s="3603"/>
      <c r="K5" s="3603"/>
      <c r="L5" s="3603"/>
      <c r="M5" s="3603"/>
      <c r="N5" s="3603"/>
      <c r="O5" s="3603"/>
      <c r="P5" s="3603"/>
      <c r="Q5" s="3603"/>
      <c r="R5" s="3603"/>
      <c r="S5" s="3603"/>
      <c r="T5" s="3603"/>
      <c r="U5" s="3603"/>
      <c r="V5" s="3603"/>
      <c r="W5" s="3603"/>
      <c r="X5" s="3603"/>
      <c r="Y5" s="3603"/>
      <c r="Z5" s="3603"/>
      <c r="AA5" s="3603"/>
      <c r="AB5" s="3603"/>
      <c r="AG5" s="9"/>
    </row>
    <row r="6" spans="1:33" ht="9.75" customHeight="1" x14ac:dyDescent="0.2">
      <c r="A6" s="10"/>
      <c r="B6" s="11"/>
      <c r="C6" s="11"/>
      <c r="D6" s="11"/>
      <c r="E6" s="12"/>
      <c r="F6" s="13"/>
      <c r="G6" s="13"/>
      <c r="H6" s="11"/>
      <c r="I6" s="14"/>
      <c r="J6" s="14"/>
      <c r="K6" s="14"/>
      <c r="L6" s="1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3" ht="18" customHeight="1" thickBot="1" x14ac:dyDescent="0.25">
      <c r="A7" s="15"/>
      <c r="B7" s="15"/>
      <c r="C7" s="15"/>
      <c r="D7" s="15"/>
      <c r="E7" s="7"/>
      <c r="F7" s="7"/>
      <c r="G7" s="7"/>
      <c r="H7" s="16"/>
      <c r="I7" s="17"/>
      <c r="J7" s="17"/>
      <c r="K7" s="17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 t="s">
        <v>2</v>
      </c>
      <c r="Y7" s="15"/>
      <c r="Z7" s="18"/>
      <c r="AA7" s="15"/>
      <c r="AB7" s="15"/>
    </row>
    <row r="8" spans="1:33" ht="25.5" customHeight="1" thickTop="1" thickBot="1" x14ac:dyDescent="0.25">
      <c r="A8" s="3605" t="s">
        <v>3</v>
      </c>
      <c r="B8" s="3608" t="s">
        <v>4</v>
      </c>
      <c r="C8" s="3611" t="s">
        <v>5</v>
      </c>
      <c r="D8" s="3614" t="s">
        <v>6</v>
      </c>
      <c r="E8" s="3617" t="s">
        <v>7</v>
      </c>
      <c r="F8" s="3620" t="s">
        <v>8</v>
      </c>
      <c r="G8" s="3623" t="s">
        <v>9</v>
      </c>
      <c r="H8" s="3623" t="s">
        <v>10</v>
      </c>
      <c r="I8" s="3590" t="s">
        <v>11</v>
      </c>
      <c r="J8" s="3591"/>
      <c r="K8" s="3591"/>
      <c r="L8" s="3592"/>
      <c r="M8" s="3590" t="s">
        <v>12</v>
      </c>
      <c r="N8" s="3591"/>
      <c r="O8" s="3591"/>
      <c r="P8" s="3592"/>
      <c r="Q8" s="3590" t="s">
        <v>13</v>
      </c>
      <c r="R8" s="3591"/>
      <c r="S8" s="3591"/>
      <c r="T8" s="3592"/>
      <c r="U8" s="3590" t="s">
        <v>14</v>
      </c>
      <c r="V8" s="3591"/>
      <c r="W8" s="3591"/>
      <c r="X8" s="3592"/>
      <c r="Y8" s="3593" t="s">
        <v>15</v>
      </c>
      <c r="Z8" s="3594"/>
      <c r="AA8" s="3594"/>
      <c r="AB8" s="3595"/>
    </row>
    <row r="9" spans="1:33" ht="33.75" customHeight="1" x14ac:dyDescent="0.2">
      <c r="A9" s="3606"/>
      <c r="B9" s="3609"/>
      <c r="C9" s="3612"/>
      <c r="D9" s="3615"/>
      <c r="E9" s="3618"/>
      <c r="F9" s="3621"/>
      <c r="G9" s="3624"/>
      <c r="H9" s="3624"/>
      <c r="I9" s="3596" t="s">
        <v>16</v>
      </c>
      <c r="J9" s="3598" t="s">
        <v>17</v>
      </c>
      <c r="K9" s="3598"/>
      <c r="L9" s="3599" t="s">
        <v>18</v>
      </c>
      <c r="M9" s="3596" t="s">
        <v>16</v>
      </c>
      <c r="N9" s="3598" t="s">
        <v>17</v>
      </c>
      <c r="O9" s="3598"/>
      <c r="P9" s="3599" t="s">
        <v>18</v>
      </c>
      <c r="Q9" s="3596" t="s">
        <v>16</v>
      </c>
      <c r="R9" s="3598" t="s">
        <v>17</v>
      </c>
      <c r="S9" s="3598"/>
      <c r="T9" s="3599" t="s">
        <v>18</v>
      </c>
      <c r="U9" s="3596" t="s">
        <v>16</v>
      </c>
      <c r="V9" s="3598" t="s">
        <v>17</v>
      </c>
      <c r="W9" s="3598"/>
      <c r="X9" s="3599" t="s">
        <v>18</v>
      </c>
      <c r="Y9" s="3626" t="s">
        <v>19</v>
      </c>
      <c r="Z9" s="3628" t="s">
        <v>20</v>
      </c>
      <c r="AA9" s="3598"/>
      <c r="AB9" s="3629"/>
    </row>
    <row r="10" spans="1:33" ht="120" customHeight="1" thickBot="1" x14ac:dyDescent="0.25">
      <c r="A10" s="3607"/>
      <c r="B10" s="3610"/>
      <c r="C10" s="3613"/>
      <c r="D10" s="3616"/>
      <c r="E10" s="3619"/>
      <c r="F10" s="3622"/>
      <c r="G10" s="3625"/>
      <c r="H10" s="3625"/>
      <c r="I10" s="3597"/>
      <c r="J10" s="19" t="s">
        <v>16</v>
      </c>
      <c r="K10" s="19" t="s">
        <v>21</v>
      </c>
      <c r="L10" s="3600"/>
      <c r="M10" s="3597"/>
      <c r="N10" s="19" t="s">
        <v>16</v>
      </c>
      <c r="O10" s="19" t="s">
        <v>21</v>
      </c>
      <c r="P10" s="3600"/>
      <c r="Q10" s="3597"/>
      <c r="R10" s="19" t="s">
        <v>16</v>
      </c>
      <c r="S10" s="19" t="s">
        <v>21</v>
      </c>
      <c r="T10" s="3600"/>
      <c r="U10" s="3597"/>
      <c r="V10" s="19" t="s">
        <v>16</v>
      </c>
      <c r="W10" s="19" t="s">
        <v>21</v>
      </c>
      <c r="X10" s="3600"/>
      <c r="Y10" s="3627"/>
      <c r="Z10" s="20" t="s">
        <v>22</v>
      </c>
      <c r="AA10" s="21" t="s">
        <v>23</v>
      </c>
      <c r="AB10" s="22" t="s">
        <v>24</v>
      </c>
    </row>
    <row r="11" spans="1:33" s="15" customFormat="1" ht="17.25" thickTop="1" thickBot="1" x14ac:dyDescent="0.25">
      <c r="A11" s="3630" t="s">
        <v>25</v>
      </c>
      <c r="B11" s="3631"/>
      <c r="C11" s="3631"/>
      <c r="D11" s="3631"/>
      <c r="E11" s="3631"/>
      <c r="F11" s="3631"/>
      <c r="G11" s="3631"/>
      <c r="H11" s="3631"/>
      <c r="I11" s="3631"/>
      <c r="J11" s="3631"/>
      <c r="K11" s="3631"/>
      <c r="L11" s="3631"/>
      <c r="M11" s="3631"/>
      <c r="N11" s="3631"/>
      <c r="O11" s="3631"/>
      <c r="P11" s="3631"/>
      <c r="Q11" s="3631"/>
      <c r="R11" s="3631"/>
      <c r="S11" s="3631"/>
      <c r="T11" s="3631"/>
      <c r="U11" s="3631"/>
      <c r="V11" s="3631"/>
      <c r="W11" s="3631"/>
      <c r="X11" s="3631"/>
      <c r="Y11" s="3631"/>
      <c r="Z11" s="3631"/>
      <c r="AA11" s="3631"/>
      <c r="AB11" s="3632"/>
      <c r="AD11" s="23"/>
    </row>
    <row r="12" spans="1:33" s="15" customFormat="1" ht="16.5" thickBot="1" x14ac:dyDescent="0.25">
      <c r="A12" s="24" t="s">
        <v>26</v>
      </c>
      <c r="B12" s="3633" t="s">
        <v>27</v>
      </c>
      <c r="C12" s="3634"/>
      <c r="D12" s="3634"/>
      <c r="E12" s="3634"/>
      <c r="F12" s="3634"/>
      <c r="G12" s="3634"/>
      <c r="H12" s="3634"/>
      <c r="I12" s="3634"/>
      <c r="J12" s="3634"/>
      <c r="K12" s="3634"/>
      <c r="L12" s="3634"/>
      <c r="M12" s="3634"/>
      <c r="N12" s="3634"/>
      <c r="O12" s="3634"/>
      <c r="P12" s="3634"/>
      <c r="Q12" s="3634"/>
      <c r="R12" s="3634"/>
      <c r="S12" s="3634"/>
      <c r="T12" s="3634"/>
      <c r="U12" s="3634"/>
      <c r="V12" s="3634"/>
      <c r="W12" s="3634"/>
      <c r="X12" s="3634"/>
      <c r="Y12" s="3634"/>
      <c r="Z12" s="3634"/>
      <c r="AA12" s="3634"/>
      <c r="AB12" s="3635"/>
    </row>
    <row r="13" spans="1:33" s="15" customFormat="1" ht="16.5" thickBot="1" x14ac:dyDescent="0.25">
      <c r="A13" s="25" t="s">
        <v>26</v>
      </c>
      <c r="B13" s="174" t="s">
        <v>26</v>
      </c>
      <c r="C13" s="3400" t="s">
        <v>28</v>
      </c>
      <c r="D13" s="3401"/>
      <c r="E13" s="3401"/>
      <c r="F13" s="3401"/>
      <c r="G13" s="3401"/>
      <c r="H13" s="3401"/>
      <c r="I13" s="3401"/>
      <c r="J13" s="3401"/>
      <c r="K13" s="3401"/>
      <c r="L13" s="3401"/>
      <c r="M13" s="3401"/>
      <c r="N13" s="3401"/>
      <c r="O13" s="3401"/>
      <c r="P13" s="3401"/>
      <c r="Q13" s="3401"/>
      <c r="R13" s="3401"/>
      <c r="S13" s="3401"/>
      <c r="T13" s="3401"/>
      <c r="U13" s="3401"/>
      <c r="V13" s="3401"/>
      <c r="W13" s="3401"/>
      <c r="X13" s="3401"/>
      <c r="Y13" s="3401"/>
      <c r="Z13" s="3401"/>
      <c r="AA13" s="3401"/>
      <c r="AB13" s="3402"/>
    </row>
    <row r="14" spans="1:33" s="15" customFormat="1" ht="16.5" thickBot="1" x14ac:dyDescent="0.25">
      <c r="A14" s="25" t="s">
        <v>26</v>
      </c>
      <c r="B14" s="174" t="s">
        <v>26</v>
      </c>
      <c r="C14" s="2198" t="s">
        <v>26</v>
      </c>
      <c r="D14" s="3588" t="s">
        <v>29</v>
      </c>
      <c r="E14" s="3589"/>
      <c r="F14" s="3589"/>
      <c r="G14" s="3589"/>
      <c r="H14" s="3589"/>
      <c r="I14" s="3589"/>
      <c r="J14" s="3589"/>
      <c r="K14" s="3589"/>
      <c r="L14" s="3589"/>
      <c r="M14" s="3589"/>
      <c r="N14" s="3589"/>
      <c r="O14" s="3589"/>
      <c r="P14" s="3589"/>
      <c r="Q14" s="3589"/>
      <c r="R14" s="3589"/>
      <c r="S14" s="3589"/>
      <c r="T14" s="3589"/>
      <c r="U14" s="3589"/>
      <c r="V14" s="3589"/>
      <c r="W14" s="3589"/>
      <c r="X14" s="3589"/>
      <c r="Y14" s="3589"/>
      <c r="Z14" s="27"/>
      <c r="AA14" s="27"/>
      <c r="AB14" s="28"/>
    </row>
    <row r="15" spans="1:33" s="15" customFormat="1" ht="63.75" customHeight="1" x14ac:dyDescent="0.2">
      <c r="A15" s="2199"/>
      <c r="B15" s="2200"/>
      <c r="C15" s="2201"/>
      <c r="D15" s="2202" t="s">
        <v>30</v>
      </c>
      <c r="E15" s="29" t="s">
        <v>31</v>
      </c>
      <c r="F15" s="30" t="s">
        <v>31</v>
      </c>
      <c r="G15" s="31" t="s">
        <v>32</v>
      </c>
      <c r="H15" s="32" t="s">
        <v>33</v>
      </c>
      <c r="I15" s="33">
        <f t="shared" ref="I15:I39" si="0">SUM(J15+L15)</f>
        <v>70.3</v>
      </c>
      <c r="J15" s="34">
        <v>70.3</v>
      </c>
      <c r="K15" s="34">
        <v>67.900000000000006</v>
      </c>
      <c r="L15" s="35"/>
      <c r="M15" s="1450">
        <f t="shared" ref="M15:M40" si="1">SUM(N15+P15)</f>
        <v>77.400000000000006</v>
      </c>
      <c r="N15" s="2175">
        <v>77.400000000000006</v>
      </c>
      <c r="O15" s="2175">
        <v>73.900000000000006</v>
      </c>
      <c r="P15" s="2176"/>
      <c r="Q15" s="33">
        <f t="shared" ref="Q15:Q40" si="2">SUM(R15+T15)</f>
        <v>81.27000000000001</v>
      </c>
      <c r="R15" s="36">
        <f t="shared" ref="R15:S40" si="3">SUM(N15*1.05)</f>
        <v>81.27000000000001</v>
      </c>
      <c r="S15" s="36">
        <f t="shared" si="3"/>
        <v>77.595000000000013</v>
      </c>
      <c r="T15" s="37"/>
      <c r="U15" s="38">
        <f t="shared" ref="U15:U39" si="4">SUM(V15+X15)</f>
        <v>85.333500000000015</v>
      </c>
      <c r="V15" s="39">
        <f t="shared" ref="V15:W40" si="5">SUM(R15*1.05)</f>
        <v>85.333500000000015</v>
      </c>
      <c r="W15" s="39">
        <f t="shared" si="5"/>
        <v>81.474750000000014</v>
      </c>
      <c r="X15" s="40"/>
      <c r="Y15" s="3535" t="s">
        <v>822</v>
      </c>
      <c r="Z15" s="41" t="s">
        <v>34</v>
      </c>
      <c r="AA15" s="42" t="s">
        <v>35</v>
      </c>
      <c r="AB15" s="43" t="s">
        <v>35</v>
      </c>
    </row>
    <row r="16" spans="1:33" s="15" customFormat="1" ht="57.75" customHeight="1" x14ac:dyDescent="0.2">
      <c r="A16" s="2203"/>
      <c r="B16" s="2204"/>
      <c r="C16" s="2205"/>
      <c r="D16" s="2206" t="s">
        <v>36</v>
      </c>
      <c r="E16" s="44" t="s">
        <v>37</v>
      </c>
      <c r="F16" s="45" t="s">
        <v>37</v>
      </c>
      <c r="G16" s="46" t="s">
        <v>32</v>
      </c>
      <c r="H16" s="47" t="s">
        <v>33</v>
      </c>
      <c r="I16" s="33">
        <f t="shared" si="0"/>
        <v>159.69999999999999</v>
      </c>
      <c r="J16" s="48">
        <v>159.69999999999999</v>
      </c>
      <c r="K16" s="48">
        <v>151.69999999999999</v>
      </c>
      <c r="L16" s="49"/>
      <c r="M16" s="2177">
        <f t="shared" si="1"/>
        <v>167.3</v>
      </c>
      <c r="N16" s="2178">
        <v>167.3</v>
      </c>
      <c r="O16" s="2178">
        <v>159.5</v>
      </c>
      <c r="P16" s="2179"/>
      <c r="Q16" s="33">
        <f t="shared" si="2"/>
        <v>175.66500000000002</v>
      </c>
      <c r="R16" s="36">
        <f t="shared" si="3"/>
        <v>175.66500000000002</v>
      </c>
      <c r="S16" s="36">
        <f t="shared" si="3"/>
        <v>167.47499999999999</v>
      </c>
      <c r="T16" s="37"/>
      <c r="U16" s="50">
        <f t="shared" si="4"/>
        <v>184.44825000000003</v>
      </c>
      <c r="V16" s="51">
        <f t="shared" si="5"/>
        <v>184.44825000000003</v>
      </c>
      <c r="W16" s="51">
        <f t="shared" si="5"/>
        <v>175.84875</v>
      </c>
      <c r="X16" s="52"/>
      <c r="Y16" s="3535"/>
      <c r="Z16" s="53" t="s">
        <v>38</v>
      </c>
      <c r="AA16" s="54" t="s">
        <v>38</v>
      </c>
      <c r="AB16" s="55" t="s">
        <v>38</v>
      </c>
    </row>
    <row r="17" spans="1:28" s="15" customFormat="1" ht="57.75" customHeight="1" x14ac:dyDescent="0.2">
      <c r="A17" s="2203"/>
      <c r="B17" s="2204"/>
      <c r="C17" s="2205"/>
      <c r="D17" s="2206" t="s">
        <v>39</v>
      </c>
      <c r="E17" s="44" t="s">
        <v>40</v>
      </c>
      <c r="F17" s="45" t="s">
        <v>40</v>
      </c>
      <c r="G17" s="46" t="s">
        <v>32</v>
      </c>
      <c r="H17" s="47" t="s">
        <v>33</v>
      </c>
      <c r="I17" s="33">
        <f t="shared" si="0"/>
        <v>217.9</v>
      </c>
      <c r="J17" s="48">
        <v>217.9</v>
      </c>
      <c r="K17" s="48">
        <v>208.6</v>
      </c>
      <c r="L17" s="49"/>
      <c r="M17" s="2827">
        <f t="shared" si="1"/>
        <v>238.5</v>
      </c>
      <c r="N17" s="2828">
        <v>238.5</v>
      </c>
      <c r="O17" s="2828">
        <v>227.3</v>
      </c>
      <c r="P17" s="2179"/>
      <c r="Q17" s="33">
        <f t="shared" si="2"/>
        <v>250.42500000000001</v>
      </c>
      <c r="R17" s="36">
        <f t="shared" si="3"/>
        <v>250.42500000000001</v>
      </c>
      <c r="S17" s="36">
        <f t="shared" si="3"/>
        <v>238.66500000000002</v>
      </c>
      <c r="T17" s="37"/>
      <c r="U17" s="50">
        <f t="shared" si="4"/>
        <v>262.94625000000002</v>
      </c>
      <c r="V17" s="51">
        <f t="shared" si="5"/>
        <v>262.94625000000002</v>
      </c>
      <c r="W17" s="51">
        <f t="shared" si="5"/>
        <v>250.59825000000004</v>
      </c>
      <c r="X17" s="52"/>
      <c r="Y17" s="3535"/>
      <c r="Z17" s="53" t="s">
        <v>41</v>
      </c>
      <c r="AA17" s="54" t="s">
        <v>41</v>
      </c>
      <c r="AB17" s="55" t="s">
        <v>41</v>
      </c>
    </row>
    <row r="18" spans="1:28" s="15" customFormat="1" ht="60" customHeight="1" x14ac:dyDescent="0.2">
      <c r="A18" s="2207"/>
      <c r="B18" s="2208"/>
      <c r="C18" s="2205"/>
      <c r="D18" s="2206" t="s">
        <v>42</v>
      </c>
      <c r="E18" s="44" t="s">
        <v>43</v>
      </c>
      <c r="F18" s="45" t="s">
        <v>43</v>
      </c>
      <c r="G18" s="46" t="s">
        <v>32</v>
      </c>
      <c r="H18" s="47" t="s">
        <v>33</v>
      </c>
      <c r="I18" s="33">
        <f t="shared" si="0"/>
        <v>172.3</v>
      </c>
      <c r="J18" s="48">
        <v>172.3</v>
      </c>
      <c r="K18" s="48">
        <v>164</v>
      </c>
      <c r="L18" s="49"/>
      <c r="M18" s="2177">
        <f t="shared" si="1"/>
        <v>210.9</v>
      </c>
      <c r="N18" s="2178">
        <v>210.9</v>
      </c>
      <c r="O18" s="2178">
        <v>202</v>
      </c>
      <c r="P18" s="2179"/>
      <c r="Q18" s="33">
        <f t="shared" si="2"/>
        <v>221.44500000000002</v>
      </c>
      <c r="R18" s="36">
        <f t="shared" si="3"/>
        <v>221.44500000000002</v>
      </c>
      <c r="S18" s="36">
        <f t="shared" si="3"/>
        <v>212.10000000000002</v>
      </c>
      <c r="T18" s="37"/>
      <c r="U18" s="50">
        <f t="shared" si="4"/>
        <v>232.51725000000002</v>
      </c>
      <c r="V18" s="51">
        <f t="shared" si="5"/>
        <v>232.51725000000002</v>
      </c>
      <c r="W18" s="51">
        <f t="shared" si="5"/>
        <v>222.70500000000004</v>
      </c>
      <c r="X18" s="52"/>
      <c r="Y18" s="3535"/>
      <c r="Z18" s="53" t="s">
        <v>44</v>
      </c>
      <c r="AA18" s="54" t="s">
        <v>44</v>
      </c>
      <c r="AB18" s="55" t="s">
        <v>44</v>
      </c>
    </row>
    <row r="19" spans="1:28" s="15" customFormat="1" ht="33" customHeight="1" x14ac:dyDescent="0.2">
      <c r="A19" s="3498"/>
      <c r="B19" s="3499"/>
      <c r="C19" s="3502"/>
      <c r="D19" s="3505" t="s">
        <v>45</v>
      </c>
      <c r="E19" s="3509" t="s">
        <v>46</v>
      </c>
      <c r="F19" s="3509" t="s">
        <v>46</v>
      </c>
      <c r="G19" s="3482" t="s">
        <v>32</v>
      </c>
      <c r="H19" s="47" t="s">
        <v>33</v>
      </c>
      <c r="I19" s="33">
        <f t="shared" si="0"/>
        <v>696.9</v>
      </c>
      <c r="J19" s="48">
        <v>692</v>
      </c>
      <c r="K19" s="48">
        <v>656.4</v>
      </c>
      <c r="L19" s="49">
        <v>4.9000000000000004</v>
      </c>
      <c r="M19" s="2177">
        <f t="shared" si="1"/>
        <v>741</v>
      </c>
      <c r="N19" s="2178">
        <v>741</v>
      </c>
      <c r="O19" s="2178">
        <v>714.6</v>
      </c>
      <c r="P19" s="2179"/>
      <c r="Q19" s="33">
        <f t="shared" si="2"/>
        <v>778.05000000000007</v>
      </c>
      <c r="R19" s="36">
        <f t="shared" si="3"/>
        <v>778.05000000000007</v>
      </c>
      <c r="S19" s="36">
        <f t="shared" si="3"/>
        <v>750.33</v>
      </c>
      <c r="T19" s="37"/>
      <c r="U19" s="50">
        <f t="shared" si="4"/>
        <v>816.9525000000001</v>
      </c>
      <c r="V19" s="51">
        <f t="shared" si="5"/>
        <v>816.9525000000001</v>
      </c>
      <c r="W19" s="51">
        <f t="shared" si="5"/>
        <v>787.84650000000011</v>
      </c>
      <c r="X19" s="52"/>
      <c r="Y19" s="3535"/>
      <c r="Z19" s="3553" t="s">
        <v>47</v>
      </c>
      <c r="AA19" s="3555" t="s">
        <v>48</v>
      </c>
      <c r="AB19" s="3556" t="s">
        <v>49</v>
      </c>
    </row>
    <row r="20" spans="1:28" s="15" customFormat="1" ht="30.75" customHeight="1" x14ac:dyDescent="0.2">
      <c r="A20" s="3579"/>
      <c r="B20" s="3580"/>
      <c r="C20" s="3581"/>
      <c r="D20" s="3582"/>
      <c r="E20" s="3583"/>
      <c r="F20" s="3583"/>
      <c r="G20" s="3584"/>
      <c r="H20" s="47" t="s">
        <v>50</v>
      </c>
      <c r="I20" s="33">
        <f t="shared" si="0"/>
        <v>1</v>
      </c>
      <c r="J20" s="48">
        <v>1</v>
      </c>
      <c r="K20" s="48">
        <v>1</v>
      </c>
      <c r="L20" s="49"/>
      <c r="M20" s="2825"/>
      <c r="N20" s="2826"/>
      <c r="O20" s="2826"/>
      <c r="P20" s="2179"/>
      <c r="Q20" s="33">
        <f t="shared" si="2"/>
        <v>0</v>
      </c>
      <c r="R20" s="36">
        <f t="shared" si="3"/>
        <v>0</v>
      </c>
      <c r="S20" s="36">
        <f t="shared" si="3"/>
        <v>0</v>
      </c>
      <c r="T20" s="37"/>
      <c r="U20" s="50">
        <f t="shared" si="4"/>
        <v>0</v>
      </c>
      <c r="V20" s="51">
        <f t="shared" si="5"/>
        <v>0</v>
      </c>
      <c r="W20" s="51">
        <f t="shared" si="5"/>
        <v>0</v>
      </c>
      <c r="X20" s="52"/>
      <c r="Y20" s="3535"/>
      <c r="Z20" s="3554"/>
      <c r="AA20" s="3540"/>
      <c r="AB20" s="3542"/>
    </row>
    <row r="21" spans="1:28" s="15" customFormat="1" ht="34.5" customHeight="1" x14ac:dyDescent="0.2">
      <c r="A21" s="3498"/>
      <c r="B21" s="3499"/>
      <c r="C21" s="3502"/>
      <c r="D21" s="3505" t="s">
        <v>51</v>
      </c>
      <c r="E21" s="3509" t="s">
        <v>52</v>
      </c>
      <c r="F21" s="3509" t="s">
        <v>52</v>
      </c>
      <c r="G21" s="3482" t="s">
        <v>32</v>
      </c>
      <c r="H21" s="47" t="s">
        <v>33</v>
      </c>
      <c r="I21" s="33">
        <f t="shared" si="0"/>
        <v>501.5</v>
      </c>
      <c r="J21" s="48">
        <v>494.4</v>
      </c>
      <c r="K21" s="48">
        <v>472.5</v>
      </c>
      <c r="L21" s="49">
        <v>7.1</v>
      </c>
      <c r="M21" s="2177">
        <f t="shared" si="1"/>
        <v>529.6</v>
      </c>
      <c r="N21" s="2178">
        <v>529.6</v>
      </c>
      <c r="O21" s="2178">
        <v>509.1</v>
      </c>
      <c r="P21" s="2179"/>
      <c r="Q21" s="33">
        <f t="shared" si="2"/>
        <v>556.08000000000004</v>
      </c>
      <c r="R21" s="36">
        <f t="shared" si="3"/>
        <v>556.08000000000004</v>
      </c>
      <c r="S21" s="36">
        <f t="shared" si="3"/>
        <v>534.55500000000006</v>
      </c>
      <c r="T21" s="37"/>
      <c r="U21" s="50">
        <f t="shared" si="4"/>
        <v>583.88400000000001</v>
      </c>
      <c r="V21" s="51">
        <f t="shared" si="5"/>
        <v>583.88400000000001</v>
      </c>
      <c r="W21" s="51">
        <f t="shared" si="5"/>
        <v>561.28275000000008</v>
      </c>
      <c r="X21" s="52"/>
      <c r="Y21" s="3535"/>
      <c r="Z21" s="3553" t="s">
        <v>53</v>
      </c>
      <c r="AA21" s="3555" t="s">
        <v>54</v>
      </c>
      <c r="AB21" s="3556" t="s">
        <v>55</v>
      </c>
    </row>
    <row r="22" spans="1:28" s="15" customFormat="1" ht="29.25" customHeight="1" x14ac:dyDescent="0.2">
      <c r="A22" s="3579"/>
      <c r="B22" s="3580"/>
      <c r="C22" s="3581"/>
      <c r="D22" s="3582"/>
      <c r="E22" s="3583"/>
      <c r="F22" s="3583"/>
      <c r="G22" s="3584"/>
      <c r="H22" s="47" t="s">
        <v>50</v>
      </c>
      <c r="I22" s="33"/>
      <c r="J22" s="48"/>
      <c r="K22" s="48"/>
      <c r="L22" s="49"/>
      <c r="M22" s="2177"/>
      <c r="N22" s="2178"/>
      <c r="O22" s="2178"/>
      <c r="P22" s="2179"/>
      <c r="Q22" s="33">
        <f t="shared" si="2"/>
        <v>0</v>
      </c>
      <c r="R22" s="36">
        <f t="shared" si="3"/>
        <v>0</v>
      </c>
      <c r="S22" s="36">
        <f t="shared" si="3"/>
        <v>0</v>
      </c>
      <c r="T22" s="37"/>
      <c r="U22" s="50">
        <f t="shared" ref="U22" si="6">SUM(V22+X22)</f>
        <v>0</v>
      </c>
      <c r="V22" s="51">
        <f t="shared" si="5"/>
        <v>0</v>
      </c>
      <c r="W22" s="51">
        <f t="shared" si="5"/>
        <v>0</v>
      </c>
      <c r="X22" s="52"/>
      <c r="Y22" s="3535"/>
      <c r="Z22" s="3554"/>
      <c r="AA22" s="3540"/>
      <c r="AB22" s="3542"/>
    </row>
    <row r="23" spans="1:28" s="15" customFormat="1" ht="30.75" customHeight="1" x14ac:dyDescent="0.2">
      <c r="A23" s="3498"/>
      <c r="B23" s="3499"/>
      <c r="C23" s="3502"/>
      <c r="D23" s="3505" t="s">
        <v>56</v>
      </c>
      <c r="E23" s="3509" t="s">
        <v>57</v>
      </c>
      <c r="F23" s="3509" t="s">
        <v>57</v>
      </c>
      <c r="G23" s="3482" t="s">
        <v>32</v>
      </c>
      <c r="H23" s="47" t="s">
        <v>33</v>
      </c>
      <c r="I23" s="33">
        <f t="shared" si="0"/>
        <v>458.7</v>
      </c>
      <c r="J23" s="48">
        <v>458.7</v>
      </c>
      <c r="K23" s="48">
        <v>441.5</v>
      </c>
      <c r="L23" s="49"/>
      <c r="M23" s="2177">
        <f t="shared" si="1"/>
        <v>496.3</v>
      </c>
      <c r="N23" s="2178">
        <v>496.3</v>
      </c>
      <c r="O23" s="2178">
        <v>479.5</v>
      </c>
      <c r="P23" s="2179"/>
      <c r="Q23" s="33">
        <f t="shared" si="2"/>
        <v>521.11500000000001</v>
      </c>
      <c r="R23" s="36">
        <f t="shared" si="3"/>
        <v>521.11500000000001</v>
      </c>
      <c r="S23" s="36">
        <f t="shared" si="3"/>
        <v>503.47500000000002</v>
      </c>
      <c r="T23" s="37"/>
      <c r="U23" s="50">
        <f t="shared" si="4"/>
        <v>547.17075</v>
      </c>
      <c r="V23" s="51">
        <f t="shared" si="5"/>
        <v>547.17075</v>
      </c>
      <c r="W23" s="51">
        <f t="shared" si="5"/>
        <v>528.64875000000006</v>
      </c>
      <c r="X23" s="52"/>
      <c r="Y23" s="3535"/>
      <c r="Z23" s="3553" t="s">
        <v>58</v>
      </c>
      <c r="AA23" s="3555" t="s">
        <v>59</v>
      </c>
      <c r="AB23" s="3556" t="s">
        <v>60</v>
      </c>
    </row>
    <row r="24" spans="1:28" s="15" customFormat="1" ht="33" customHeight="1" x14ac:dyDescent="0.2">
      <c r="A24" s="3579"/>
      <c r="B24" s="3580"/>
      <c r="C24" s="3581"/>
      <c r="D24" s="3582"/>
      <c r="E24" s="3583"/>
      <c r="F24" s="3583"/>
      <c r="G24" s="3584"/>
      <c r="H24" s="47" t="s">
        <v>50</v>
      </c>
      <c r="I24" s="33"/>
      <c r="J24" s="48"/>
      <c r="K24" s="48"/>
      <c r="L24" s="49"/>
      <c r="M24" s="2177"/>
      <c r="N24" s="2178"/>
      <c r="O24" s="2178"/>
      <c r="P24" s="2179"/>
      <c r="Q24" s="33">
        <f t="shared" si="2"/>
        <v>0</v>
      </c>
      <c r="R24" s="36">
        <f t="shared" si="3"/>
        <v>0</v>
      </c>
      <c r="S24" s="36">
        <f t="shared" si="3"/>
        <v>0</v>
      </c>
      <c r="T24" s="37"/>
      <c r="U24" s="50">
        <f t="shared" ref="U24" si="7">SUM(V24+X24)</f>
        <v>0</v>
      </c>
      <c r="V24" s="51">
        <f t="shared" si="5"/>
        <v>0</v>
      </c>
      <c r="W24" s="51">
        <f t="shared" si="5"/>
        <v>0</v>
      </c>
      <c r="X24" s="52"/>
      <c r="Y24" s="3535"/>
      <c r="Z24" s="3554"/>
      <c r="AA24" s="3540"/>
      <c r="AB24" s="3542"/>
    </row>
    <row r="25" spans="1:28" s="15" customFormat="1" ht="30.75" customHeight="1" x14ac:dyDescent="0.2">
      <c r="A25" s="3498"/>
      <c r="B25" s="3499"/>
      <c r="C25" s="3502"/>
      <c r="D25" s="3505" t="s">
        <v>61</v>
      </c>
      <c r="E25" s="3506" t="s">
        <v>62</v>
      </c>
      <c r="F25" s="3509" t="s">
        <v>62</v>
      </c>
      <c r="G25" s="3482" t="s">
        <v>32</v>
      </c>
      <c r="H25" s="47" t="s">
        <v>33</v>
      </c>
      <c r="I25" s="33">
        <f t="shared" si="0"/>
        <v>402.9</v>
      </c>
      <c r="J25" s="48">
        <v>402.9</v>
      </c>
      <c r="K25" s="48">
        <v>382.8</v>
      </c>
      <c r="L25" s="49"/>
      <c r="M25" s="2177">
        <f t="shared" si="1"/>
        <v>390.6</v>
      </c>
      <c r="N25" s="2178">
        <v>390.6</v>
      </c>
      <c r="O25" s="2178">
        <v>377.1</v>
      </c>
      <c r="P25" s="2179"/>
      <c r="Q25" s="33">
        <f t="shared" si="2"/>
        <v>410.13000000000005</v>
      </c>
      <c r="R25" s="36">
        <f t="shared" si="3"/>
        <v>410.13000000000005</v>
      </c>
      <c r="S25" s="36">
        <f t="shared" si="3"/>
        <v>395.95500000000004</v>
      </c>
      <c r="T25" s="37"/>
      <c r="U25" s="50">
        <f t="shared" si="4"/>
        <v>430.63650000000007</v>
      </c>
      <c r="V25" s="51">
        <f t="shared" si="5"/>
        <v>430.63650000000007</v>
      </c>
      <c r="W25" s="51">
        <f t="shared" si="5"/>
        <v>415.75275000000005</v>
      </c>
      <c r="X25" s="52"/>
      <c r="Y25" s="3535"/>
      <c r="Z25" s="3553" t="s">
        <v>63</v>
      </c>
      <c r="AA25" s="3555" t="s">
        <v>63</v>
      </c>
      <c r="AB25" s="3556" t="s">
        <v>64</v>
      </c>
    </row>
    <row r="26" spans="1:28" s="15" customFormat="1" ht="29.25" customHeight="1" x14ac:dyDescent="0.2">
      <c r="A26" s="3579"/>
      <c r="B26" s="3580"/>
      <c r="C26" s="3581"/>
      <c r="D26" s="3582"/>
      <c r="E26" s="3585"/>
      <c r="F26" s="3583"/>
      <c r="G26" s="3584"/>
      <c r="H26" s="47" t="s">
        <v>50</v>
      </c>
      <c r="I26" s="33">
        <f t="shared" si="0"/>
        <v>0</v>
      </c>
      <c r="J26" s="48"/>
      <c r="K26" s="48"/>
      <c r="L26" s="49"/>
      <c r="M26" s="2177">
        <f t="shared" si="1"/>
        <v>24</v>
      </c>
      <c r="N26" s="2178">
        <v>24</v>
      </c>
      <c r="O26" s="2178">
        <v>23.6</v>
      </c>
      <c r="P26" s="2179"/>
      <c r="Q26" s="33">
        <f t="shared" si="2"/>
        <v>25.200000000000003</v>
      </c>
      <c r="R26" s="36">
        <f t="shared" si="3"/>
        <v>25.200000000000003</v>
      </c>
      <c r="S26" s="36">
        <f t="shared" si="3"/>
        <v>24.78</v>
      </c>
      <c r="T26" s="37"/>
      <c r="U26" s="50">
        <f t="shared" ref="U26" si="8">SUM(V26+X26)</f>
        <v>26.460000000000004</v>
      </c>
      <c r="V26" s="51">
        <f t="shared" si="5"/>
        <v>26.460000000000004</v>
      </c>
      <c r="W26" s="51">
        <f t="shared" si="5"/>
        <v>26.019000000000002</v>
      </c>
      <c r="X26" s="52"/>
      <c r="Y26" s="3535"/>
      <c r="Z26" s="3554"/>
      <c r="AA26" s="3540"/>
      <c r="AB26" s="3542"/>
    </row>
    <row r="27" spans="1:28" s="15" customFormat="1" ht="32.25" customHeight="1" x14ac:dyDescent="0.2">
      <c r="A27" s="3498"/>
      <c r="B27" s="3499"/>
      <c r="C27" s="3502"/>
      <c r="D27" s="3586" t="s">
        <v>65</v>
      </c>
      <c r="E27" s="3509" t="s">
        <v>66</v>
      </c>
      <c r="F27" s="3509" t="s">
        <v>66</v>
      </c>
      <c r="G27" s="3482" t="s">
        <v>32</v>
      </c>
      <c r="H27" s="47" t="s">
        <v>33</v>
      </c>
      <c r="I27" s="33">
        <f t="shared" si="0"/>
        <v>1070.3</v>
      </c>
      <c r="J27" s="48">
        <v>1068.2</v>
      </c>
      <c r="K27" s="48">
        <v>1005.7</v>
      </c>
      <c r="L27" s="49">
        <v>2.1</v>
      </c>
      <c r="M27" s="2177">
        <f t="shared" si="1"/>
        <v>1166.7</v>
      </c>
      <c r="N27" s="2178">
        <v>1166.7</v>
      </c>
      <c r="O27" s="2178">
        <v>1126.5999999999999</v>
      </c>
      <c r="P27" s="2179"/>
      <c r="Q27" s="33">
        <f t="shared" si="2"/>
        <v>1225.0350000000001</v>
      </c>
      <c r="R27" s="36">
        <f t="shared" si="3"/>
        <v>1225.0350000000001</v>
      </c>
      <c r="S27" s="36">
        <f t="shared" si="3"/>
        <v>1182.93</v>
      </c>
      <c r="T27" s="37"/>
      <c r="U27" s="50">
        <f t="shared" si="4"/>
        <v>1286.2867500000002</v>
      </c>
      <c r="V27" s="51">
        <f t="shared" si="5"/>
        <v>1286.2867500000002</v>
      </c>
      <c r="W27" s="51">
        <f t="shared" si="5"/>
        <v>1242.0765000000001</v>
      </c>
      <c r="X27" s="52"/>
      <c r="Y27" s="3535"/>
      <c r="Z27" s="3553" t="s">
        <v>67</v>
      </c>
      <c r="AA27" s="3555" t="s">
        <v>68</v>
      </c>
      <c r="AB27" s="3556" t="s">
        <v>69</v>
      </c>
    </row>
    <row r="28" spans="1:28" s="15" customFormat="1" ht="33" customHeight="1" x14ac:dyDescent="0.2">
      <c r="A28" s="3579"/>
      <c r="B28" s="3580"/>
      <c r="C28" s="3581"/>
      <c r="D28" s="3587"/>
      <c r="E28" s="3583"/>
      <c r="F28" s="3583"/>
      <c r="G28" s="3584"/>
      <c r="H28" s="47" t="s">
        <v>50</v>
      </c>
      <c r="I28" s="33"/>
      <c r="J28" s="48"/>
      <c r="K28" s="48"/>
      <c r="L28" s="49"/>
      <c r="M28" s="2177"/>
      <c r="N28" s="2178"/>
      <c r="O28" s="2178"/>
      <c r="P28" s="2179"/>
      <c r="Q28" s="33">
        <f t="shared" si="2"/>
        <v>0</v>
      </c>
      <c r="R28" s="36">
        <f t="shared" si="3"/>
        <v>0</v>
      </c>
      <c r="S28" s="36">
        <f t="shared" si="3"/>
        <v>0</v>
      </c>
      <c r="T28" s="37"/>
      <c r="U28" s="50">
        <f t="shared" ref="U28" si="9">SUM(V28+X28)</f>
        <v>0</v>
      </c>
      <c r="V28" s="51">
        <f t="shared" si="5"/>
        <v>0</v>
      </c>
      <c r="W28" s="51">
        <f t="shared" si="5"/>
        <v>0</v>
      </c>
      <c r="X28" s="52"/>
      <c r="Y28" s="3535"/>
      <c r="Z28" s="3554"/>
      <c r="AA28" s="3540"/>
      <c r="AB28" s="3542"/>
    </row>
    <row r="29" spans="1:28" s="15" customFormat="1" ht="30" customHeight="1" x14ac:dyDescent="0.2">
      <c r="A29" s="3498"/>
      <c r="B29" s="3499"/>
      <c r="C29" s="3502"/>
      <c r="D29" s="3505" t="s">
        <v>70</v>
      </c>
      <c r="E29" s="3506" t="s">
        <v>71</v>
      </c>
      <c r="F29" s="3509" t="s">
        <v>71</v>
      </c>
      <c r="G29" s="3482" t="s">
        <v>32</v>
      </c>
      <c r="H29" s="47" t="s">
        <v>33</v>
      </c>
      <c r="I29" s="33">
        <f t="shared" si="0"/>
        <v>300.5</v>
      </c>
      <c r="J29" s="48">
        <v>297.39999999999998</v>
      </c>
      <c r="K29" s="48">
        <v>285</v>
      </c>
      <c r="L29" s="49">
        <v>3.1</v>
      </c>
      <c r="M29" s="2177">
        <f t="shared" si="1"/>
        <v>326.3</v>
      </c>
      <c r="N29" s="2178">
        <v>326.3</v>
      </c>
      <c r="O29" s="2178">
        <v>316.5</v>
      </c>
      <c r="P29" s="2179"/>
      <c r="Q29" s="33">
        <f t="shared" si="2"/>
        <v>342.61500000000001</v>
      </c>
      <c r="R29" s="36">
        <f t="shared" si="3"/>
        <v>342.61500000000001</v>
      </c>
      <c r="S29" s="36">
        <f t="shared" si="3"/>
        <v>332.32499999999999</v>
      </c>
      <c r="T29" s="37"/>
      <c r="U29" s="50">
        <f t="shared" si="4"/>
        <v>359.74575000000004</v>
      </c>
      <c r="V29" s="51">
        <f t="shared" si="5"/>
        <v>359.74575000000004</v>
      </c>
      <c r="W29" s="51">
        <f t="shared" si="5"/>
        <v>348.94125000000003</v>
      </c>
      <c r="X29" s="52"/>
      <c r="Y29" s="3535"/>
      <c r="Z29" s="3553" t="s">
        <v>72</v>
      </c>
      <c r="AA29" s="3555" t="s">
        <v>73</v>
      </c>
      <c r="AB29" s="3556" t="s">
        <v>74</v>
      </c>
    </row>
    <row r="30" spans="1:28" s="15" customFormat="1" ht="32.25" customHeight="1" x14ac:dyDescent="0.2">
      <c r="A30" s="3579"/>
      <c r="B30" s="3580"/>
      <c r="C30" s="3581"/>
      <c r="D30" s="3582"/>
      <c r="E30" s="3585"/>
      <c r="F30" s="3583"/>
      <c r="G30" s="3584"/>
      <c r="H30" s="47" t="s">
        <v>50</v>
      </c>
      <c r="I30" s="33">
        <f t="shared" si="0"/>
        <v>0</v>
      </c>
      <c r="J30" s="48"/>
      <c r="K30" s="48"/>
      <c r="L30" s="49"/>
      <c r="M30" s="2177">
        <f t="shared" si="1"/>
        <v>5.5</v>
      </c>
      <c r="N30" s="2178">
        <v>5.5</v>
      </c>
      <c r="O30" s="2178">
        <v>5.4</v>
      </c>
      <c r="P30" s="2179"/>
      <c r="Q30" s="33">
        <f t="shared" si="2"/>
        <v>5.7750000000000004</v>
      </c>
      <c r="R30" s="36">
        <f t="shared" si="3"/>
        <v>5.7750000000000004</v>
      </c>
      <c r="S30" s="36">
        <f t="shared" si="3"/>
        <v>5.6700000000000008</v>
      </c>
      <c r="T30" s="37"/>
      <c r="U30" s="50">
        <f t="shared" ref="U30" si="10">SUM(V30+X30)</f>
        <v>6.0637500000000006</v>
      </c>
      <c r="V30" s="51">
        <f t="shared" si="5"/>
        <v>6.0637500000000006</v>
      </c>
      <c r="W30" s="51">
        <f t="shared" si="5"/>
        <v>5.9535000000000009</v>
      </c>
      <c r="X30" s="52"/>
      <c r="Y30" s="3535"/>
      <c r="Z30" s="3554"/>
      <c r="AA30" s="3540"/>
      <c r="AB30" s="3542"/>
    </row>
    <row r="31" spans="1:28" s="15" customFormat="1" ht="33.75" customHeight="1" x14ac:dyDescent="0.2">
      <c r="A31" s="3498"/>
      <c r="B31" s="3499"/>
      <c r="C31" s="3502"/>
      <c r="D31" s="3505" t="s">
        <v>75</v>
      </c>
      <c r="E31" s="3509" t="s">
        <v>76</v>
      </c>
      <c r="F31" s="3509" t="s">
        <v>76</v>
      </c>
      <c r="G31" s="3482" t="s">
        <v>32</v>
      </c>
      <c r="H31" s="47" t="s">
        <v>33</v>
      </c>
      <c r="I31" s="33">
        <f t="shared" si="0"/>
        <v>345.8</v>
      </c>
      <c r="J31" s="48">
        <v>345.8</v>
      </c>
      <c r="K31" s="48">
        <v>324.3</v>
      </c>
      <c r="L31" s="49"/>
      <c r="M31" s="2177">
        <f t="shared" si="1"/>
        <v>377.1</v>
      </c>
      <c r="N31" s="2178">
        <v>377.1</v>
      </c>
      <c r="O31" s="2178">
        <v>365.6</v>
      </c>
      <c r="P31" s="2180"/>
      <c r="Q31" s="33">
        <f t="shared" si="2"/>
        <v>395.95500000000004</v>
      </c>
      <c r="R31" s="36">
        <f t="shared" si="3"/>
        <v>395.95500000000004</v>
      </c>
      <c r="S31" s="36">
        <f t="shared" si="3"/>
        <v>383.88000000000005</v>
      </c>
      <c r="T31" s="37"/>
      <c r="U31" s="50">
        <f t="shared" si="4"/>
        <v>415.75275000000005</v>
      </c>
      <c r="V31" s="51">
        <f t="shared" si="5"/>
        <v>415.75275000000005</v>
      </c>
      <c r="W31" s="51">
        <f t="shared" si="5"/>
        <v>403.07400000000007</v>
      </c>
      <c r="X31" s="52"/>
      <c r="Y31" s="3535"/>
      <c r="Z31" s="3553" t="s">
        <v>77</v>
      </c>
      <c r="AA31" s="3555" t="s">
        <v>78</v>
      </c>
      <c r="AB31" s="3556" t="s">
        <v>79</v>
      </c>
    </row>
    <row r="32" spans="1:28" s="15" customFormat="1" ht="31.5" customHeight="1" x14ac:dyDescent="0.2">
      <c r="A32" s="3579"/>
      <c r="B32" s="3580"/>
      <c r="C32" s="3581"/>
      <c r="D32" s="3582"/>
      <c r="E32" s="3583"/>
      <c r="F32" s="3583"/>
      <c r="G32" s="3584"/>
      <c r="H32" s="47" t="s">
        <v>50</v>
      </c>
      <c r="I32" s="33"/>
      <c r="J32" s="48"/>
      <c r="K32" s="48"/>
      <c r="L32" s="49"/>
      <c r="M32" s="2177"/>
      <c r="N32" s="2178"/>
      <c r="O32" s="2178"/>
      <c r="P32" s="2180"/>
      <c r="Q32" s="33">
        <f t="shared" si="2"/>
        <v>0</v>
      </c>
      <c r="R32" s="36">
        <f t="shared" si="3"/>
        <v>0</v>
      </c>
      <c r="S32" s="36">
        <f t="shared" si="3"/>
        <v>0</v>
      </c>
      <c r="T32" s="37"/>
      <c r="U32" s="50">
        <f t="shared" ref="U32" si="11">SUM(V32+X32)</f>
        <v>0</v>
      </c>
      <c r="V32" s="51">
        <f t="shared" si="5"/>
        <v>0</v>
      </c>
      <c r="W32" s="51">
        <f t="shared" si="5"/>
        <v>0</v>
      </c>
      <c r="X32" s="52"/>
      <c r="Y32" s="3535"/>
      <c r="Z32" s="3554"/>
      <c r="AA32" s="3540"/>
      <c r="AB32" s="3542"/>
    </row>
    <row r="33" spans="1:31" s="15" customFormat="1" ht="35.25" customHeight="1" x14ac:dyDescent="0.2">
      <c r="A33" s="3498"/>
      <c r="B33" s="3499"/>
      <c r="C33" s="3502"/>
      <c r="D33" s="3505" t="s">
        <v>80</v>
      </c>
      <c r="E33" s="3509" t="s">
        <v>81</v>
      </c>
      <c r="F33" s="3509" t="s">
        <v>81</v>
      </c>
      <c r="G33" s="3482" t="s">
        <v>32</v>
      </c>
      <c r="H33" s="47" t="s">
        <v>33</v>
      </c>
      <c r="I33" s="33">
        <f t="shared" si="0"/>
        <v>323.3</v>
      </c>
      <c r="J33" s="48">
        <v>317.3</v>
      </c>
      <c r="K33" s="48">
        <v>292.3</v>
      </c>
      <c r="L33" s="49">
        <v>6</v>
      </c>
      <c r="M33" s="2177">
        <f t="shared" si="1"/>
        <v>349.5</v>
      </c>
      <c r="N33" s="2178">
        <v>349.5</v>
      </c>
      <c r="O33" s="2178">
        <v>339.1</v>
      </c>
      <c r="P33" s="2179"/>
      <c r="Q33" s="33">
        <f t="shared" si="2"/>
        <v>366.97500000000002</v>
      </c>
      <c r="R33" s="36">
        <f t="shared" si="3"/>
        <v>366.97500000000002</v>
      </c>
      <c r="S33" s="36">
        <f t="shared" si="3"/>
        <v>356.05500000000006</v>
      </c>
      <c r="T33" s="37"/>
      <c r="U33" s="50">
        <f t="shared" si="4"/>
        <v>385.32375000000002</v>
      </c>
      <c r="V33" s="51">
        <f t="shared" si="5"/>
        <v>385.32375000000002</v>
      </c>
      <c r="W33" s="51">
        <f t="shared" si="5"/>
        <v>373.85775000000007</v>
      </c>
      <c r="X33" s="52"/>
      <c r="Y33" s="3535"/>
      <c r="Z33" s="3553" t="s">
        <v>82</v>
      </c>
      <c r="AA33" s="3555" t="s">
        <v>83</v>
      </c>
      <c r="AB33" s="3556" t="s">
        <v>84</v>
      </c>
    </row>
    <row r="34" spans="1:31" s="15" customFormat="1" ht="31.5" customHeight="1" x14ac:dyDescent="0.2">
      <c r="A34" s="3450"/>
      <c r="B34" s="3500"/>
      <c r="C34" s="3503"/>
      <c r="D34" s="3447"/>
      <c r="E34" s="3510"/>
      <c r="F34" s="3510"/>
      <c r="G34" s="3483"/>
      <c r="H34" s="32" t="s">
        <v>50</v>
      </c>
      <c r="I34" s="33"/>
      <c r="J34" s="34"/>
      <c r="K34" s="34"/>
      <c r="L34" s="35"/>
      <c r="M34" s="1436"/>
      <c r="N34" s="2181"/>
      <c r="O34" s="2181"/>
      <c r="P34" s="2182"/>
      <c r="Q34" s="33">
        <f t="shared" si="2"/>
        <v>0</v>
      </c>
      <c r="R34" s="36">
        <f t="shared" si="3"/>
        <v>0</v>
      </c>
      <c r="S34" s="36">
        <f t="shared" si="3"/>
        <v>0</v>
      </c>
      <c r="T34" s="37"/>
      <c r="U34" s="56">
        <f t="shared" ref="U34" si="12">SUM(V34+X34)</f>
        <v>0</v>
      </c>
      <c r="V34" s="51">
        <f t="shared" si="5"/>
        <v>0</v>
      </c>
      <c r="W34" s="51">
        <f t="shared" si="5"/>
        <v>0</v>
      </c>
      <c r="X34" s="52"/>
      <c r="Y34" s="3535"/>
      <c r="Z34" s="3554"/>
      <c r="AA34" s="3540"/>
      <c r="AB34" s="3542"/>
    </row>
    <row r="35" spans="1:31" s="15" customFormat="1" ht="64.5" customHeight="1" x14ac:dyDescent="0.2">
      <c r="A35" s="2203"/>
      <c r="B35" s="2204"/>
      <c r="C35" s="2213"/>
      <c r="D35" s="2206" t="s">
        <v>85</v>
      </c>
      <c r="E35" s="44" t="s">
        <v>86</v>
      </c>
      <c r="F35" s="45" t="s">
        <v>86</v>
      </c>
      <c r="G35" s="2214" t="s">
        <v>32</v>
      </c>
      <c r="H35" s="32" t="s">
        <v>33</v>
      </c>
      <c r="I35" s="33">
        <f>SUM(J35+L35)</f>
        <v>149.19999999999999</v>
      </c>
      <c r="J35" s="34">
        <v>149.19999999999999</v>
      </c>
      <c r="K35" s="34">
        <v>137.9</v>
      </c>
      <c r="L35" s="57"/>
      <c r="M35" s="1436">
        <f t="shared" si="1"/>
        <v>173.5</v>
      </c>
      <c r="N35" s="2181">
        <v>173.5</v>
      </c>
      <c r="O35" s="2181">
        <v>169.7</v>
      </c>
      <c r="P35" s="2183"/>
      <c r="Q35" s="33">
        <f>SUM(R35+T35)</f>
        <v>182.17500000000001</v>
      </c>
      <c r="R35" s="36">
        <f>SUM(N35*1.05)</f>
        <v>182.17500000000001</v>
      </c>
      <c r="S35" s="36">
        <f t="shared" si="3"/>
        <v>178.185</v>
      </c>
      <c r="T35" s="37"/>
      <c r="U35" s="56">
        <f>SUM(V35+X35)</f>
        <v>191.28375000000003</v>
      </c>
      <c r="V35" s="58">
        <f>SUM(R35*1.05)</f>
        <v>191.28375000000003</v>
      </c>
      <c r="W35" s="58">
        <f t="shared" si="5"/>
        <v>187.09425000000002</v>
      </c>
      <c r="X35" s="59"/>
      <c r="Y35" s="3535"/>
      <c r="Z35" s="60" t="s">
        <v>87</v>
      </c>
      <c r="AA35" s="61" t="s">
        <v>88</v>
      </c>
      <c r="AB35" s="62" t="s">
        <v>88</v>
      </c>
    </row>
    <row r="36" spans="1:31" s="15" customFormat="1" ht="61.5" customHeight="1" x14ac:dyDescent="0.2">
      <c r="A36" s="2203"/>
      <c r="B36" s="2204"/>
      <c r="C36" s="2205"/>
      <c r="D36" s="2206" t="s">
        <v>89</v>
      </c>
      <c r="E36" s="44" t="s">
        <v>90</v>
      </c>
      <c r="F36" s="45" t="s">
        <v>90</v>
      </c>
      <c r="G36" s="46" t="s">
        <v>32</v>
      </c>
      <c r="H36" s="47" t="s">
        <v>33</v>
      </c>
      <c r="I36" s="33">
        <f t="shared" si="0"/>
        <v>37</v>
      </c>
      <c r="J36" s="48">
        <v>37</v>
      </c>
      <c r="K36" s="48">
        <v>36.4</v>
      </c>
      <c r="L36" s="63"/>
      <c r="M36" s="2177">
        <f t="shared" si="1"/>
        <v>34.9</v>
      </c>
      <c r="N36" s="2178">
        <v>34.9</v>
      </c>
      <c r="O36" s="2178">
        <v>34.299999999999997</v>
      </c>
      <c r="P36" s="2184"/>
      <c r="Q36" s="33">
        <f t="shared" si="2"/>
        <v>36.645000000000003</v>
      </c>
      <c r="R36" s="36">
        <f t="shared" si="3"/>
        <v>36.645000000000003</v>
      </c>
      <c r="S36" s="36">
        <f t="shared" si="3"/>
        <v>36.015000000000001</v>
      </c>
      <c r="T36" s="37"/>
      <c r="U36" s="50">
        <f t="shared" si="4"/>
        <v>38.477250000000005</v>
      </c>
      <c r="V36" s="51">
        <f t="shared" si="5"/>
        <v>38.477250000000005</v>
      </c>
      <c r="W36" s="51">
        <f t="shared" si="5"/>
        <v>37.815750000000001</v>
      </c>
      <c r="X36" s="52"/>
      <c r="Y36" s="3535"/>
      <c r="Z36" s="53" t="s">
        <v>49</v>
      </c>
      <c r="AA36" s="54" t="s">
        <v>91</v>
      </c>
      <c r="AB36" s="55" t="s">
        <v>91</v>
      </c>
    </row>
    <row r="37" spans="1:31" s="15" customFormat="1" ht="69.75" customHeight="1" x14ac:dyDescent="0.2">
      <c r="A37" s="2209"/>
      <c r="B37" s="2210"/>
      <c r="C37" s="2211"/>
      <c r="D37" s="2212" t="s">
        <v>92</v>
      </c>
      <c r="E37" s="64" t="s">
        <v>93</v>
      </c>
      <c r="F37" s="64" t="s">
        <v>93</v>
      </c>
      <c r="G37" s="65" t="s">
        <v>32</v>
      </c>
      <c r="H37" s="47" t="s">
        <v>33</v>
      </c>
      <c r="I37" s="33">
        <f t="shared" si="0"/>
        <v>38.700000000000003</v>
      </c>
      <c r="J37" s="48">
        <v>38.700000000000003</v>
      </c>
      <c r="K37" s="48">
        <v>38.1</v>
      </c>
      <c r="L37" s="63"/>
      <c r="M37" s="2177">
        <f t="shared" si="1"/>
        <v>36.299999999999997</v>
      </c>
      <c r="N37" s="2178">
        <v>36.299999999999997</v>
      </c>
      <c r="O37" s="2178">
        <v>35.799999999999997</v>
      </c>
      <c r="P37" s="2184"/>
      <c r="Q37" s="33">
        <f t="shared" si="2"/>
        <v>38.115000000000002</v>
      </c>
      <c r="R37" s="36">
        <f t="shared" si="3"/>
        <v>38.115000000000002</v>
      </c>
      <c r="S37" s="36">
        <f t="shared" si="3"/>
        <v>37.589999999999996</v>
      </c>
      <c r="T37" s="37"/>
      <c r="U37" s="50">
        <f t="shared" si="4"/>
        <v>40.020750000000007</v>
      </c>
      <c r="V37" s="51">
        <f t="shared" si="5"/>
        <v>40.020750000000007</v>
      </c>
      <c r="W37" s="51">
        <f t="shared" si="5"/>
        <v>39.469499999999996</v>
      </c>
      <c r="X37" s="52"/>
      <c r="Y37" s="3535"/>
      <c r="Z37" s="60" t="s">
        <v>94</v>
      </c>
      <c r="AA37" s="61" t="s">
        <v>95</v>
      </c>
      <c r="AB37" s="62" t="s">
        <v>95</v>
      </c>
    </row>
    <row r="38" spans="1:31" s="15" customFormat="1" ht="57.75" customHeight="1" x14ac:dyDescent="0.2">
      <c r="A38" s="2203"/>
      <c r="B38" s="2204"/>
      <c r="C38" s="2205"/>
      <c r="D38" s="2206" t="s">
        <v>96</v>
      </c>
      <c r="E38" s="44" t="s">
        <v>97</v>
      </c>
      <c r="F38" s="45" t="s">
        <v>97</v>
      </c>
      <c r="G38" s="46" t="s">
        <v>32</v>
      </c>
      <c r="H38" s="47" t="s">
        <v>33</v>
      </c>
      <c r="I38" s="33">
        <f t="shared" si="0"/>
        <v>38.700000000000003</v>
      </c>
      <c r="J38" s="48">
        <v>38.700000000000003</v>
      </c>
      <c r="K38" s="48"/>
      <c r="L38" s="63"/>
      <c r="M38" s="2177">
        <f t="shared" si="1"/>
        <v>43.6</v>
      </c>
      <c r="N38" s="2178">
        <v>43.6</v>
      </c>
      <c r="O38" s="2178"/>
      <c r="P38" s="2184"/>
      <c r="Q38" s="33">
        <f t="shared" si="2"/>
        <v>45.78</v>
      </c>
      <c r="R38" s="36">
        <f t="shared" si="3"/>
        <v>45.78</v>
      </c>
      <c r="S38" s="36">
        <f t="shared" si="3"/>
        <v>0</v>
      </c>
      <c r="T38" s="37"/>
      <c r="U38" s="50">
        <f t="shared" si="4"/>
        <v>48.069000000000003</v>
      </c>
      <c r="V38" s="51">
        <f t="shared" si="5"/>
        <v>48.069000000000003</v>
      </c>
      <c r="W38" s="51">
        <f t="shared" si="5"/>
        <v>0</v>
      </c>
      <c r="X38" s="52"/>
      <c r="Y38" s="3535"/>
      <c r="Z38" s="53" t="s">
        <v>98</v>
      </c>
      <c r="AA38" s="54" t="s">
        <v>98</v>
      </c>
      <c r="AB38" s="55" t="s">
        <v>98</v>
      </c>
    </row>
    <row r="39" spans="1:31" s="15" customFormat="1" ht="57.75" customHeight="1" x14ac:dyDescent="0.2">
      <c r="A39" s="2203"/>
      <c r="B39" s="2204"/>
      <c r="C39" s="2205"/>
      <c r="D39" s="2206" t="s">
        <v>99</v>
      </c>
      <c r="E39" s="44" t="s">
        <v>97</v>
      </c>
      <c r="F39" s="45" t="s">
        <v>97</v>
      </c>
      <c r="G39" s="46" t="s">
        <v>32</v>
      </c>
      <c r="H39" s="47" t="s">
        <v>33</v>
      </c>
      <c r="I39" s="2469">
        <f t="shared" si="0"/>
        <v>3.3</v>
      </c>
      <c r="J39" s="2470">
        <v>3.3</v>
      </c>
      <c r="K39" s="48"/>
      <c r="L39" s="49"/>
      <c r="M39" s="2177">
        <f t="shared" si="1"/>
        <v>54.2</v>
      </c>
      <c r="N39" s="2178">
        <v>54.2</v>
      </c>
      <c r="O39" s="2178"/>
      <c r="P39" s="2185"/>
      <c r="Q39" s="33">
        <f t="shared" si="2"/>
        <v>56.910000000000004</v>
      </c>
      <c r="R39" s="36">
        <f t="shared" si="3"/>
        <v>56.910000000000004</v>
      </c>
      <c r="S39" s="36">
        <f t="shared" si="3"/>
        <v>0</v>
      </c>
      <c r="T39" s="37"/>
      <c r="U39" s="50">
        <f t="shared" si="4"/>
        <v>59.755500000000005</v>
      </c>
      <c r="V39" s="51">
        <f t="shared" si="5"/>
        <v>59.755500000000005</v>
      </c>
      <c r="W39" s="51">
        <f t="shared" si="5"/>
        <v>0</v>
      </c>
      <c r="X39" s="52"/>
      <c r="Y39" s="3536"/>
      <c r="Z39" s="66"/>
      <c r="AA39" s="54"/>
      <c r="AB39" s="55"/>
    </row>
    <row r="40" spans="1:31" s="15" customFormat="1" ht="32.25" customHeight="1" x14ac:dyDescent="0.2">
      <c r="A40" s="3557"/>
      <c r="B40" s="3559"/>
      <c r="C40" s="3561"/>
      <c r="D40" s="3505" t="s">
        <v>100</v>
      </c>
      <c r="E40" s="3506" t="s">
        <v>101</v>
      </c>
      <c r="F40" s="3509" t="s">
        <v>101</v>
      </c>
      <c r="G40" s="3482" t="s">
        <v>32</v>
      </c>
      <c r="H40" s="67" t="s">
        <v>33</v>
      </c>
      <c r="I40" s="33">
        <f t="shared" ref="I40" si="13">SUM(J40+L40)</f>
        <v>39.700000000000003</v>
      </c>
      <c r="J40" s="48">
        <v>39.700000000000003</v>
      </c>
      <c r="K40" s="48">
        <v>39.1</v>
      </c>
      <c r="L40" s="49"/>
      <c r="M40" s="2177">
        <f t="shared" si="1"/>
        <v>48.2</v>
      </c>
      <c r="N40" s="2178">
        <v>48.2</v>
      </c>
      <c r="O40" s="2178">
        <v>47.5</v>
      </c>
      <c r="P40" s="2185"/>
      <c r="Q40" s="33">
        <f t="shared" si="2"/>
        <v>50.610000000000007</v>
      </c>
      <c r="R40" s="36">
        <f t="shared" si="3"/>
        <v>50.610000000000007</v>
      </c>
      <c r="S40" s="36">
        <f t="shared" si="3"/>
        <v>49.875</v>
      </c>
      <c r="T40" s="37"/>
      <c r="U40" s="50">
        <f t="shared" ref="U40" si="14">SUM(V40+X40)</f>
        <v>53.14050000000001</v>
      </c>
      <c r="V40" s="51">
        <f t="shared" si="5"/>
        <v>53.14050000000001</v>
      </c>
      <c r="W40" s="51">
        <f t="shared" si="5"/>
        <v>52.368750000000006</v>
      </c>
      <c r="X40" s="52"/>
      <c r="Y40" s="3545" t="s">
        <v>821</v>
      </c>
      <c r="Z40" s="3547" t="s">
        <v>102</v>
      </c>
      <c r="AA40" s="3549" t="s">
        <v>103</v>
      </c>
      <c r="AB40" s="3551" t="s">
        <v>104</v>
      </c>
      <c r="AC40" s="17"/>
    </row>
    <row r="41" spans="1:31" s="15" customFormat="1" ht="30.75" customHeight="1" thickBot="1" x14ac:dyDescent="0.25">
      <c r="A41" s="3558"/>
      <c r="B41" s="3560"/>
      <c r="C41" s="3562"/>
      <c r="D41" s="3315"/>
      <c r="E41" s="3508"/>
      <c r="F41" s="3511"/>
      <c r="G41" s="3484"/>
      <c r="H41" s="68" t="s">
        <v>50</v>
      </c>
      <c r="I41" s="69"/>
      <c r="J41" s="70"/>
      <c r="K41" s="70"/>
      <c r="L41" s="71"/>
      <c r="M41" s="1949"/>
      <c r="N41" s="2186"/>
      <c r="O41" s="2186"/>
      <c r="P41" s="2187"/>
      <c r="Q41" s="69"/>
      <c r="R41" s="72"/>
      <c r="S41" s="72"/>
      <c r="T41" s="73"/>
      <c r="U41" s="74"/>
      <c r="V41" s="72"/>
      <c r="W41" s="72"/>
      <c r="X41" s="75"/>
      <c r="Y41" s="3546"/>
      <c r="Z41" s="3548"/>
      <c r="AA41" s="3550"/>
      <c r="AB41" s="3552"/>
    </row>
    <row r="42" spans="1:31" s="15" customFormat="1" ht="22.5" customHeight="1" x14ac:dyDescent="0.2">
      <c r="A42" s="3563"/>
      <c r="B42" s="3565"/>
      <c r="C42" s="3567"/>
      <c r="D42" s="3505" t="s">
        <v>105</v>
      </c>
      <c r="E42" s="3570" t="s">
        <v>97</v>
      </c>
      <c r="F42" s="3573" t="s">
        <v>97</v>
      </c>
      <c r="G42" s="3576" t="s">
        <v>32</v>
      </c>
      <c r="H42" s="32" t="s">
        <v>33</v>
      </c>
      <c r="I42" s="33"/>
      <c r="J42" s="34"/>
      <c r="K42" s="34"/>
      <c r="L42" s="35"/>
      <c r="M42" s="1436"/>
      <c r="N42" s="2181"/>
      <c r="O42" s="2181"/>
      <c r="P42" s="2188"/>
      <c r="Q42" s="33"/>
      <c r="R42" s="36"/>
      <c r="S42" s="36"/>
      <c r="T42" s="76"/>
      <c r="U42" s="56"/>
      <c r="V42" s="36"/>
      <c r="W42" s="36"/>
      <c r="X42" s="77"/>
      <c r="Y42" s="3535"/>
      <c r="Z42" s="3537"/>
      <c r="AA42" s="3539"/>
      <c r="AB42" s="3541"/>
    </row>
    <row r="43" spans="1:31" s="15" customFormat="1" ht="21" customHeight="1" x14ac:dyDescent="0.2">
      <c r="A43" s="3564"/>
      <c r="B43" s="3566"/>
      <c r="C43" s="3568"/>
      <c r="D43" s="3447"/>
      <c r="E43" s="3571"/>
      <c r="F43" s="3574"/>
      <c r="G43" s="3577"/>
      <c r="H43" s="47" t="s">
        <v>106</v>
      </c>
      <c r="I43" s="33"/>
      <c r="J43" s="48"/>
      <c r="K43" s="48"/>
      <c r="L43" s="49"/>
      <c r="M43" s="2177"/>
      <c r="N43" s="2178"/>
      <c r="O43" s="2178"/>
      <c r="P43" s="2185"/>
      <c r="Q43" s="33"/>
      <c r="R43" s="51"/>
      <c r="S43" s="51"/>
      <c r="T43" s="78"/>
      <c r="U43" s="50"/>
      <c r="V43" s="51"/>
      <c r="W43" s="51"/>
      <c r="X43" s="79"/>
      <c r="Y43" s="3535"/>
      <c r="Z43" s="3537"/>
      <c r="AA43" s="3539"/>
      <c r="AB43" s="3541"/>
    </row>
    <row r="44" spans="1:31" s="15" customFormat="1" ht="22.5" customHeight="1" thickBot="1" x14ac:dyDescent="0.25">
      <c r="A44" s="3558"/>
      <c r="B44" s="3560"/>
      <c r="C44" s="3569"/>
      <c r="D44" s="3341"/>
      <c r="E44" s="3572"/>
      <c r="F44" s="3575"/>
      <c r="G44" s="3578"/>
      <c r="H44" s="47" t="s">
        <v>107</v>
      </c>
      <c r="I44" s="2469">
        <f t="shared" ref="I44" si="15">SUM(J44+L44)</f>
        <v>80.5</v>
      </c>
      <c r="J44" s="2470">
        <v>80.5</v>
      </c>
      <c r="K44" s="2470">
        <v>2.4</v>
      </c>
      <c r="L44" s="49"/>
      <c r="M44" s="2177"/>
      <c r="N44" s="2178"/>
      <c r="O44" s="2178"/>
      <c r="P44" s="2185"/>
      <c r="Q44" s="33"/>
      <c r="R44" s="51"/>
      <c r="S44" s="51"/>
      <c r="T44" s="78"/>
      <c r="U44" s="74"/>
      <c r="V44" s="72"/>
      <c r="W44" s="72"/>
      <c r="X44" s="80"/>
      <c r="Y44" s="3536"/>
      <c r="Z44" s="3538"/>
      <c r="AA44" s="3540"/>
      <c r="AB44" s="3542"/>
    </row>
    <row r="45" spans="1:31" s="15" customFormat="1" ht="20.100000000000001" customHeight="1" thickBot="1" x14ac:dyDescent="0.25">
      <c r="A45" s="25"/>
      <c r="B45" s="174"/>
      <c r="C45" s="3543" t="s">
        <v>108</v>
      </c>
      <c r="D45" s="3543"/>
      <c r="E45" s="3543"/>
      <c r="F45" s="3543"/>
      <c r="G45" s="3543"/>
      <c r="H45" s="2192" t="s">
        <v>16</v>
      </c>
      <c r="I45" s="2193">
        <f t="shared" ref="I45:W45" si="16">SUM(I15:I44)</f>
        <v>5108.2</v>
      </c>
      <c r="J45" s="2190">
        <f t="shared" si="16"/>
        <v>5084.9999999999991</v>
      </c>
      <c r="K45" s="2190">
        <f t="shared" si="16"/>
        <v>4707.6000000000004</v>
      </c>
      <c r="L45" s="2194">
        <f t="shared" si="16"/>
        <v>23.2</v>
      </c>
      <c r="M45" s="2189">
        <f t="shared" si="16"/>
        <v>5491.4000000000005</v>
      </c>
      <c r="N45" s="2190">
        <f t="shared" si="16"/>
        <v>5491.4000000000005</v>
      </c>
      <c r="O45" s="2190">
        <f t="shared" si="16"/>
        <v>5207.1000000000004</v>
      </c>
      <c r="P45" s="2191"/>
      <c r="Q45" s="2194">
        <f t="shared" si="16"/>
        <v>5765.9699999999993</v>
      </c>
      <c r="R45" s="2190">
        <f t="shared" si="16"/>
        <v>5765.9699999999993</v>
      </c>
      <c r="S45" s="2190">
        <f t="shared" si="16"/>
        <v>5467.4550000000017</v>
      </c>
      <c r="T45" s="2194"/>
      <c r="U45" s="2195">
        <f t="shared" si="16"/>
        <v>6054.2685000000019</v>
      </c>
      <c r="V45" s="2196">
        <f t="shared" si="16"/>
        <v>6054.2685000000019</v>
      </c>
      <c r="W45" s="2196">
        <f t="shared" si="16"/>
        <v>5740.8277500000004</v>
      </c>
      <c r="X45" s="2197"/>
      <c r="Y45" s="3496"/>
      <c r="Z45" s="3496"/>
      <c r="AA45" s="3496"/>
      <c r="AB45" s="3544"/>
      <c r="AE45" s="81"/>
    </row>
    <row r="46" spans="1:31" s="15" customFormat="1" ht="20.100000000000001" customHeight="1" thickBot="1" x14ac:dyDescent="0.25">
      <c r="A46" s="25" t="s">
        <v>26</v>
      </c>
      <c r="B46" s="174" t="s">
        <v>26</v>
      </c>
      <c r="C46" s="2218" t="s">
        <v>109</v>
      </c>
      <c r="D46" s="3529" t="s">
        <v>110</v>
      </c>
      <c r="E46" s="3530"/>
      <c r="F46" s="3530"/>
      <c r="G46" s="3530"/>
      <c r="H46" s="3530"/>
      <c r="I46" s="3531"/>
      <c r="J46" s="3531"/>
      <c r="K46" s="3531"/>
      <c r="L46" s="3531"/>
      <c r="M46" s="3531"/>
      <c r="N46" s="3531"/>
      <c r="O46" s="3531"/>
      <c r="P46" s="3531"/>
      <c r="Q46" s="3531"/>
      <c r="R46" s="3531"/>
      <c r="S46" s="3531"/>
      <c r="T46" s="3531"/>
      <c r="U46" s="3531"/>
      <c r="V46" s="3531"/>
      <c r="W46" s="3531"/>
      <c r="X46" s="3531"/>
      <c r="Y46" s="3531"/>
      <c r="Z46" s="3531"/>
      <c r="AA46" s="3531"/>
      <c r="AB46" s="3532"/>
      <c r="AE46" s="81"/>
    </row>
    <row r="47" spans="1:31" s="15" customFormat="1" ht="21" customHeight="1" x14ac:dyDescent="0.2">
      <c r="A47" s="3467"/>
      <c r="B47" s="3522"/>
      <c r="C47" s="3523"/>
      <c r="D47" s="3314" t="s">
        <v>111</v>
      </c>
      <c r="E47" s="3524" t="s">
        <v>31</v>
      </c>
      <c r="F47" s="3525" t="s">
        <v>31</v>
      </c>
      <c r="G47" s="3512" t="s">
        <v>32</v>
      </c>
      <c r="H47" s="82" t="s">
        <v>50</v>
      </c>
      <c r="I47" s="83">
        <f>SUM(J47+L47)</f>
        <v>182.9</v>
      </c>
      <c r="J47" s="84">
        <v>182.9</v>
      </c>
      <c r="K47" s="84">
        <v>158.6</v>
      </c>
      <c r="L47" s="85"/>
      <c r="M47" s="2219">
        <f>SUM(N47+P47)</f>
        <v>191.74971300000001</v>
      </c>
      <c r="N47" s="2175">
        <v>191.74971300000001</v>
      </c>
      <c r="O47" s="2175">
        <v>166.5</v>
      </c>
      <c r="P47" s="2220"/>
      <c r="Q47" s="86">
        <f>SUM(R47+T47)</f>
        <v>195.58470726000002</v>
      </c>
      <c r="R47" s="87">
        <f>SUM(N47*1.02)</f>
        <v>195.58470726000002</v>
      </c>
      <c r="S47" s="87">
        <f t="shared" ref="S47" si="17">SUM(O47*1.02)</f>
        <v>169.83</v>
      </c>
      <c r="T47" s="88"/>
      <c r="U47" s="89">
        <f>SUM(V47+X47)</f>
        <v>201.45224847780003</v>
      </c>
      <c r="V47" s="90">
        <f>SUM(R47*1.03)</f>
        <v>201.45224847780003</v>
      </c>
      <c r="W47" s="90">
        <f t="shared" ref="W47" si="18">SUM(S47*1.03)</f>
        <v>174.92490000000001</v>
      </c>
      <c r="X47" s="91"/>
      <c r="Y47" s="3533" t="s">
        <v>846</v>
      </c>
      <c r="Z47" s="3485">
        <v>19</v>
      </c>
      <c r="AA47" s="3488">
        <v>19</v>
      </c>
      <c r="AB47" s="3491">
        <v>19</v>
      </c>
      <c r="AE47" s="81"/>
    </row>
    <row r="48" spans="1:31" s="15" customFormat="1" ht="21" customHeight="1" x14ac:dyDescent="0.2">
      <c r="A48" s="3450"/>
      <c r="B48" s="3500"/>
      <c r="C48" s="3503"/>
      <c r="D48" s="3447"/>
      <c r="E48" s="3507"/>
      <c r="F48" s="3510"/>
      <c r="G48" s="3483"/>
      <c r="H48" s="32" t="s">
        <v>112</v>
      </c>
      <c r="I48" s="92">
        <f>SUM(J48+L48)</f>
        <v>19.600000000000001</v>
      </c>
      <c r="J48" s="34">
        <v>19.600000000000001</v>
      </c>
      <c r="K48" s="34"/>
      <c r="L48" s="93"/>
      <c r="M48" s="2221">
        <f>SUM(N48+P48)</f>
        <v>18.100000000000001</v>
      </c>
      <c r="N48" s="2181">
        <v>18.100000000000001</v>
      </c>
      <c r="O48" s="2181"/>
      <c r="P48" s="2222"/>
      <c r="Q48" s="86">
        <f>SUM(R48+T48)</f>
        <v>18.462000000000003</v>
      </c>
      <c r="R48" s="87">
        <f>SUM(N48*1.02)</f>
        <v>18.462000000000003</v>
      </c>
      <c r="S48" s="87"/>
      <c r="T48" s="88"/>
      <c r="U48" s="94">
        <f>SUM(V48+X48)</f>
        <v>19.015860000000004</v>
      </c>
      <c r="V48" s="87">
        <f>SUM(R48*1.03)</f>
        <v>19.015860000000004</v>
      </c>
      <c r="W48" s="87"/>
      <c r="X48" s="95"/>
      <c r="Y48" s="3534"/>
      <c r="Z48" s="3486"/>
      <c r="AA48" s="3489"/>
      <c r="AB48" s="3492"/>
      <c r="AE48" s="81"/>
    </row>
    <row r="49" spans="1:31" s="15" customFormat="1" ht="21" customHeight="1" thickBot="1" x14ac:dyDescent="0.25">
      <c r="A49" s="3451"/>
      <c r="B49" s="3501"/>
      <c r="C49" s="3504"/>
      <c r="D49" s="3315"/>
      <c r="E49" s="3508"/>
      <c r="F49" s="3511"/>
      <c r="G49" s="3484"/>
      <c r="H49" s="2239" t="s">
        <v>16</v>
      </c>
      <c r="I49" s="2224">
        <f>SUM(I47:I48)</f>
        <v>202.5</v>
      </c>
      <c r="J49" s="2224">
        <f>SUM(J47:J48)</f>
        <v>202.5</v>
      </c>
      <c r="K49" s="2224">
        <f t="shared" ref="K49:W49" si="19">SUM(K47:K48)</f>
        <v>158.6</v>
      </c>
      <c r="L49" s="2240"/>
      <c r="M49" s="2223">
        <f t="shared" si="19"/>
        <v>209.84971300000001</v>
      </c>
      <c r="N49" s="2224">
        <f>SUM(N47:N48)</f>
        <v>209.84971300000001</v>
      </c>
      <c r="O49" s="2224">
        <f t="shared" si="19"/>
        <v>166.5</v>
      </c>
      <c r="P49" s="2225"/>
      <c r="Q49" s="2241">
        <f t="shared" si="19"/>
        <v>214.04670726000001</v>
      </c>
      <c r="R49" s="2241">
        <f t="shared" si="19"/>
        <v>214.04670726000001</v>
      </c>
      <c r="S49" s="2241">
        <f t="shared" si="19"/>
        <v>169.83</v>
      </c>
      <c r="T49" s="2242"/>
      <c r="U49" s="2223">
        <f t="shared" si="19"/>
        <v>220.46810847780003</v>
      </c>
      <c r="V49" s="2224">
        <f t="shared" si="19"/>
        <v>220.46810847780003</v>
      </c>
      <c r="W49" s="2224">
        <f t="shared" si="19"/>
        <v>174.92490000000001</v>
      </c>
      <c r="X49" s="2225"/>
      <c r="Y49" s="3534"/>
      <c r="Z49" s="3487"/>
      <c r="AA49" s="3490"/>
      <c r="AB49" s="3493"/>
      <c r="AE49" s="81"/>
    </row>
    <row r="50" spans="1:31" s="15" customFormat="1" ht="21" customHeight="1" x14ac:dyDescent="0.2">
      <c r="A50" s="3467"/>
      <c r="B50" s="3522"/>
      <c r="C50" s="3523"/>
      <c r="D50" s="3314" t="s">
        <v>36</v>
      </c>
      <c r="E50" s="3524">
        <v>190550347</v>
      </c>
      <c r="F50" s="3525">
        <v>190550347</v>
      </c>
      <c r="G50" s="3512" t="s">
        <v>32</v>
      </c>
      <c r="H50" s="82" t="s">
        <v>50</v>
      </c>
      <c r="I50" s="83">
        <f>SUM(J50+L50)</f>
        <v>305.8</v>
      </c>
      <c r="J50" s="84">
        <v>304</v>
      </c>
      <c r="K50" s="84">
        <v>261.39999999999998</v>
      </c>
      <c r="L50" s="96">
        <v>1.8</v>
      </c>
      <c r="M50" s="2219">
        <f>SUM(N50+P50)</f>
        <v>313.38638700000001</v>
      </c>
      <c r="N50" s="2175">
        <v>313.38638700000001</v>
      </c>
      <c r="O50" s="2175">
        <v>274.5</v>
      </c>
      <c r="P50" s="2220"/>
      <c r="Q50" s="86">
        <f>SUM(R50+T50)</f>
        <v>195.58470726000002</v>
      </c>
      <c r="R50" s="87">
        <f>SUM(N47*1.02)</f>
        <v>195.58470726000002</v>
      </c>
      <c r="S50" s="87">
        <f t="shared" ref="S50" si="20">SUM(O50*1.02)</f>
        <v>279.99</v>
      </c>
      <c r="T50" s="88"/>
      <c r="U50" s="89">
        <f>SUM(V50+X50)</f>
        <v>201.45224847780003</v>
      </c>
      <c r="V50" s="90">
        <f>SUM(R50*1.03)</f>
        <v>201.45224847780003</v>
      </c>
      <c r="W50" s="90">
        <f t="shared" ref="W50" si="21">SUM(S50*1.03)</f>
        <v>288.3897</v>
      </c>
      <c r="X50" s="91"/>
      <c r="Y50" s="3534"/>
      <c r="Z50" s="3485">
        <v>39.5</v>
      </c>
      <c r="AA50" s="3488">
        <v>39.5</v>
      </c>
      <c r="AB50" s="3491">
        <v>39.5</v>
      </c>
      <c r="AE50" s="81"/>
    </row>
    <row r="51" spans="1:31" s="15" customFormat="1" ht="21" customHeight="1" x14ac:dyDescent="0.2">
      <c r="A51" s="3450"/>
      <c r="B51" s="3500"/>
      <c r="C51" s="3503"/>
      <c r="D51" s="3447"/>
      <c r="E51" s="3507"/>
      <c r="F51" s="3510"/>
      <c r="G51" s="3483"/>
      <c r="H51" s="32" t="s">
        <v>112</v>
      </c>
      <c r="I51" s="92">
        <f>SUM(J51+L51)</f>
        <v>49</v>
      </c>
      <c r="J51" s="34">
        <v>49</v>
      </c>
      <c r="K51" s="34"/>
      <c r="L51" s="93"/>
      <c r="M51" s="2221">
        <f>SUM(N51+P51)</f>
        <v>50.5</v>
      </c>
      <c r="N51" s="2181">
        <v>50.5</v>
      </c>
      <c r="O51" s="2181"/>
      <c r="P51" s="2222"/>
      <c r="Q51" s="86">
        <f>SUM(R51+T51)</f>
        <v>18.462000000000003</v>
      </c>
      <c r="R51" s="87">
        <f>SUM(N48*1.02)</f>
        <v>18.462000000000003</v>
      </c>
      <c r="S51" s="87"/>
      <c r="T51" s="88"/>
      <c r="U51" s="94">
        <f>SUM(V51+X51)</f>
        <v>19.015860000000004</v>
      </c>
      <c r="V51" s="87">
        <f>SUM(R51*1.03)</f>
        <v>19.015860000000004</v>
      </c>
      <c r="W51" s="87"/>
      <c r="X51" s="95"/>
      <c r="Y51" s="3534"/>
      <c r="Z51" s="3486"/>
      <c r="AA51" s="3489"/>
      <c r="AB51" s="3492"/>
      <c r="AE51" s="81"/>
    </row>
    <row r="52" spans="1:31" s="15" customFormat="1" ht="21" customHeight="1" thickBot="1" x14ac:dyDescent="0.25">
      <c r="A52" s="3451"/>
      <c r="B52" s="3501"/>
      <c r="C52" s="3504"/>
      <c r="D52" s="3315"/>
      <c r="E52" s="3508"/>
      <c r="F52" s="3511"/>
      <c r="G52" s="3484"/>
      <c r="H52" s="2239" t="s">
        <v>16</v>
      </c>
      <c r="I52" s="2224">
        <f>SUM(I50:I51)</f>
        <v>354.8</v>
      </c>
      <c r="J52" s="2224">
        <f t="shared" ref="J52:O52" si="22">SUM(J50:J51)</f>
        <v>353</v>
      </c>
      <c r="K52" s="2224">
        <f t="shared" si="22"/>
        <v>261.39999999999998</v>
      </c>
      <c r="L52" s="2240">
        <f t="shared" si="22"/>
        <v>1.8</v>
      </c>
      <c r="M52" s="2223">
        <f t="shared" si="22"/>
        <v>363.88638700000001</v>
      </c>
      <c r="N52" s="2224">
        <f>SUM(N50:N51)</f>
        <v>363.88638700000001</v>
      </c>
      <c r="O52" s="2224">
        <f t="shared" si="22"/>
        <v>274.5</v>
      </c>
      <c r="P52" s="2225"/>
      <c r="Q52" s="2241">
        <f t="shared" ref="Q52:S52" si="23">SUM(Q50:Q51)</f>
        <v>214.04670726000001</v>
      </c>
      <c r="R52" s="2241">
        <f t="shared" si="23"/>
        <v>214.04670726000001</v>
      </c>
      <c r="S52" s="2241">
        <f t="shared" si="23"/>
        <v>279.99</v>
      </c>
      <c r="T52" s="2242"/>
      <c r="U52" s="2223">
        <f t="shared" ref="U52:W52" si="24">SUM(U50:U51)</f>
        <v>220.46810847780003</v>
      </c>
      <c r="V52" s="2224">
        <f t="shared" si="24"/>
        <v>220.46810847780003</v>
      </c>
      <c r="W52" s="2224">
        <f t="shared" si="24"/>
        <v>288.3897</v>
      </c>
      <c r="X52" s="2225"/>
      <c r="Y52" s="3534"/>
      <c r="Z52" s="3487"/>
      <c r="AA52" s="3490"/>
      <c r="AB52" s="3493"/>
      <c r="AE52" s="81"/>
    </row>
    <row r="53" spans="1:31" s="15" customFormat="1" ht="21" customHeight="1" x14ac:dyDescent="0.2">
      <c r="A53" s="3467"/>
      <c r="B53" s="3522"/>
      <c r="C53" s="3523"/>
      <c r="D53" s="3314" t="s">
        <v>39</v>
      </c>
      <c r="E53" s="3524">
        <v>190550151</v>
      </c>
      <c r="F53" s="3525">
        <v>190550151</v>
      </c>
      <c r="G53" s="3512" t="s">
        <v>32</v>
      </c>
      <c r="H53" s="82" t="s">
        <v>50</v>
      </c>
      <c r="I53" s="83">
        <f>SUM(J53+L53)</f>
        <v>357.4</v>
      </c>
      <c r="J53" s="84">
        <v>357.4</v>
      </c>
      <c r="K53" s="84">
        <v>302.89999999999998</v>
      </c>
      <c r="L53" s="85"/>
      <c r="M53" s="2219">
        <f>SUM(N53+P53)</f>
        <v>367.76289450000002</v>
      </c>
      <c r="N53" s="2175">
        <v>367.76289450000002</v>
      </c>
      <c r="O53" s="2175">
        <v>318</v>
      </c>
      <c r="P53" s="2220"/>
      <c r="Q53" s="86">
        <f>SUM(R53+T53)</f>
        <v>378.79578133500002</v>
      </c>
      <c r="R53" s="87">
        <f>SUM(N53*1.03)</f>
        <v>378.79578133500002</v>
      </c>
      <c r="S53" s="87">
        <f t="shared" ref="S53" si="25">SUM(O53*1.03)</f>
        <v>327.54000000000002</v>
      </c>
      <c r="T53" s="88"/>
      <c r="U53" s="89">
        <f>SUM(V53+X53)</f>
        <v>390.15965477505</v>
      </c>
      <c r="V53" s="90">
        <f>SUM(R53*1.03)</f>
        <v>390.15965477505</v>
      </c>
      <c r="W53" s="90">
        <f t="shared" ref="W53:W54" si="26">SUM(S53*1.03)</f>
        <v>337.36620000000005</v>
      </c>
      <c r="X53" s="91"/>
      <c r="Y53" s="3534"/>
      <c r="Z53" s="3485">
        <v>53.75</v>
      </c>
      <c r="AA53" s="3488">
        <v>53.8</v>
      </c>
      <c r="AB53" s="3491">
        <v>53.8</v>
      </c>
      <c r="AE53" s="81"/>
    </row>
    <row r="54" spans="1:31" s="15" customFormat="1" ht="21" customHeight="1" x14ac:dyDescent="0.2">
      <c r="A54" s="3450"/>
      <c r="B54" s="3500"/>
      <c r="C54" s="3503"/>
      <c r="D54" s="3447"/>
      <c r="E54" s="3507"/>
      <c r="F54" s="3510"/>
      <c r="G54" s="3483"/>
      <c r="H54" s="32" t="s">
        <v>112</v>
      </c>
      <c r="I54" s="92">
        <f>SUM(J54+L54)</f>
        <v>73.5</v>
      </c>
      <c r="J54" s="34">
        <v>73.5</v>
      </c>
      <c r="K54" s="34">
        <v>9</v>
      </c>
      <c r="L54" s="93"/>
      <c r="M54" s="2221">
        <f>SUM(N54+P54)</f>
        <v>70.5</v>
      </c>
      <c r="N54" s="2181">
        <v>70.5</v>
      </c>
      <c r="O54" s="2181"/>
      <c r="P54" s="2222"/>
      <c r="Q54" s="86">
        <f>SUM(R54+T54)</f>
        <v>72.614999999999995</v>
      </c>
      <c r="R54" s="87">
        <f>SUM(N54*1.03)</f>
        <v>72.614999999999995</v>
      </c>
      <c r="S54" s="87"/>
      <c r="T54" s="88"/>
      <c r="U54" s="94">
        <f>SUM(V54+X54)</f>
        <v>74.793449999999993</v>
      </c>
      <c r="V54" s="87">
        <f>SUM(R54*1.03)</f>
        <v>74.793449999999993</v>
      </c>
      <c r="W54" s="87">
        <f t="shared" si="26"/>
        <v>0</v>
      </c>
      <c r="X54" s="95"/>
      <c r="Y54" s="3534"/>
      <c r="Z54" s="3486"/>
      <c r="AA54" s="3489"/>
      <c r="AB54" s="3492"/>
      <c r="AE54" s="81"/>
    </row>
    <row r="55" spans="1:31" s="15" customFormat="1" ht="21" customHeight="1" thickBot="1" x14ac:dyDescent="0.25">
      <c r="A55" s="3451"/>
      <c r="B55" s="3501"/>
      <c r="C55" s="3504"/>
      <c r="D55" s="3315"/>
      <c r="E55" s="3508"/>
      <c r="F55" s="3511"/>
      <c r="G55" s="3484"/>
      <c r="H55" s="2239" t="s">
        <v>16</v>
      </c>
      <c r="I55" s="2224">
        <f>SUM(I53:I54)</f>
        <v>430.9</v>
      </c>
      <c r="J55" s="2224">
        <f t="shared" ref="J55:O55" si="27">SUM(J53:J54)</f>
        <v>430.9</v>
      </c>
      <c r="K55" s="2224">
        <f t="shared" si="27"/>
        <v>311.89999999999998</v>
      </c>
      <c r="L55" s="2240">
        <f t="shared" si="27"/>
        <v>0</v>
      </c>
      <c r="M55" s="2223">
        <f t="shared" si="27"/>
        <v>438.26289450000002</v>
      </c>
      <c r="N55" s="2224">
        <f>SUM(N53:N54)</f>
        <v>438.26289450000002</v>
      </c>
      <c r="O55" s="2224">
        <f t="shared" si="27"/>
        <v>318</v>
      </c>
      <c r="P55" s="2225"/>
      <c r="Q55" s="2241">
        <f t="shared" ref="Q55:S55" si="28">SUM(Q53:Q54)</f>
        <v>451.41078133500002</v>
      </c>
      <c r="R55" s="2241">
        <f t="shared" si="28"/>
        <v>451.41078133500002</v>
      </c>
      <c r="S55" s="2241">
        <f t="shared" si="28"/>
        <v>327.54000000000002</v>
      </c>
      <c r="T55" s="2242"/>
      <c r="U55" s="2223">
        <f t="shared" ref="U55:W55" si="29">SUM(U53:U54)</f>
        <v>464.95310477505001</v>
      </c>
      <c r="V55" s="2224">
        <f t="shared" si="29"/>
        <v>464.95310477505001</v>
      </c>
      <c r="W55" s="2224">
        <f t="shared" si="29"/>
        <v>337.36620000000005</v>
      </c>
      <c r="X55" s="2225"/>
      <c r="Y55" s="3534"/>
      <c r="Z55" s="3487"/>
      <c r="AA55" s="3490"/>
      <c r="AB55" s="3493"/>
      <c r="AE55" s="81"/>
    </row>
    <row r="56" spans="1:31" s="15" customFormat="1" ht="21" customHeight="1" x14ac:dyDescent="0.2">
      <c r="A56" s="3467"/>
      <c r="B56" s="3522"/>
      <c r="C56" s="3523"/>
      <c r="D56" s="3314" t="s">
        <v>113</v>
      </c>
      <c r="E56" s="3524">
        <v>290549940</v>
      </c>
      <c r="F56" s="3525">
        <v>290549940</v>
      </c>
      <c r="G56" s="3512" t="s">
        <v>32</v>
      </c>
      <c r="H56" s="82" t="s">
        <v>50</v>
      </c>
      <c r="I56" s="83">
        <f>SUM(J56+L56)</f>
        <v>323</v>
      </c>
      <c r="J56" s="84">
        <v>323</v>
      </c>
      <c r="K56" s="84">
        <v>279.3</v>
      </c>
      <c r="L56" s="96"/>
      <c r="M56" s="2226">
        <f>SUM(N56+P56)</f>
        <v>333.21085650000003</v>
      </c>
      <c r="N56" s="2227">
        <v>333.21085650000003</v>
      </c>
      <c r="O56" s="2175">
        <v>293.3</v>
      </c>
      <c r="P56" s="2220"/>
      <c r="Q56" s="86">
        <f>SUM(R56+T56)</f>
        <v>339.87507363000003</v>
      </c>
      <c r="R56" s="87">
        <f>SUM(N56*1.02)</f>
        <v>339.87507363000003</v>
      </c>
      <c r="S56" s="87">
        <f t="shared" ref="S56" si="30">SUM(O56*1.02)</f>
        <v>299.166</v>
      </c>
      <c r="T56" s="88"/>
      <c r="U56" s="89">
        <f>SUM(V56+X56)</f>
        <v>350.07132583890007</v>
      </c>
      <c r="V56" s="90">
        <f>SUM(R56*1.03)</f>
        <v>350.07132583890007</v>
      </c>
      <c r="W56" s="90">
        <f t="shared" ref="W56" si="31">SUM(S56*1.03)</f>
        <v>308.14098000000001</v>
      </c>
      <c r="X56" s="91"/>
      <c r="Y56" s="3534"/>
      <c r="Z56" s="3485">
        <v>44.75</v>
      </c>
      <c r="AA56" s="3488">
        <v>44.8</v>
      </c>
      <c r="AB56" s="3491">
        <v>44.8</v>
      </c>
      <c r="AC56" s="17"/>
      <c r="AE56" s="81"/>
    </row>
    <row r="57" spans="1:31" s="15" customFormat="1" ht="21" customHeight="1" x14ac:dyDescent="0.2">
      <c r="A57" s="3450"/>
      <c r="B57" s="3500"/>
      <c r="C57" s="3503"/>
      <c r="D57" s="3447"/>
      <c r="E57" s="3507"/>
      <c r="F57" s="3510"/>
      <c r="G57" s="3483"/>
      <c r="H57" s="32" t="s">
        <v>112</v>
      </c>
      <c r="I57" s="92">
        <f>SUM(J57+L57)</f>
        <v>47.6</v>
      </c>
      <c r="J57" s="34">
        <v>47.6</v>
      </c>
      <c r="K57" s="34"/>
      <c r="L57" s="93"/>
      <c r="M57" s="2221">
        <f>SUM(N57+P57)</f>
        <v>53.5</v>
      </c>
      <c r="N57" s="2181">
        <v>53.5</v>
      </c>
      <c r="O57" s="2181"/>
      <c r="P57" s="2222"/>
      <c r="Q57" s="86">
        <f>SUM(R57+T57)</f>
        <v>54.57</v>
      </c>
      <c r="R57" s="87">
        <f>SUM(N57*1.02)</f>
        <v>54.57</v>
      </c>
      <c r="S57" s="87"/>
      <c r="T57" s="88"/>
      <c r="U57" s="94">
        <f>SUM(V57+X57)</f>
        <v>56.207100000000004</v>
      </c>
      <c r="V57" s="87">
        <f>SUM(R57*1.03)</f>
        <v>56.207100000000004</v>
      </c>
      <c r="W57" s="87"/>
      <c r="X57" s="95"/>
      <c r="Y57" s="3534"/>
      <c r="Z57" s="3486"/>
      <c r="AA57" s="3489"/>
      <c r="AB57" s="3492"/>
      <c r="AE57" s="81"/>
    </row>
    <row r="58" spans="1:31" s="15" customFormat="1" ht="21" customHeight="1" thickBot="1" x14ac:dyDescent="0.25">
      <c r="A58" s="3451"/>
      <c r="B58" s="3501"/>
      <c r="C58" s="3504"/>
      <c r="D58" s="3315"/>
      <c r="E58" s="3508"/>
      <c r="F58" s="3511"/>
      <c r="G58" s="3484"/>
      <c r="H58" s="2239" t="s">
        <v>16</v>
      </c>
      <c r="I58" s="2224">
        <f>SUM(I56:I57)</f>
        <v>370.6</v>
      </c>
      <c r="J58" s="2224">
        <f t="shared" ref="J58:O58" si="32">SUM(J56:J57)</f>
        <v>370.6</v>
      </c>
      <c r="K58" s="2224">
        <f t="shared" si="32"/>
        <v>279.3</v>
      </c>
      <c r="L58" s="2240">
        <f t="shared" si="32"/>
        <v>0</v>
      </c>
      <c r="M58" s="2223">
        <f t="shared" si="32"/>
        <v>386.71085650000003</v>
      </c>
      <c r="N58" s="2224">
        <f>SUM(N56:N57)</f>
        <v>386.71085650000003</v>
      </c>
      <c r="O58" s="2224">
        <f t="shared" si="32"/>
        <v>293.3</v>
      </c>
      <c r="P58" s="2225"/>
      <c r="Q58" s="2241">
        <f t="shared" ref="Q58:S58" si="33">SUM(Q56:Q57)</f>
        <v>394.44507363000002</v>
      </c>
      <c r="R58" s="2241">
        <f t="shared" si="33"/>
        <v>394.44507363000002</v>
      </c>
      <c r="S58" s="2241">
        <f t="shared" si="33"/>
        <v>299.166</v>
      </c>
      <c r="T58" s="2242"/>
      <c r="U58" s="2223">
        <f t="shared" ref="U58:W58" si="34">SUM(U56:U57)</f>
        <v>406.27842583890009</v>
      </c>
      <c r="V58" s="2224">
        <f t="shared" si="34"/>
        <v>406.27842583890009</v>
      </c>
      <c r="W58" s="2224">
        <f t="shared" si="34"/>
        <v>308.14098000000001</v>
      </c>
      <c r="X58" s="2225"/>
      <c r="Y58" s="3534"/>
      <c r="Z58" s="3487"/>
      <c r="AA58" s="3490"/>
      <c r="AB58" s="3493"/>
      <c r="AE58" s="81"/>
    </row>
    <row r="59" spans="1:31" s="15" customFormat="1" ht="21" customHeight="1" x14ac:dyDescent="0.2">
      <c r="A59" s="3467"/>
      <c r="B59" s="3522"/>
      <c r="C59" s="3523"/>
      <c r="D59" s="3314" t="s">
        <v>45</v>
      </c>
      <c r="E59" s="3524">
        <v>290565040</v>
      </c>
      <c r="F59" s="3525">
        <v>290565040</v>
      </c>
      <c r="G59" s="3512" t="s">
        <v>32</v>
      </c>
      <c r="H59" s="82" t="s">
        <v>50</v>
      </c>
      <c r="I59" s="83">
        <f>SUM(J59+L59)</f>
        <v>213.2</v>
      </c>
      <c r="J59" s="84">
        <v>213.2</v>
      </c>
      <c r="K59" s="84">
        <v>162.19999999999999</v>
      </c>
      <c r="L59" s="85"/>
      <c r="M59" s="2219">
        <f>SUM(N59+P59)</f>
        <v>216.56765100000001</v>
      </c>
      <c r="N59" s="2175">
        <v>216.56765100000001</v>
      </c>
      <c r="O59" s="2175">
        <v>170.3</v>
      </c>
      <c r="P59" s="2220"/>
      <c r="Q59" s="86">
        <f>SUM(R59+T59)</f>
        <v>220.89900402000001</v>
      </c>
      <c r="R59" s="87">
        <f>SUM(N59*1.02)</f>
        <v>220.89900402000001</v>
      </c>
      <c r="S59" s="87">
        <f t="shared" ref="S59" si="35">SUM(O59*1.02)</f>
        <v>173.70600000000002</v>
      </c>
      <c r="T59" s="88"/>
      <c r="U59" s="89">
        <f>SUM(V59+X59)</f>
        <v>227.5259741406</v>
      </c>
      <c r="V59" s="90">
        <f>SUM(R59*1.03)</f>
        <v>227.5259741406</v>
      </c>
      <c r="W59" s="90">
        <f t="shared" ref="W59" si="36">SUM(S59*1.03)</f>
        <v>178.91718000000003</v>
      </c>
      <c r="X59" s="91"/>
      <c r="Y59" s="3534"/>
      <c r="Z59" s="97">
        <v>21.25</v>
      </c>
      <c r="AA59" s="3488">
        <v>21.25</v>
      </c>
      <c r="AB59" s="3491">
        <v>21.25</v>
      </c>
      <c r="AE59" s="81"/>
    </row>
    <row r="60" spans="1:31" s="15" customFormat="1" ht="21" customHeight="1" x14ac:dyDescent="0.2">
      <c r="A60" s="3450"/>
      <c r="B60" s="3500"/>
      <c r="C60" s="3503"/>
      <c r="D60" s="3447"/>
      <c r="E60" s="3507"/>
      <c r="F60" s="3510"/>
      <c r="G60" s="3483"/>
      <c r="H60" s="32" t="s">
        <v>112</v>
      </c>
      <c r="I60" s="92">
        <f>SUM(J60+L60)</f>
        <v>48.7</v>
      </c>
      <c r="J60" s="34">
        <v>39.700000000000003</v>
      </c>
      <c r="K60" s="34"/>
      <c r="L60" s="2471">
        <v>9</v>
      </c>
      <c r="M60" s="2221">
        <f>SUM(N60+P60)</f>
        <v>42.3</v>
      </c>
      <c r="N60" s="2181">
        <v>42.3</v>
      </c>
      <c r="O60" s="2181"/>
      <c r="P60" s="1430"/>
      <c r="Q60" s="86">
        <f>SUM(R60+T60)</f>
        <v>43.146000000000001</v>
      </c>
      <c r="R60" s="87">
        <f>SUM(N60*1.02)</f>
        <v>43.146000000000001</v>
      </c>
      <c r="S60" s="87"/>
      <c r="T60" s="88"/>
      <c r="U60" s="94">
        <f>SUM(V60+X60)</f>
        <v>44.440380000000005</v>
      </c>
      <c r="V60" s="87">
        <f>SUM(R60*1.03)</f>
        <v>44.440380000000005</v>
      </c>
      <c r="W60" s="87"/>
      <c r="X60" s="95"/>
      <c r="Y60" s="3534"/>
      <c r="Z60" s="98"/>
      <c r="AA60" s="3489"/>
      <c r="AB60" s="3492"/>
      <c r="AE60" s="81"/>
    </row>
    <row r="61" spans="1:31" s="15" customFormat="1" ht="21" customHeight="1" thickBot="1" x14ac:dyDescent="0.25">
      <c r="A61" s="3451"/>
      <c r="B61" s="3501"/>
      <c r="C61" s="3504"/>
      <c r="D61" s="3315"/>
      <c r="E61" s="3508"/>
      <c r="F61" s="3511"/>
      <c r="G61" s="3484"/>
      <c r="H61" s="2239" t="s">
        <v>16</v>
      </c>
      <c r="I61" s="2224">
        <f>SUM(I59:I60)</f>
        <v>261.89999999999998</v>
      </c>
      <c r="J61" s="2224">
        <f t="shared" ref="J61:K61" si="37">SUM(J59:J60)</f>
        <v>252.89999999999998</v>
      </c>
      <c r="K61" s="2224">
        <f t="shared" si="37"/>
        <v>162.19999999999999</v>
      </c>
      <c r="L61" s="2240"/>
      <c r="M61" s="2223">
        <f t="shared" ref="M61:W61" si="38">SUM(M59:M60)</f>
        <v>258.86765100000002</v>
      </c>
      <c r="N61" s="2224">
        <f>SUM(N59:N60)</f>
        <v>258.86765100000002</v>
      </c>
      <c r="O61" s="2224">
        <f t="shared" si="38"/>
        <v>170.3</v>
      </c>
      <c r="P61" s="2225"/>
      <c r="Q61" s="2241">
        <f t="shared" si="38"/>
        <v>264.04500402000002</v>
      </c>
      <c r="R61" s="2241">
        <f t="shared" si="38"/>
        <v>264.04500402000002</v>
      </c>
      <c r="S61" s="2241">
        <f t="shared" si="38"/>
        <v>173.70600000000002</v>
      </c>
      <c r="T61" s="2242"/>
      <c r="U61" s="2223">
        <f t="shared" si="38"/>
        <v>271.9663541406</v>
      </c>
      <c r="V61" s="2224">
        <f t="shared" si="38"/>
        <v>271.9663541406</v>
      </c>
      <c r="W61" s="2224">
        <f t="shared" si="38"/>
        <v>178.91718000000003</v>
      </c>
      <c r="X61" s="2225"/>
      <c r="Y61" s="3534"/>
      <c r="Z61" s="99"/>
      <c r="AA61" s="3490"/>
      <c r="AB61" s="3493"/>
      <c r="AE61" s="81"/>
    </row>
    <row r="62" spans="1:31" s="15" customFormat="1" ht="21" customHeight="1" x14ac:dyDescent="0.2">
      <c r="A62" s="3498"/>
      <c r="B62" s="3499"/>
      <c r="C62" s="3502"/>
      <c r="D62" s="3505" t="s">
        <v>51</v>
      </c>
      <c r="E62" s="3524">
        <v>190565235</v>
      </c>
      <c r="F62" s="3509">
        <v>190565235</v>
      </c>
      <c r="G62" s="3482" t="s">
        <v>32</v>
      </c>
      <c r="H62" s="47" t="s">
        <v>50</v>
      </c>
      <c r="I62" s="83">
        <f>SUM(J62+L62)</f>
        <v>238.6</v>
      </c>
      <c r="J62" s="84">
        <v>236.9</v>
      </c>
      <c r="K62" s="84">
        <v>167.7</v>
      </c>
      <c r="L62" s="2472">
        <v>1.7</v>
      </c>
      <c r="M62" s="2219">
        <f>SUM(N62+P62)</f>
        <v>238.7347785</v>
      </c>
      <c r="N62" s="2175">
        <v>238.7347785</v>
      </c>
      <c r="O62" s="2175">
        <v>176.1</v>
      </c>
      <c r="P62" s="2220"/>
      <c r="Q62" s="86">
        <f>SUM(R62+T62)</f>
        <v>243.50947407000001</v>
      </c>
      <c r="R62" s="87">
        <f t="shared" ref="R62:S63" si="39">SUM(N62*1.02)</f>
        <v>243.50947407000001</v>
      </c>
      <c r="S62" s="87">
        <f t="shared" si="39"/>
        <v>179.62199999999999</v>
      </c>
      <c r="T62" s="88"/>
      <c r="U62" s="89">
        <f>SUM(V62+X62)</f>
        <v>250.81475829210001</v>
      </c>
      <c r="V62" s="90">
        <f>SUM(R62*1.03)</f>
        <v>250.81475829210001</v>
      </c>
      <c r="W62" s="90">
        <f t="shared" ref="W62" si="40">SUM(S62*1.03)</f>
        <v>185.01066</v>
      </c>
      <c r="X62" s="91"/>
      <c r="Y62" s="3534"/>
      <c r="Z62" s="3513">
        <v>20.75</v>
      </c>
      <c r="AA62" s="3488">
        <v>20.75</v>
      </c>
      <c r="AB62" s="3491">
        <v>2075</v>
      </c>
      <c r="AE62" s="81"/>
    </row>
    <row r="63" spans="1:31" s="15" customFormat="1" ht="21" customHeight="1" x14ac:dyDescent="0.2">
      <c r="A63" s="3450"/>
      <c r="B63" s="3500"/>
      <c r="C63" s="3503"/>
      <c r="D63" s="3447"/>
      <c r="E63" s="3507"/>
      <c r="F63" s="3510"/>
      <c r="G63" s="3483"/>
      <c r="H63" s="32" t="s">
        <v>112</v>
      </c>
      <c r="I63" s="92">
        <f>SUM(J63+L63)</f>
        <v>31.3</v>
      </c>
      <c r="J63" s="34">
        <v>31.3</v>
      </c>
      <c r="K63" s="34">
        <v>4</v>
      </c>
      <c r="L63" s="93"/>
      <c r="M63" s="2221">
        <f>SUM(N63+P63)</f>
        <v>35.1</v>
      </c>
      <c r="N63" s="2181">
        <v>35.1</v>
      </c>
      <c r="O63" s="2181"/>
      <c r="P63" s="2222"/>
      <c r="Q63" s="86">
        <f>SUM(R63+T63)</f>
        <v>35.802</v>
      </c>
      <c r="R63" s="87">
        <f t="shared" si="39"/>
        <v>35.802</v>
      </c>
      <c r="S63" s="87"/>
      <c r="T63" s="88"/>
      <c r="U63" s="94">
        <f>SUM(V63+X63)</f>
        <v>36.876060000000003</v>
      </c>
      <c r="V63" s="87">
        <f>SUM(R63*1.03)</f>
        <v>36.876060000000003</v>
      </c>
      <c r="W63" s="87"/>
      <c r="X63" s="95"/>
      <c r="Y63" s="3534"/>
      <c r="Z63" s="3514"/>
      <c r="AA63" s="3489"/>
      <c r="AB63" s="3492"/>
      <c r="AE63" s="81"/>
    </row>
    <row r="64" spans="1:31" s="15" customFormat="1" ht="21" customHeight="1" thickBot="1" x14ac:dyDescent="0.25">
      <c r="A64" s="3451"/>
      <c r="B64" s="3501"/>
      <c r="C64" s="3504"/>
      <c r="D64" s="3315"/>
      <c r="E64" s="3508"/>
      <c r="F64" s="3511"/>
      <c r="G64" s="3484"/>
      <c r="H64" s="2239" t="s">
        <v>16</v>
      </c>
      <c r="I64" s="2224">
        <f>SUM(I62:I63)</f>
        <v>269.89999999999998</v>
      </c>
      <c r="J64" s="2224">
        <f t="shared" ref="J64:O64" si="41">SUM(J62:J63)</f>
        <v>268.2</v>
      </c>
      <c r="K64" s="2224">
        <f t="shared" si="41"/>
        <v>171.7</v>
      </c>
      <c r="L64" s="2240">
        <f t="shared" si="41"/>
        <v>1.7</v>
      </c>
      <c r="M64" s="2223">
        <f t="shared" si="41"/>
        <v>273.83477850000003</v>
      </c>
      <c r="N64" s="2224">
        <f>SUM(N62:N63)</f>
        <v>273.83477850000003</v>
      </c>
      <c r="O64" s="2224">
        <f t="shared" si="41"/>
        <v>176.1</v>
      </c>
      <c r="P64" s="2225"/>
      <c r="Q64" s="2241">
        <f t="shared" ref="Q64:S64" si="42">SUM(Q62:Q63)</f>
        <v>279.31147407000003</v>
      </c>
      <c r="R64" s="2241">
        <f t="shared" si="42"/>
        <v>279.31147407000003</v>
      </c>
      <c r="S64" s="2241">
        <f t="shared" si="42"/>
        <v>179.62199999999999</v>
      </c>
      <c r="T64" s="2242"/>
      <c r="U64" s="2223">
        <f t="shared" ref="U64:W64" si="43">SUM(U62:U63)</f>
        <v>287.6908182921</v>
      </c>
      <c r="V64" s="2224">
        <f t="shared" si="43"/>
        <v>287.6908182921</v>
      </c>
      <c r="W64" s="2224">
        <f t="shared" si="43"/>
        <v>185.01066</v>
      </c>
      <c r="X64" s="2225"/>
      <c r="Y64" s="3534"/>
      <c r="Z64" s="3515"/>
      <c r="AA64" s="3490"/>
      <c r="AB64" s="3493"/>
      <c r="AE64" s="81"/>
    </row>
    <row r="65" spans="1:31" s="15" customFormat="1" ht="21" customHeight="1" x14ac:dyDescent="0.2">
      <c r="A65" s="3467"/>
      <c r="B65" s="3522"/>
      <c r="C65" s="3523"/>
      <c r="D65" s="3314" t="s">
        <v>56</v>
      </c>
      <c r="E65" s="3524">
        <v>190565573</v>
      </c>
      <c r="F65" s="3525">
        <v>190565573</v>
      </c>
      <c r="G65" s="3512" t="s">
        <v>32</v>
      </c>
      <c r="H65" s="82" t="s">
        <v>50</v>
      </c>
      <c r="I65" s="83">
        <f>SUM(J65+L65)</f>
        <v>223.6</v>
      </c>
      <c r="J65" s="84">
        <v>223.6</v>
      </c>
      <c r="K65" s="84">
        <v>176.2</v>
      </c>
      <c r="L65" s="96"/>
      <c r="M65" s="2219">
        <f>SUM(N65+P65)</f>
        <v>228.05852100000001</v>
      </c>
      <c r="N65" s="2175">
        <v>228.05852100000001</v>
      </c>
      <c r="O65" s="2175">
        <v>185</v>
      </c>
      <c r="P65" s="2220"/>
      <c r="Q65" s="86">
        <f>SUM(R65+T65)</f>
        <v>232.61969142000001</v>
      </c>
      <c r="R65" s="87">
        <f>SUM(N65*1.02)</f>
        <v>232.61969142000001</v>
      </c>
      <c r="S65" s="87">
        <f t="shared" ref="S65" si="44">SUM(O65*1.02)</f>
        <v>188.70000000000002</v>
      </c>
      <c r="T65" s="88"/>
      <c r="U65" s="89">
        <f>SUM(V65+X65)</f>
        <v>239.59828216260001</v>
      </c>
      <c r="V65" s="90">
        <f>SUM(R65*1.03)</f>
        <v>239.59828216260001</v>
      </c>
      <c r="W65" s="90">
        <f t="shared" ref="W65" si="45">SUM(S65*1.03)</f>
        <v>194.36100000000002</v>
      </c>
      <c r="X65" s="91"/>
      <c r="Y65" s="3534"/>
      <c r="Z65" s="3485">
        <v>26</v>
      </c>
      <c r="AA65" s="3488">
        <v>26</v>
      </c>
      <c r="AB65" s="3491">
        <v>26</v>
      </c>
      <c r="AE65" s="81"/>
    </row>
    <row r="66" spans="1:31" s="15" customFormat="1" ht="21" customHeight="1" x14ac:dyDescent="0.2">
      <c r="A66" s="3450"/>
      <c r="B66" s="3500"/>
      <c r="C66" s="3503"/>
      <c r="D66" s="3447"/>
      <c r="E66" s="3507"/>
      <c r="F66" s="3510"/>
      <c r="G66" s="3483"/>
      <c r="H66" s="32" t="s">
        <v>112</v>
      </c>
      <c r="I66" s="92">
        <f>SUM(J66+L66)</f>
        <v>33.299999999999997</v>
      </c>
      <c r="J66" s="34">
        <v>33.299999999999997</v>
      </c>
      <c r="K66" s="34"/>
      <c r="L66" s="93"/>
      <c r="M66" s="2221">
        <f>SUM(N66+P66)</f>
        <v>34.299999999999997</v>
      </c>
      <c r="N66" s="2181">
        <v>34.299999999999997</v>
      </c>
      <c r="O66" s="2181"/>
      <c r="P66" s="2222"/>
      <c r="Q66" s="86">
        <f>SUM(R66+T66)</f>
        <v>34.985999999999997</v>
      </c>
      <c r="R66" s="87">
        <f>SUM(N66*1.02)</f>
        <v>34.985999999999997</v>
      </c>
      <c r="S66" s="87"/>
      <c r="T66" s="88"/>
      <c r="U66" s="94">
        <f>SUM(V66+X66)</f>
        <v>36.035579999999996</v>
      </c>
      <c r="V66" s="87">
        <f>SUM(R66*1.03)</f>
        <v>36.035579999999996</v>
      </c>
      <c r="W66" s="87"/>
      <c r="X66" s="95"/>
      <c r="Y66" s="3534"/>
      <c r="Z66" s="3486"/>
      <c r="AA66" s="3489"/>
      <c r="AB66" s="3492"/>
      <c r="AE66" s="81"/>
    </row>
    <row r="67" spans="1:31" s="15" customFormat="1" ht="21" customHeight="1" thickBot="1" x14ac:dyDescent="0.25">
      <c r="A67" s="3451"/>
      <c r="B67" s="3501"/>
      <c r="C67" s="3504"/>
      <c r="D67" s="3315"/>
      <c r="E67" s="3508"/>
      <c r="F67" s="3511"/>
      <c r="G67" s="3484"/>
      <c r="H67" s="2239" t="s">
        <v>16</v>
      </c>
      <c r="I67" s="2224">
        <f>SUM(I65:I66)</f>
        <v>256.89999999999998</v>
      </c>
      <c r="J67" s="2224">
        <f t="shared" ref="J67:O67" si="46">SUM(J65:J66)</f>
        <v>256.89999999999998</v>
      </c>
      <c r="K67" s="2224">
        <f t="shared" si="46"/>
        <v>176.2</v>
      </c>
      <c r="L67" s="2240">
        <f t="shared" si="46"/>
        <v>0</v>
      </c>
      <c r="M67" s="2223">
        <f t="shared" si="46"/>
        <v>262.358521</v>
      </c>
      <c r="N67" s="2224">
        <f>SUM(N65:N66)</f>
        <v>262.358521</v>
      </c>
      <c r="O67" s="2224">
        <f t="shared" si="46"/>
        <v>185</v>
      </c>
      <c r="P67" s="2225"/>
      <c r="Q67" s="2241">
        <f t="shared" ref="Q67:S67" si="47">SUM(Q65:Q66)</f>
        <v>267.60569142000003</v>
      </c>
      <c r="R67" s="2241">
        <f t="shared" si="47"/>
        <v>267.60569142000003</v>
      </c>
      <c r="S67" s="2241">
        <f t="shared" si="47"/>
        <v>188.70000000000002</v>
      </c>
      <c r="T67" s="2242"/>
      <c r="U67" s="2223">
        <f t="shared" ref="U67:W67" si="48">SUM(U65:U66)</f>
        <v>275.6338621626</v>
      </c>
      <c r="V67" s="2224">
        <f t="shared" si="48"/>
        <v>275.6338621626</v>
      </c>
      <c r="W67" s="2224">
        <f t="shared" si="48"/>
        <v>194.36100000000002</v>
      </c>
      <c r="X67" s="2225"/>
      <c r="Y67" s="3534"/>
      <c r="Z67" s="3487"/>
      <c r="AA67" s="3490"/>
      <c r="AB67" s="3493"/>
      <c r="AE67" s="81"/>
    </row>
    <row r="68" spans="1:31" s="15" customFormat="1" ht="21" customHeight="1" x14ac:dyDescent="0.2">
      <c r="A68" s="3467"/>
      <c r="B68" s="3522"/>
      <c r="C68" s="3523"/>
      <c r="D68" s="3314" t="s">
        <v>114</v>
      </c>
      <c r="E68" s="3524">
        <v>190565388</v>
      </c>
      <c r="F68" s="3525">
        <v>190565388</v>
      </c>
      <c r="G68" s="3512" t="s">
        <v>32</v>
      </c>
      <c r="H68" s="82" t="s">
        <v>50</v>
      </c>
      <c r="I68" s="83">
        <f>SUM(J68+L68)</f>
        <v>227</v>
      </c>
      <c r="J68" s="84">
        <v>227</v>
      </c>
      <c r="K68" s="84">
        <v>166.5</v>
      </c>
      <c r="L68" s="85"/>
      <c r="M68" s="2219">
        <f>SUM(N68+P68)</f>
        <v>223.8</v>
      </c>
      <c r="N68" s="2175">
        <v>223.8</v>
      </c>
      <c r="O68" s="2175">
        <v>174.8</v>
      </c>
      <c r="P68" s="2220"/>
      <c r="Q68" s="86">
        <f>SUM(R68+T68)</f>
        <v>228.27600000000001</v>
      </c>
      <c r="R68" s="87">
        <f>SUM(N68*1.02)</f>
        <v>228.27600000000001</v>
      </c>
      <c r="S68" s="87">
        <f>SUM(O68*1.02)</f>
        <v>178.29600000000002</v>
      </c>
      <c r="T68" s="88"/>
      <c r="U68" s="89">
        <f>SUM(V68+X68)</f>
        <v>235.12428000000003</v>
      </c>
      <c r="V68" s="90">
        <f>SUM(R68*1.03)</f>
        <v>235.12428000000003</v>
      </c>
      <c r="W68" s="90">
        <f t="shared" ref="W68:W69" si="49">SUM(S68*1.03)</f>
        <v>183.64488000000003</v>
      </c>
      <c r="X68" s="91"/>
      <c r="Y68" s="3534"/>
      <c r="Z68" s="3513">
        <v>22.75</v>
      </c>
      <c r="AA68" s="3516">
        <v>22.75</v>
      </c>
      <c r="AB68" s="3491">
        <v>22.75</v>
      </c>
      <c r="AE68" s="81"/>
    </row>
    <row r="69" spans="1:31" s="15" customFormat="1" ht="21" customHeight="1" x14ac:dyDescent="0.2">
      <c r="A69" s="3450"/>
      <c r="B69" s="3500"/>
      <c r="C69" s="3503"/>
      <c r="D69" s="3447"/>
      <c r="E69" s="3507"/>
      <c r="F69" s="3510"/>
      <c r="G69" s="3483"/>
      <c r="H69" s="32" t="s">
        <v>112</v>
      </c>
      <c r="I69" s="92">
        <f>SUM(J69+L69)</f>
        <v>18</v>
      </c>
      <c r="J69" s="34">
        <v>18</v>
      </c>
      <c r="K69" s="34"/>
      <c r="L69" s="93"/>
      <c r="M69" s="2221">
        <f>SUM(N69+P69)</f>
        <v>14</v>
      </c>
      <c r="N69" s="2181">
        <v>14</v>
      </c>
      <c r="O69" s="2181"/>
      <c r="P69" s="2222"/>
      <c r="Q69" s="86">
        <f>SUM(R69+T69)</f>
        <v>14.280000000000001</v>
      </c>
      <c r="R69" s="87">
        <f>SUM(N69*1.02)</f>
        <v>14.280000000000001</v>
      </c>
      <c r="S69" s="87"/>
      <c r="T69" s="88"/>
      <c r="U69" s="94">
        <f>SUM(V69+X69)</f>
        <v>14.708400000000001</v>
      </c>
      <c r="V69" s="87">
        <f>SUM(R69*1.03)</f>
        <v>14.708400000000001</v>
      </c>
      <c r="W69" s="87">
        <f t="shared" si="49"/>
        <v>0</v>
      </c>
      <c r="X69" s="95"/>
      <c r="Y69" s="3534"/>
      <c r="Z69" s="3514"/>
      <c r="AA69" s="3517"/>
      <c r="AB69" s="3492"/>
      <c r="AE69" s="81"/>
    </row>
    <row r="70" spans="1:31" s="15" customFormat="1" ht="21" customHeight="1" thickBot="1" x14ac:dyDescent="0.25">
      <c r="A70" s="3451"/>
      <c r="B70" s="3501"/>
      <c r="C70" s="3504"/>
      <c r="D70" s="3315"/>
      <c r="E70" s="3508"/>
      <c r="F70" s="3511"/>
      <c r="G70" s="3484"/>
      <c r="H70" s="2239" t="s">
        <v>16</v>
      </c>
      <c r="I70" s="2224">
        <f>SUM(I68:I69)</f>
        <v>245</v>
      </c>
      <c r="J70" s="2224">
        <f t="shared" ref="J70:K70" si="50">SUM(J68:J69)</f>
        <v>245</v>
      </c>
      <c r="K70" s="2224">
        <f t="shared" si="50"/>
        <v>166.5</v>
      </c>
      <c r="L70" s="2240"/>
      <c r="M70" s="2223">
        <f t="shared" ref="M70:O70" si="51">SUM(M68:M69)</f>
        <v>237.8</v>
      </c>
      <c r="N70" s="2224">
        <f>SUM(N68:N69)</f>
        <v>237.8</v>
      </c>
      <c r="O70" s="2224">
        <f t="shared" si="51"/>
        <v>174.8</v>
      </c>
      <c r="P70" s="2225"/>
      <c r="Q70" s="2241">
        <f t="shared" ref="Q70:S70" si="52">SUM(Q68:Q69)</f>
        <v>242.55600000000001</v>
      </c>
      <c r="R70" s="2241">
        <f t="shared" si="52"/>
        <v>242.55600000000001</v>
      </c>
      <c r="S70" s="2241">
        <f t="shared" si="52"/>
        <v>178.29600000000002</v>
      </c>
      <c r="T70" s="2242"/>
      <c r="U70" s="2223">
        <f t="shared" ref="U70:W70" si="53">SUM(U68:U69)</f>
        <v>249.83268000000004</v>
      </c>
      <c r="V70" s="2224">
        <f t="shared" si="53"/>
        <v>249.83268000000004</v>
      </c>
      <c r="W70" s="2224">
        <f t="shared" si="53"/>
        <v>183.64488000000003</v>
      </c>
      <c r="X70" s="2225"/>
      <c r="Y70" s="3534"/>
      <c r="Z70" s="3515"/>
      <c r="AA70" s="3518"/>
      <c r="AB70" s="3493"/>
      <c r="AE70" s="81"/>
    </row>
    <row r="71" spans="1:31" s="15" customFormat="1" ht="21" customHeight="1" x14ac:dyDescent="0.2">
      <c r="A71" s="3450"/>
      <c r="B71" s="3500"/>
      <c r="C71" s="3503"/>
      <c r="D71" s="3447" t="s">
        <v>115</v>
      </c>
      <c r="E71" s="3507">
        <v>190565192</v>
      </c>
      <c r="F71" s="3510">
        <v>190565192</v>
      </c>
      <c r="G71" s="3483" t="s">
        <v>32</v>
      </c>
      <c r="H71" s="32" t="s">
        <v>50</v>
      </c>
      <c r="I71" s="83">
        <f>SUM(J71+L71)</f>
        <v>516.79999999999995</v>
      </c>
      <c r="J71" s="84">
        <v>516.79999999999995</v>
      </c>
      <c r="K71" s="84">
        <v>361.2</v>
      </c>
      <c r="L71" s="85"/>
      <c r="M71" s="2219">
        <f>SUM(N71+P71)</f>
        <v>520.09644600000001</v>
      </c>
      <c r="N71" s="2175">
        <v>520.09644600000001</v>
      </c>
      <c r="O71" s="2175">
        <v>379.3</v>
      </c>
      <c r="P71" s="2220"/>
      <c r="Q71" s="86">
        <f>SUM(R71+T71)</f>
        <v>530.49837492000006</v>
      </c>
      <c r="R71" s="87">
        <f>SUM(N71*1.02)</f>
        <v>530.49837492000006</v>
      </c>
      <c r="S71" s="87">
        <f t="shared" ref="S71:S73" si="54">SUM(O71*1.02)</f>
        <v>386.88600000000002</v>
      </c>
      <c r="T71" s="88"/>
      <c r="U71" s="89">
        <f>SUM(V71+X71)</f>
        <v>546.41332616760008</v>
      </c>
      <c r="V71" s="100">
        <f>SUM(R71*1.03)</f>
        <v>546.41332616760008</v>
      </c>
      <c r="W71" s="100">
        <f t="shared" ref="W71:W73" si="55">SUM(S71*1.03)</f>
        <v>398.49258000000003</v>
      </c>
      <c r="X71" s="101"/>
      <c r="Y71" s="3534"/>
      <c r="Z71" s="3485">
        <v>74</v>
      </c>
      <c r="AA71" s="3488">
        <v>74</v>
      </c>
      <c r="AB71" s="3491">
        <v>74</v>
      </c>
      <c r="AE71" s="81"/>
    </row>
    <row r="72" spans="1:31" s="15" customFormat="1" ht="21" customHeight="1" x14ac:dyDescent="0.2">
      <c r="A72" s="3450"/>
      <c r="B72" s="3500"/>
      <c r="C72" s="3503"/>
      <c r="D72" s="3447"/>
      <c r="E72" s="3507"/>
      <c r="F72" s="3510"/>
      <c r="G72" s="3483"/>
      <c r="H72" s="32" t="s">
        <v>33</v>
      </c>
      <c r="I72" s="92">
        <f>SUM(J72+L72)</f>
        <v>25.5</v>
      </c>
      <c r="J72" s="34">
        <v>25.5</v>
      </c>
      <c r="K72" s="34">
        <v>25.1</v>
      </c>
      <c r="L72" s="93"/>
      <c r="M72" s="2228">
        <f>SUM(N72+P72)</f>
        <v>28.8</v>
      </c>
      <c r="N72" s="2229">
        <v>28.8</v>
      </c>
      <c r="O72" s="2229">
        <v>28.4</v>
      </c>
      <c r="P72" s="2222"/>
      <c r="Q72" s="86">
        <f>SUM(R72+T72)</f>
        <v>29.376000000000001</v>
      </c>
      <c r="R72" s="87">
        <f t="shared" ref="R72:R73" si="56">SUM(N72*1.02)</f>
        <v>29.376000000000001</v>
      </c>
      <c r="S72" s="87">
        <f t="shared" si="54"/>
        <v>28.968</v>
      </c>
      <c r="T72" s="88"/>
      <c r="U72" s="94">
        <f>SUM(V72+X72)</f>
        <v>30.257280000000002</v>
      </c>
      <c r="V72" s="102">
        <f t="shared" ref="V72:V73" si="57">SUM(R72*1.03)</f>
        <v>30.257280000000002</v>
      </c>
      <c r="W72" s="102">
        <f t="shared" si="55"/>
        <v>29.837040000000002</v>
      </c>
      <c r="X72" s="103"/>
      <c r="Y72" s="3534"/>
      <c r="Z72" s="3486"/>
      <c r="AA72" s="3489"/>
      <c r="AB72" s="3492"/>
      <c r="AE72" s="81"/>
    </row>
    <row r="73" spans="1:31" s="15" customFormat="1" ht="21" customHeight="1" x14ac:dyDescent="0.2">
      <c r="A73" s="3450"/>
      <c r="B73" s="3500"/>
      <c r="C73" s="3503"/>
      <c r="D73" s="3447"/>
      <c r="E73" s="3507"/>
      <c r="F73" s="3510"/>
      <c r="G73" s="3483"/>
      <c r="H73" s="32" t="s">
        <v>112</v>
      </c>
      <c r="I73" s="92">
        <f>SUM(J73+L73)</f>
        <v>56.8</v>
      </c>
      <c r="J73" s="34">
        <v>56.8</v>
      </c>
      <c r="K73" s="34">
        <v>1.5</v>
      </c>
      <c r="L73" s="93"/>
      <c r="M73" s="2221">
        <f>SUM(N73+P73)</f>
        <v>53.6</v>
      </c>
      <c r="N73" s="2181">
        <v>53.6</v>
      </c>
      <c r="O73" s="2181"/>
      <c r="P73" s="2222"/>
      <c r="Q73" s="86">
        <f>SUM(R73+T73)</f>
        <v>54.672000000000004</v>
      </c>
      <c r="R73" s="87">
        <f t="shared" si="56"/>
        <v>54.672000000000004</v>
      </c>
      <c r="S73" s="87">
        <f t="shared" si="54"/>
        <v>0</v>
      </c>
      <c r="T73" s="88"/>
      <c r="U73" s="94">
        <f>SUM(V73+X73)</f>
        <v>56.312160000000006</v>
      </c>
      <c r="V73" s="87">
        <f t="shared" si="57"/>
        <v>56.312160000000006</v>
      </c>
      <c r="W73" s="87">
        <f t="shared" si="55"/>
        <v>0</v>
      </c>
      <c r="X73" s="95"/>
      <c r="Y73" s="3534"/>
      <c r="Z73" s="3486"/>
      <c r="AA73" s="3489"/>
      <c r="AB73" s="3492"/>
      <c r="AE73" s="81"/>
    </row>
    <row r="74" spans="1:31" s="15" customFormat="1" ht="21" customHeight="1" thickBot="1" x14ac:dyDescent="0.25">
      <c r="A74" s="3451"/>
      <c r="B74" s="3501"/>
      <c r="C74" s="3504"/>
      <c r="D74" s="3315"/>
      <c r="E74" s="3508"/>
      <c r="F74" s="3511"/>
      <c r="G74" s="3484"/>
      <c r="H74" s="2239" t="s">
        <v>16</v>
      </c>
      <c r="I74" s="2224">
        <f>SUM(I71:I73)</f>
        <v>599.09999999999991</v>
      </c>
      <c r="J74" s="2224">
        <f t="shared" ref="J74:K74" si="58">SUM(J71:J73)</f>
        <v>599.09999999999991</v>
      </c>
      <c r="K74" s="2224">
        <f t="shared" si="58"/>
        <v>387.8</v>
      </c>
      <c r="L74" s="2240"/>
      <c r="M74" s="2223">
        <f t="shared" ref="M74:O74" si="59">SUM(M71:M73)</f>
        <v>602.49644599999999</v>
      </c>
      <c r="N74" s="2224">
        <f>SUM(N71:N73)</f>
        <v>602.49644599999999</v>
      </c>
      <c r="O74" s="2224">
        <f t="shared" si="59"/>
        <v>407.7</v>
      </c>
      <c r="P74" s="2225"/>
      <c r="Q74" s="2241">
        <f t="shared" ref="Q74:S74" si="60">SUM(Q71:Q73)</f>
        <v>614.54637492000006</v>
      </c>
      <c r="R74" s="2241">
        <f t="shared" si="60"/>
        <v>614.54637492000006</v>
      </c>
      <c r="S74" s="2241">
        <f t="shared" si="60"/>
        <v>415.85400000000004</v>
      </c>
      <c r="T74" s="2242"/>
      <c r="U74" s="2223">
        <f t="shared" ref="U74:W74" si="61">SUM(U71:U73)</f>
        <v>632.98276616760018</v>
      </c>
      <c r="V74" s="2224">
        <f t="shared" si="61"/>
        <v>632.98276616760018</v>
      </c>
      <c r="W74" s="2224">
        <f t="shared" si="61"/>
        <v>428.32962000000003</v>
      </c>
      <c r="X74" s="2225"/>
      <c r="Y74" s="3534"/>
      <c r="Z74" s="3487"/>
      <c r="AA74" s="3490"/>
      <c r="AB74" s="3493"/>
      <c r="AE74" s="81"/>
    </row>
    <row r="75" spans="1:31" s="15" customFormat="1" ht="21" customHeight="1" x14ac:dyDescent="0.2">
      <c r="A75" s="3498"/>
      <c r="B75" s="3499"/>
      <c r="C75" s="3502"/>
      <c r="D75" s="3505" t="s">
        <v>70</v>
      </c>
      <c r="E75" s="3506">
        <v>190563412</v>
      </c>
      <c r="F75" s="3509">
        <v>190563412</v>
      </c>
      <c r="G75" s="3482" t="s">
        <v>32</v>
      </c>
      <c r="H75" s="32" t="s">
        <v>50</v>
      </c>
      <c r="I75" s="83">
        <f>SUM(J75+L75)</f>
        <v>170.9</v>
      </c>
      <c r="J75" s="84">
        <v>170.9</v>
      </c>
      <c r="K75" s="84">
        <v>131.80000000000001</v>
      </c>
      <c r="L75" s="96"/>
      <c r="M75" s="2219">
        <f>SUM(N75+P75)</f>
        <v>173.9</v>
      </c>
      <c r="N75" s="2175">
        <v>173.9</v>
      </c>
      <c r="O75" s="2175">
        <v>138.4</v>
      </c>
      <c r="P75" s="2220"/>
      <c r="Q75" s="86">
        <f>SUM(R75+T75)</f>
        <v>177.37800000000001</v>
      </c>
      <c r="R75" s="87">
        <f>SUM(N75*1.02)</f>
        <v>177.37800000000001</v>
      </c>
      <c r="S75" s="87">
        <f t="shared" ref="S75:S76" si="62">SUM(O75*1.02)</f>
        <v>141.16800000000001</v>
      </c>
      <c r="T75" s="88"/>
      <c r="U75" s="89">
        <f>SUM(V75+X75)</f>
        <v>182.69934000000001</v>
      </c>
      <c r="V75" s="90">
        <f>SUM(R75*1.03)</f>
        <v>182.69934000000001</v>
      </c>
      <c r="W75" s="90">
        <f t="shared" ref="W75:W76" si="63">SUM(S75*1.03)</f>
        <v>145.40304</v>
      </c>
      <c r="X75" s="91"/>
      <c r="Y75" s="3534"/>
      <c r="Z75" s="3485">
        <v>18.5</v>
      </c>
      <c r="AA75" s="3488">
        <v>18.5</v>
      </c>
      <c r="AB75" s="3491">
        <v>18.5</v>
      </c>
      <c r="AE75" s="81"/>
    </row>
    <row r="76" spans="1:31" s="15" customFormat="1" ht="21" customHeight="1" x14ac:dyDescent="0.2">
      <c r="A76" s="3450"/>
      <c r="B76" s="3500"/>
      <c r="C76" s="3503"/>
      <c r="D76" s="3447"/>
      <c r="E76" s="3507"/>
      <c r="F76" s="3510"/>
      <c r="G76" s="3483"/>
      <c r="H76" s="32" t="s">
        <v>112</v>
      </c>
      <c r="I76" s="92">
        <f>SUM(J76+L76)</f>
        <v>10.5</v>
      </c>
      <c r="J76" s="34">
        <v>10.5</v>
      </c>
      <c r="K76" s="34"/>
      <c r="L76" s="93"/>
      <c r="M76" s="2221">
        <f>SUM(N76+P76)</f>
        <v>11.8</v>
      </c>
      <c r="N76" s="2181">
        <v>11.8</v>
      </c>
      <c r="O76" s="2181"/>
      <c r="P76" s="2222"/>
      <c r="Q76" s="86">
        <f>SUM(R76+T76)</f>
        <v>12.036000000000001</v>
      </c>
      <c r="R76" s="87">
        <f>SUM(N76*1.02)</f>
        <v>12.036000000000001</v>
      </c>
      <c r="S76" s="87">
        <f t="shared" si="62"/>
        <v>0</v>
      </c>
      <c r="T76" s="88"/>
      <c r="U76" s="94">
        <f>SUM(V76+X76)</f>
        <v>12.397080000000003</v>
      </c>
      <c r="V76" s="87">
        <f>SUM(R76*1.03)</f>
        <v>12.397080000000003</v>
      </c>
      <c r="W76" s="87">
        <f t="shared" si="63"/>
        <v>0</v>
      </c>
      <c r="X76" s="95"/>
      <c r="Y76" s="3534"/>
      <c r="Z76" s="3486"/>
      <c r="AA76" s="3489"/>
      <c r="AB76" s="3492"/>
      <c r="AE76" s="81"/>
    </row>
    <row r="77" spans="1:31" s="15" customFormat="1" ht="21" customHeight="1" thickBot="1" x14ac:dyDescent="0.25">
      <c r="A77" s="3451"/>
      <c r="B77" s="3501"/>
      <c r="C77" s="3504"/>
      <c r="D77" s="3315"/>
      <c r="E77" s="3508"/>
      <c r="F77" s="3511"/>
      <c r="G77" s="3484"/>
      <c r="H77" s="2239" t="s">
        <v>16</v>
      </c>
      <c r="I77" s="2224">
        <f>SUM(I75:I76)</f>
        <v>181.4</v>
      </c>
      <c r="J77" s="2224">
        <f t="shared" ref="J77:O77" si="64">SUM(J75:J76)</f>
        <v>181.4</v>
      </c>
      <c r="K77" s="2224">
        <f t="shared" si="64"/>
        <v>131.80000000000001</v>
      </c>
      <c r="L77" s="2240">
        <f t="shared" si="64"/>
        <v>0</v>
      </c>
      <c r="M77" s="2223">
        <f t="shared" si="64"/>
        <v>185.70000000000002</v>
      </c>
      <c r="N77" s="2224">
        <f>SUM(N75:N76)</f>
        <v>185.70000000000002</v>
      </c>
      <c r="O77" s="2224">
        <f t="shared" si="64"/>
        <v>138.4</v>
      </c>
      <c r="P77" s="2225"/>
      <c r="Q77" s="2241">
        <f t="shared" ref="Q77:S77" si="65">SUM(Q75:Q76)</f>
        <v>189.41400000000002</v>
      </c>
      <c r="R77" s="2241">
        <f t="shared" si="65"/>
        <v>189.41400000000002</v>
      </c>
      <c r="S77" s="2241">
        <f t="shared" si="65"/>
        <v>141.16800000000001</v>
      </c>
      <c r="T77" s="2242"/>
      <c r="U77" s="2223">
        <f t="shared" ref="U77:W77" si="66">SUM(U75:U76)</f>
        <v>195.09642000000002</v>
      </c>
      <c r="V77" s="2224">
        <f t="shared" si="66"/>
        <v>195.09642000000002</v>
      </c>
      <c r="W77" s="2224">
        <f t="shared" si="66"/>
        <v>145.40304</v>
      </c>
      <c r="X77" s="2225"/>
      <c r="Y77" s="3534"/>
      <c r="Z77" s="3487"/>
      <c r="AA77" s="3490"/>
      <c r="AB77" s="3493"/>
      <c r="AE77" s="81"/>
    </row>
    <row r="78" spans="1:31" s="15" customFormat="1" ht="21" customHeight="1" x14ac:dyDescent="0.2">
      <c r="A78" s="3467"/>
      <c r="B78" s="3522"/>
      <c r="C78" s="3523"/>
      <c r="D78" s="3314" t="s">
        <v>116</v>
      </c>
      <c r="E78" s="3524">
        <v>190563565</v>
      </c>
      <c r="F78" s="3525">
        <v>190563565</v>
      </c>
      <c r="G78" s="3512" t="s">
        <v>32</v>
      </c>
      <c r="H78" s="82" t="s">
        <v>50</v>
      </c>
      <c r="I78" s="83">
        <f>SUM(J78+L78)</f>
        <v>180.1</v>
      </c>
      <c r="J78" s="84">
        <v>180.1</v>
      </c>
      <c r="K78" s="84">
        <v>145.6</v>
      </c>
      <c r="L78" s="85"/>
      <c r="M78" s="2219">
        <f>SUM(N78+P78)</f>
        <v>184.25104799999997</v>
      </c>
      <c r="N78" s="2175">
        <v>184.25104799999997</v>
      </c>
      <c r="O78" s="2175">
        <v>152.9</v>
      </c>
      <c r="P78" s="2220"/>
      <c r="Q78" s="104">
        <f>SUM(R78+T78)</f>
        <v>187.93606895999997</v>
      </c>
      <c r="R78" s="90">
        <f>SUM(N78*1.02)</f>
        <v>187.93606895999997</v>
      </c>
      <c r="S78" s="90">
        <f t="shared" ref="S78:S79" si="67">SUM(O78*1.02)</f>
        <v>155.958</v>
      </c>
      <c r="T78" s="105"/>
      <c r="U78" s="89">
        <f>SUM(V78+X78)</f>
        <v>193.57415102879997</v>
      </c>
      <c r="V78" s="90">
        <f>SUM(R78*1.03)</f>
        <v>193.57415102879997</v>
      </c>
      <c r="W78" s="90">
        <f t="shared" ref="W78:W79" si="68">SUM(S78*1.03)</f>
        <v>160.63674</v>
      </c>
      <c r="X78" s="91"/>
      <c r="Y78" s="3534"/>
      <c r="Z78" s="3485">
        <v>18.5</v>
      </c>
      <c r="AA78" s="3488">
        <v>18.5</v>
      </c>
      <c r="AB78" s="3491" t="s">
        <v>117</v>
      </c>
      <c r="AE78" s="81"/>
    </row>
    <row r="79" spans="1:31" s="15" customFormat="1" ht="21" customHeight="1" x14ac:dyDescent="0.2">
      <c r="A79" s="3450"/>
      <c r="B79" s="3500"/>
      <c r="C79" s="3503"/>
      <c r="D79" s="3447"/>
      <c r="E79" s="3507"/>
      <c r="F79" s="3510"/>
      <c r="G79" s="3483"/>
      <c r="H79" s="32" t="s">
        <v>112</v>
      </c>
      <c r="I79" s="92">
        <f>SUM(J79+L79)</f>
        <v>11</v>
      </c>
      <c r="J79" s="34">
        <v>11</v>
      </c>
      <c r="K79" s="34"/>
      <c r="L79" s="93"/>
      <c r="M79" s="2221">
        <f>SUM(N79+P79)</f>
        <v>18.2</v>
      </c>
      <c r="N79" s="2181">
        <v>18.2</v>
      </c>
      <c r="O79" s="2181"/>
      <c r="P79" s="2222"/>
      <c r="Q79" s="86">
        <f>SUM(R79+T79)</f>
        <v>18.564</v>
      </c>
      <c r="R79" s="87">
        <f>SUM(N79*1.02)</f>
        <v>18.564</v>
      </c>
      <c r="S79" s="87">
        <f t="shared" si="67"/>
        <v>0</v>
      </c>
      <c r="T79" s="88"/>
      <c r="U79" s="94">
        <f>SUM(V79+X79)</f>
        <v>19.120920000000002</v>
      </c>
      <c r="V79" s="87">
        <f>SUM(R79*1.03)</f>
        <v>19.120920000000002</v>
      </c>
      <c r="W79" s="87">
        <f t="shared" si="68"/>
        <v>0</v>
      </c>
      <c r="X79" s="95"/>
      <c r="Y79" s="3534"/>
      <c r="Z79" s="3486"/>
      <c r="AA79" s="3489"/>
      <c r="AB79" s="3492"/>
      <c r="AE79" s="81"/>
    </row>
    <row r="80" spans="1:31" s="15" customFormat="1" ht="21" customHeight="1" thickBot="1" x14ac:dyDescent="0.25">
      <c r="A80" s="3451"/>
      <c r="B80" s="3501"/>
      <c r="C80" s="3504"/>
      <c r="D80" s="3315"/>
      <c r="E80" s="3508"/>
      <c r="F80" s="3511"/>
      <c r="G80" s="3484"/>
      <c r="H80" s="2239" t="s">
        <v>16</v>
      </c>
      <c r="I80" s="2224">
        <f>SUM(I78:I79)</f>
        <v>191.1</v>
      </c>
      <c r="J80" s="2224">
        <f t="shared" ref="J80:K80" si="69">SUM(J78:J79)</f>
        <v>191.1</v>
      </c>
      <c r="K80" s="2224">
        <f t="shared" si="69"/>
        <v>145.6</v>
      </c>
      <c r="L80" s="2240"/>
      <c r="M80" s="2223">
        <f t="shared" ref="M80:O80" si="70">SUM(M78:M79)</f>
        <v>202.45104799999996</v>
      </c>
      <c r="N80" s="2224">
        <f>SUM(N78:N79)</f>
        <v>202.45104799999996</v>
      </c>
      <c r="O80" s="2224">
        <f t="shared" si="70"/>
        <v>152.9</v>
      </c>
      <c r="P80" s="2225"/>
      <c r="Q80" s="2241">
        <f t="shared" ref="Q80:S80" si="71">SUM(Q78:Q79)</f>
        <v>206.50006895999996</v>
      </c>
      <c r="R80" s="2241">
        <f t="shared" si="71"/>
        <v>206.50006895999996</v>
      </c>
      <c r="S80" s="2241">
        <f t="shared" si="71"/>
        <v>155.958</v>
      </c>
      <c r="T80" s="2242"/>
      <c r="U80" s="2223">
        <f t="shared" ref="U80:W80" si="72">SUM(U78:U79)</f>
        <v>212.69507102879999</v>
      </c>
      <c r="V80" s="2224">
        <f t="shared" si="72"/>
        <v>212.69507102879999</v>
      </c>
      <c r="W80" s="2224">
        <f t="shared" si="72"/>
        <v>160.63674</v>
      </c>
      <c r="X80" s="2225"/>
      <c r="Y80" s="3534"/>
      <c r="Z80" s="3487"/>
      <c r="AA80" s="3490"/>
      <c r="AB80" s="3493"/>
      <c r="AE80" s="81"/>
    </row>
    <row r="81" spans="1:31" s="15" customFormat="1" ht="21" customHeight="1" x14ac:dyDescent="0.2">
      <c r="A81" s="3498"/>
      <c r="B81" s="3499"/>
      <c r="C81" s="3502"/>
      <c r="D81" s="3505" t="s">
        <v>80</v>
      </c>
      <c r="E81" s="3506">
        <v>190565420</v>
      </c>
      <c r="F81" s="3509">
        <v>190565420</v>
      </c>
      <c r="G81" s="3482" t="s">
        <v>32</v>
      </c>
      <c r="H81" s="32" t="s">
        <v>50</v>
      </c>
      <c r="I81" s="83">
        <f>SUM(J81+L81)</f>
        <v>192.3</v>
      </c>
      <c r="J81" s="84">
        <v>192.3</v>
      </c>
      <c r="K81" s="84">
        <v>149</v>
      </c>
      <c r="L81" s="85"/>
      <c r="M81" s="2219">
        <f>SUM(N81+P81)</f>
        <v>195.74854500000004</v>
      </c>
      <c r="N81" s="2175">
        <v>195.74854500000004</v>
      </c>
      <c r="O81" s="2175">
        <v>156.5</v>
      </c>
      <c r="P81" s="2220"/>
      <c r="Q81" s="86">
        <f>SUM(R81+T81)</f>
        <v>199.66351590000005</v>
      </c>
      <c r="R81" s="87">
        <f>SUM(N81*1.02)</f>
        <v>199.66351590000005</v>
      </c>
      <c r="S81" s="87">
        <f t="shared" ref="S81" si="73">SUM(O81*1.02)</f>
        <v>159.63</v>
      </c>
      <c r="T81" s="88"/>
      <c r="U81" s="89">
        <f>SUM(V81+X81)</f>
        <v>205.65342137700006</v>
      </c>
      <c r="V81" s="90">
        <f>SUM(R81*1.03)</f>
        <v>205.65342137700006</v>
      </c>
      <c r="W81" s="90">
        <f t="shared" ref="W81" si="74">SUM(S81*1.03)</f>
        <v>164.41890000000001</v>
      </c>
      <c r="X81" s="91"/>
      <c r="Y81" s="3534"/>
      <c r="Z81" s="3485">
        <v>18.5</v>
      </c>
      <c r="AA81" s="3488">
        <v>18.5</v>
      </c>
      <c r="AB81" s="3491">
        <v>18.5</v>
      </c>
      <c r="AE81" s="81"/>
    </row>
    <row r="82" spans="1:31" s="15" customFormat="1" ht="21" customHeight="1" x14ac:dyDescent="0.2">
      <c r="A82" s="3450"/>
      <c r="B82" s="3500"/>
      <c r="C82" s="3503"/>
      <c r="D82" s="3447"/>
      <c r="E82" s="3507"/>
      <c r="F82" s="3510"/>
      <c r="G82" s="3483"/>
      <c r="H82" s="32" t="s">
        <v>112</v>
      </c>
      <c r="I82" s="92">
        <f>SUM(J82+L82)</f>
        <v>19.7</v>
      </c>
      <c r="J82" s="34">
        <v>19.7</v>
      </c>
      <c r="K82" s="34">
        <v>1</v>
      </c>
      <c r="L82" s="106"/>
      <c r="M82" s="2221">
        <f>SUM(N82+P82)</f>
        <v>17.2</v>
      </c>
      <c r="N82" s="2181">
        <v>17.2</v>
      </c>
      <c r="O82" s="2181"/>
      <c r="P82" s="2222"/>
      <c r="Q82" s="86">
        <f>SUM(R82+T82)</f>
        <v>17.544</v>
      </c>
      <c r="R82" s="87">
        <f>SUM(N82*1.02)</f>
        <v>17.544</v>
      </c>
      <c r="S82" s="87"/>
      <c r="T82" s="88"/>
      <c r="U82" s="94">
        <f>SUM(V82+X82)</f>
        <v>18.070320000000002</v>
      </c>
      <c r="V82" s="87">
        <f>SUM(R82*1.03)</f>
        <v>18.070320000000002</v>
      </c>
      <c r="W82" s="87"/>
      <c r="X82" s="95"/>
      <c r="Y82" s="3534"/>
      <c r="Z82" s="3486"/>
      <c r="AA82" s="3489"/>
      <c r="AB82" s="3492"/>
      <c r="AE82" s="81"/>
    </row>
    <row r="83" spans="1:31" s="15" customFormat="1" ht="21" customHeight="1" thickBot="1" x14ac:dyDescent="0.25">
      <c r="A83" s="3451"/>
      <c r="B83" s="3501"/>
      <c r="C83" s="3504"/>
      <c r="D83" s="3315"/>
      <c r="E83" s="3508"/>
      <c r="F83" s="3511"/>
      <c r="G83" s="3484"/>
      <c r="H83" s="2239" t="s">
        <v>16</v>
      </c>
      <c r="I83" s="2224">
        <f>SUM(I81:I82)</f>
        <v>212</v>
      </c>
      <c r="J83" s="2224">
        <f t="shared" ref="J83:O83" si="75">SUM(J81:J82)</f>
        <v>212</v>
      </c>
      <c r="K83" s="2224">
        <f t="shared" si="75"/>
        <v>150</v>
      </c>
      <c r="L83" s="2240">
        <f t="shared" si="75"/>
        <v>0</v>
      </c>
      <c r="M83" s="2223">
        <f t="shared" si="75"/>
        <v>212.94854500000002</v>
      </c>
      <c r="N83" s="2224">
        <f>SUM(N81:N82)</f>
        <v>212.94854500000002</v>
      </c>
      <c r="O83" s="2224">
        <f t="shared" si="75"/>
        <v>156.5</v>
      </c>
      <c r="P83" s="2225"/>
      <c r="Q83" s="2241">
        <f t="shared" ref="Q83:S83" si="76">SUM(Q81:Q82)</f>
        <v>217.20751590000006</v>
      </c>
      <c r="R83" s="2241">
        <f t="shared" si="76"/>
        <v>217.20751590000006</v>
      </c>
      <c r="S83" s="2241">
        <f t="shared" si="76"/>
        <v>159.63</v>
      </c>
      <c r="T83" s="2242"/>
      <c r="U83" s="2223">
        <f t="shared" ref="U83:W83" si="77">SUM(U81:U82)</f>
        <v>223.72374137700007</v>
      </c>
      <c r="V83" s="2224">
        <f t="shared" si="77"/>
        <v>223.72374137700007</v>
      </c>
      <c r="W83" s="2224">
        <f t="shared" si="77"/>
        <v>164.41890000000001</v>
      </c>
      <c r="X83" s="2225"/>
      <c r="Y83" s="3534"/>
      <c r="Z83" s="3487"/>
      <c r="AA83" s="3490"/>
      <c r="AB83" s="3493"/>
      <c r="AE83" s="81"/>
    </row>
    <row r="84" spans="1:31" s="15" customFormat="1" ht="21" customHeight="1" x14ac:dyDescent="0.2">
      <c r="A84" s="3467"/>
      <c r="B84" s="2215"/>
      <c r="C84" s="3523"/>
      <c r="D84" s="3314" t="s">
        <v>118</v>
      </c>
      <c r="E84" s="3524" t="s">
        <v>86</v>
      </c>
      <c r="F84" s="3525" t="s">
        <v>86</v>
      </c>
      <c r="G84" s="3512" t="s">
        <v>32</v>
      </c>
      <c r="H84" s="82" t="s">
        <v>33</v>
      </c>
      <c r="I84" s="92">
        <f>SUM(J84+L84)</f>
        <v>136.1</v>
      </c>
      <c r="J84" s="107">
        <v>136.1</v>
      </c>
      <c r="K84" s="107">
        <v>127.9</v>
      </c>
      <c r="L84" s="93"/>
      <c r="M84" s="2219">
        <f>SUM(N84+P84)</f>
        <v>129.19999999999999</v>
      </c>
      <c r="N84" s="1381">
        <v>129.19999999999999</v>
      </c>
      <c r="O84" s="1381">
        <v>127.3</v>
      </c>
      <c r="P84" s="2220"/>
      <c r="Q84" s="86">
        <f>SUM(R84+T84)</f>
        <v>131.78399999999999</v>
      </c>
      <c r="R84" s="87">
        <f>SUM(N84*1.02)</f>
        <v>131.78399999999999</v>
      </c>
      <c r="S84" s="87">
        <f t="shared" ref="S84:S85" si="78">SUM(O84*1.02)</f>
        <v>129.846</v>
      </c>
      <c r="T84" s="88"/>
      <c r="U84" s="89">
        <f>SUM(V84+X84)</f>
        <v>135.73751999999999</v>
      </c>
      <c r="V84" s="100">
        <f>SUM(R84*1.03)</f>
        <v>135.73751999999999</v>
      </c>
      <c r="W84" s="100">
        <f t="shared" ref="W84:W85" si="79">SUM(S84*1.03)</f>
        <v>133.74138000000002</v>
      </c>
      <c r="X84" s="101"/>
      <c r="Y84" s="3534"/>
      <c r="Z84" s="3526">
        <v>7.86</v>
      </c>
      <c r="AA84" s="3527">
        <v>7.86</v>
      </c>
      <c r="AB84" s="3528">
        <v>7.86</v>
      </c>
      <c r="AC84" s="17"/>
      <c r="AE84" s="81"/>
    </row>
    <row r="85" spans="1:31" s="15" customFormat="1" ht="21" customHeight="1" x14ac:dyDescent="0.2">
      <c r="A85" s="3450"/>
      <c r="B85" s="2216"/>
      <c r="C85" s="3503"/>
      <c r="D85" s="3447"/>
      <c r="E85" s="3507"/>
      <c r="F85" s="3510"/>
      <c r="G85" s="3483"/>
      <c r="H85" s="47" t="s">
        <v>50</v>
      </c>
      <c r="I85" s="92">
        <f>SUM(J85+L85)</f>
        <v>44.3</v>
      </c>
      <c r="J85" s="108">
        <v>44.3</v>
      </c>
      <c r="K85" s="108">
        <v>15.7</v>
      </c>
      <c r="L85" s="109"/>
      <c r="M85" s="2230">
        <f>SUM(N85+P85)</f>
        <v>42.259618500000002</v>
      </c>
      <c r="N85" s="2231">
        <v>42.259618500000002</v>
      </c>
      <c r="O85" s="2231">
        <v>16.5</v>
      </c>
      <c r="P85" s="2232"/>
      <c r="Q85" s="110">
        <f>SUM(R85+T85)</f>
        <v>43.104810870000001</v>
      </c>
      <c r="R85" s="87">
        <f t="shared" ref="R85" si="80">SUM(N85*1.02)</f>
        <v>43.104810870000001</v>
      </c>
      <c r="S85" s="87">
        <f t="shared" si="78"/>
        <v>16.830000000000002</v>
      </c>
      <c r="T85" s="88"/>
      <c r="U85" s="94">
        <f>SUM(V85+X85)</f>
        <v>44.3979551961</v>
      </c>
      <c r="V85" s="102">
        <f t="shared" ref="V85" si="81">SUM(R85*1.03)</f>
        <v>44.3979551961</v>
      </c>
      <c r="W85" s="102">
        <f t="shared" si="79"/>
        <v>17.334900000000001</v>
      </c>
      <c r="X85" s="103"/>
      <c r="Y85" s="3534"/>
      <c r="Z85" s="3514"/>
      <c r="AA85" s="3517"/>
      <c r="AB85" s="3520"/>
      <c r="AE85" s="81"/>
    </row>
    <row r="86" spans="1:31" s="15" customFormat="1" ht="21" customHeight="1" x14ac:dyDescent="0.2">
      <c r="A86" s="3450"/>
      <c r="B86" s="2216"/>
      <c r="C86" s="3503"/>
      <c r="D86" s="3447"/>
      <c r="E86" s="3507"/>
      <c r="F86" s="3510"/>
      <c r="G86" s="3483"/>
      <c r="H86" s="111" t="s">
        <v>112</v>
      </c>
      <c r="I86" s="92">
        <f>SUM(J86+L86)</f>
        <v>0</v>
      </c>
      <c r="J86" s="112"/>
      <c r="K86" s="112"/>
      <c r="L86" s="113"/>
      <c r="M86" s="2221"/>
      <c r="N86" s="2233"/>
      <c r="O86" s="2233"/>
      <c r="P86" s="1925"/>
      <c r="Q86" s="86"/>
      <c r="R86" s="87"/>
      <c r="S86" s="87"/>
      <c r="T86" s="88"/>
      <c r="U86" s="94"/>
      <c r="V86" s="87"/>
      <c r="W86" s="87"/>
      <c r="X86" s="95"/>
      <c r="Y86" s="3534"/>
      <c r="Z86" s="3514"/>
      <c r="AA86" s="3517"/>
      <c r="AB86" s="3520"/>
      <c r="AE86" s="81"/>
    </row>
    <row r="87" spans="1:31" s="15" customFormat="1" ht="21" customHeight="1" thickBot="1" x14ac:dyDescent="0.25">
      <c r="A87" s="3451"/>
      <c r="B87" s="2217"/>
      <c r="C87" s="3504"/>
      <c r="D87" s="3315"/>
      <c r="E87" s="3508"/>
      <c r="F87" s="3511"/>
      <c r="G87" s="3484"/>
      <c r="H87" s="2243" t="s">
        <v>16</v>
      </c>
      <c r="I87" s="2244">
        <f>SUM(I84:I86)</f>
        <v>180.39999999999998</v>
      </c>
      <c r="J87" s="2245">
        <f t="shared" ref="J87:W87" si="82">SUM(J84:J86)</f>
        <v>180.39999999999998</v>
      </c>
      <c r="K87" s="2245">
        <f t="shared" si="82"/>
        <v>143.6</v>
      </c>
      <c r="L87" s="2246"/>
      <c r="M87" s="2234">
        <f t="shared" si="82"/>
        <v>171.45961849999998</v>
      </c>
      <c r="N87" s="2235">
        <f>SUM(N84:N86)</f>
        <v>171.45961849999998</v>
      </c>
      <c r="O87" s="2235">
        <f t="shared" si="82"/>
        <v>143.80000000000001</v>
      </c>
      <c r="P87" s="2236"/>
      <c r="Q87" s="2241">
        <f t="shared" si="82"/>
        <v>174.88881086999999</v>
      </c>
      <c r="R87" s="2235">
        <f t="shared" si="82"/>
        <v>174.88881086999999</v>
      </c>
      <c r="S87" s="2235">
        <f t="shared" si="82"/>
        <v>146.67600000000002</v>
      </c>
      <c r="T87" s="2247"/>
      <c r="U87" s="2234">
        <f t="shared" si="82"/>
        <v>180.1354751961</v>
      </c>
      <c r="V87" s="2235">
        <f t="shared" si="82"/>
        <v>180.1354751961</v>
      </c>
      <c r="W87" s="2235">
        <f t="shared" si="82"/>
        <v>151.07628000000003</v>
      </c>
      <c r="X87" s="2248"/>
      <c r="Y87" s="3534"/>
      <c r="Z87" s="3515"/>
      <c r="AA87" s="3518"/>
      <c r="AB87" s="3521"/>
      <c r="AE87" s="81"/>
    </row>
    <row r="88" spans="1:31" s="15" customFormat="1" ht="21" customHeight="1" x14ac:dyDescent="0.2">
      <c r="A88" s="3467"/>
      <c r="B88" s="3522"/>
      <c r="C88" s="3523"/>
      <c r="D88" s="3314" t="s">
        <v>119</v>
      </c>
      <c r="E88" s="3524">
        <v>190566860</v>
      </c>
      <c r="F88" s="3525">
        <v>190566860</v>
      </c>
      <c r="G88" s="3512" t="s">
        <v>32</v>
      </c>
      <c r="H88" s="82" t="s">
        <v>50</v>
      </c>
      <c r="I88" s="83">
        <f>SUM(J88+L88)</f>
        <v>448.5</v>
      </c>
      <c r="J88" s="84">
        <v>448.5</v>
      </c>
      <c r="K88" s="84">
        <v>432.8</v>
      </c>
      <c r="L88" s="85"/>
      <c r="M88" s="2219">
        <f>SUM(N88+P88)</f>
        <v>469.52432400000004</v>
      </c>
      <c r="N88" s="2175">
        <v>469.52432400000004</v>
      </c>
      <c r="O88" s="2175">
        <v>454.4</v>
      </c>
      <c r="P88" s="2220"/>
      <c r="Q88" s="104">
        <f>SUM(R88+T88)</f>
        <v>478.91481048000003</v>
      </c>
      <c r="R88" s="90">
        <f t="shared" ref="R88:S89" si="83">SUM(N88*1.02)</f>
        <v>478.91481048000003</v>
      </c>
      <c r="S88" s="90">
        <f t="shared" si="83"/>
        <v>463.488</v>
      </c>
      <c r="T88" s="105"/>
      <c r="U88" s="89">
        <f>SUM(V88+X88)</f>
        <v>493.28225479440005</v>
      </c>
      <c r="V88" s="90">
        <f>SUM(R88*1.03)</f>
        <v>493.28225479440005</v>
      </c>
      <c r="W88" s="90">
        <f t="shared" ref="W88:W89" si="84">SUM(S88*1.03)</f>
        <v>477.39264000000003</v>
      </c>
      <c r="X88" s="91"/>
      <c r="Y88" s="3534"/>
      <c r="Z88" s="3513">
        <v>41.67</v>
      </c>
      <c r="AA88" s="3516">
        <v>41.67</v>
      </c>
      <c r="AB88" s="3519">
        <v>41.67</v>
      </c>
      <c r="AE88" s="81"/>
    </row>
    <row r="89" spans="1:31" s="15" customFormat="1" ht="21" customHeight="1" x14ac:dyDescent="0.2">
      <c r="A89" s="3450"/>
      <c r="B89" s="3500"/>
      <c r="C89" s="3503"/>
      <c r="D89" s="3447"/>
      <c r="E89" s="3507"/>
      <c r="F89" s="3510"/>
      <c r="G89" s="3483"/>
      <c r="H89" s="32" t="s">
        <v>112</v>
      </c>
      <c r="I89" s="92">
        <f>SUM(J89+L89)</f>
        <v>50.1</v>
      </c>
      <c r="J89" s="34">
        <v>50.1</v>
      </c>
      <c r="K89" s="34">
        <v>26.8</v>
      </c>
      <c r="L89" s="93"/>
      <c r="M89" s="2221">
        <f>SUM(N89+P89)</f>
        <v>44.8</v>
      </c>
      <c r="N89" s="2181">
        <v>44.8</v>
      </c>
      <c r="O89" s="2181">
        <v>7.7</v>
      </c>
      <c r="P89" s="2222"/>
      <c r="Q89" s="86">
        <f>SUM(R89+T89)</f>
        <v>45.695999999999998</v>
      </c>
      <c r="R89" s="87">
        <f t="shared" si="83"/>
        <v>45.695999999999998</v>
      </c>
      <c r="S89" s="87">
        <f t="shared" si="83"/>
        <v>7.8540000000000001</v>
      </c>
      <c r="T89" s="88"/>
      <c r="U89" s="94">
        <f>SUM(V89+X89)</f>
        <v>47.066879999999998</v>
      </c>
      <c r="V89" s="87">
        <f>SUM(R89*1.03)</f>
        <v>47.066879999999998</v>
      </c>
      <c r="W89" s="87">
        <f t="shared" si="84"/>
        <v>8.08962</v>
      </c>
      <c r="X89" s="95"/>
      <c r="Y89" s="3534"/>
      <c r="Z89" s="3514"/>
      <c r="AA89" s="3517"/>
      <c r="AB89" s="3520"/>
      <c r="AE89" s="81"/>
    </row>
    <row r="90" spans="1:31" s="15" customFormat="1" ht="21" customHeight="1" thickBot="1" x14ac:dyDescent="0.25">
      <c r="A90" s="3451"/>
      <c r="B90" s="3501"/>
      <c r="C90" s="3504"/>
      <c r="D90" s="3315"/>
      <c r="E90" s="3508"/>
      <c r="F90" s="3511"/>
      <c r="G90" s="3484"/>
      <c r="H90" s="2239" t="s">
        <v>16</v>
      </c>
      <c r="I90" s="2224">
        <f>SUM(I88:I89)</f>
        <v>498.6</v>
      </c>
      <c r="J90" s="2224">
        <f t="shared" ref="J90:K90" si="85">SUM(J88:J89)</f>
        <v>498.6</v>
      </c>
      <c r="K90" s="2224">
        <f t="shared" si="85"/>
        <v>459.6</v>
      </c>
      <c r="L90" s="2240"/>
      <c r="M90" s="2223">
        <f t="shared" ref="M90:O90" si="86">SUM(M88:M89)</f>
        <v>514.32432400000005</v>
      </c>
      <c r="N90" s="2224">
        <f>SUM(N88:N89)</f>
        <v>514.32432400000005</v>
      </c>
      <c r="O90" s="2224">
        <f t="shared" si="86"/>
        <v>462.09999999999997</v>
      </c>
      <c r="P90" s="2225"/>
      <c r="Q90" s="2241">
        <f t="shared" ref="Q90:S90" si="87">SUM(Q88:Q89)</f>
        <v>524.61081048000005</v>
      </c>
      <c r="R90" s="2241">
        <f t="shared" si="87"/>
        <v>524.61081048000005</v>
      </c>
      <c r="S90" s="2241">
        <f t="shared" si="87"/>
        <v>471.34199999999998</v>
      </c>
      <c r="T90" s="2242"/>
      <c r="U90" s="2223">
        <f t="shared" ref="U90:W90" si="88">SUM(U88:U89)</f>
        <v>540.34913479440002</v>
      </c>
      <c r="V90" s="2224">
        <f t="shared" si="88"/>
        <v>540.34913479440002</v>
      </c>
      <c r="W90" s="2224">
        <f t="shared" si="88"/>
        <v>485.48226000000005</v>
      </c>
      <c r="X90" s="2225"/>
      <c r="Y90" s="3534"/>
      <c r="Z90" s="3515"/>
      <c r="AA90" s="3518"/>
      <c r="AB90" s="3521"/>
      <c r="AE90" s="81"/>
    </row>
    <row r="91" spans="1:31" s="15" customFormat="1" ht="21" customHeight="1" x14ac:dyDescent="0.2">
      <c r="A91" s="3498"/>
      <c r="B91" s="3499"/>
      <c r="C91" s="3502"/>
      <c r="D91" s="3505" t="s">
        <v>120</v>
      </c>
      <c r="E91" s="3506">
        <v>190565954</v>
      </c>
      <c r="F91" s="3509">
        <v>190565954</v>
      </c>
      <c r="G91" s="3482" t="s">
        <v>32</v>
      </c>
      <c r="H91" s="32" t="s">
        <v>50</v>
      </c>
      <c r="I91" s="83">
        <f>SUM(J91+L91)</f>
        <v>289.2</v>
      </c>
      <c r="J91" s="84">
        <v>289.2</v>
      </c>
      <c r="K91" s="84">
        <v>262.5</v>
      </c>
      <c r="L91" s="85"/>
      <c r="M91" s="2219">
        <f>SUM(N91+P91)</f>
        <v>304.86762249999998</v>
      </c>
      <c r="N91" s="2175">
        <v>304.86762249999998</v>
      </c>
      <c r="O91" s="2175">
        <v>277.89999999999998</v>
      </c>
      <c r="P91" s="2220"/>
      <c r="Q91" s="86">
        <f>SUM(R91+T91)</f>
        <v>310.96497495</v>
      </c>
      <c r="R91" s="87">
        <f>SUM(N91*1.02)</f>
        <v>310.96497495</v>
      </c>
      <c r="S91" s="87">
        <f t="shared" ref="S91" si="89">SUM(O91*1.02)</f>
        <v>283.45799999999997</v>
      </c>
      <c r="T91" s="88"/>
      <c r="U91" s="89">
        <f>SUM(V91+X91)</f>
        <v>320.29392419850001</v>
      </c>
      <c r="V91" s="90">
        <f>SUM(R91*1.03)</f>
        <v>320.29392419850001</v>
      </c>
      <c r="W91" s="90">
        <f t="shared" ref="W91" si="90">SUM(S91*1.03)</f>
        <v>291.96173999999996</v>
      </c>
      <c r="X91" s="91"/>
      <c r="Y91" s="3534"/>
      <c r="Z91" s="3485">
        <v>21</v>
      </c>
      <c r="AA91" s="3488">
        <v>21</v>
      </c>
      <c r="AB91" s="3491">
        <v>21</v>
      </c>
      <c r="AE91" s="81"/>
    </row>
    <row r="92" spans="1:31" s="15" customFormat="1" ht="21" customHeight="1" x14ac:dyDescent="0.2">
      <c r="A92" s="3450"/>
      <c r="B92" s="3500"/>
      <c r="C92" s="3503"/>
      <c r="D92" s="3447"/>
      <c r="E92" s="3507"/>
      <c r="F92" s="3510"/>
      <c r="G92" s="3483"/>
      <c r="H92" s="32" t="s">
        <v>112</v>
      </c>
      <c r="I92" s="92">
        <f>SUM(J92+L92)</f>
        <v>14.8</v>
      </c>
      <c r="J92" s="34">
        <v>14.8</v>
      </c>
      <c r="K92" s="34"/>
      <c r="L92" s="93"/>
      <c r="M92" s="2221">
        <f>SUM(N92+P92)</f>
        <v>12.4</v>
      </c>
      <c r="N92" s="2181">
        <v>12.4</v>
      </c>
      <c r="O92" s="2181"/>
      <c r="P92" s="2222"/>
      <c r="Q92" s="86">
        <f>SUM(R92+T92)</f>
        <v>12.648000000000001</v>
      </c>
      <c r="R92" s="87">
        <f>SUM(N92*1.02)</f>
        <v>12.648000000000001</v>
      </c>
      <c r="S92" s="87"/>
      <c r="T92" s="88"/>
      <c r="U92" s="94">
        <f>SUM(V92+X92)</f>
        <v>13.027440000000002</v>
      </c>
      <c r="V92" s="87">
        <f>SUM(R92*1.03)</f>
        <v>13.027440000000002</v>
      </c>
      <c r="W92" s="87"/>
      <c r="X92" s="95"/>
      <c r="Y92" s="3534"/>
      <c r="Z92" s="3486"/>
      <c r="AA92" s="3489"/>
      <c r="AB92" s="3492"/>
      <c r="AE92" s="81"/>
    </row>
    <row r="93" spans="1:31" s="15" customFormat="1" ht="21" customHeight="1" thickBot="1" x14ac:dyDescent="0.25">
      <c r="A93" s="3451"/>
      <c r="B93" s="3501"/>
      <c r="C93" s="3504"/>
      <c r="D93" s="3315"/>
      <c r="E93" s="3508"/>
      <c r="F93" s="3511"/>
      <c r="G93" s="3484"/>
      <c r="H93" s="2239" t="s">
        <v>16</v>
      </c>
      <c r="I93" s="2224">
        <f>SUM(I91:I92)</f>
        <v>304</v>
      </c>
      <c r="J93" s="2224">
        <f t="shared" ref="J93:K93" si="91">SUM(J91:J92)</f>
        <v>304</v>
      </c>
      <c r="K93" s="2224">
        <f t="shared" si="91"/>
        <v>262.5</v>
      </c>
      <c r="L93" s="2240"/>
      <c r="M93" s="2223">
        <f t="shared" ref="M93:O93" si="92">SUM(M91:M92)</f>
        <v>317.26762249999996</v>
      </c>
      <c r="N93" s="2224">
        <f>SUM(N91:N92)</f>
        <v>317.26762249999996</v>
      </c>
      <c r="O93" s="2224">
        <f t="shared" si="92"/>
        <v>277.89999999999998</v>
      </c>
      <c r="P93" s="2225"/>
      <c r="Q93" s="2241">
        <f t="shared" ref="Q93:S93" si="93">SUM(Q91:Q92)</f>
        <v>323.61297495000002</v>
      </c>
      <c r="R93" s="2241">
        <f t="shared" si="93"/>
        <v>323.61297495000002</v>
      </c>
      <c r="S93" s="2241">
        <f t="shared" si="93"/>
        <v>283.45799999999997</v>
      </c>
      <c r="T93" s="2242"/>
      <c r="U93" s="2223">
        <f t="shared" ref="U93:W93" si="94">SUM(U91:U92)</f>
        <v>333.32136419850002</v>
      </c>
      <c r="V93" s="2224">
        <f t="shared" si="94"/>
        <v>333.32136419850002</v>
      </c>
      <c r="W93" s="2224">
        <f t="shared" si="94"/>
        <v>291.96173999999996</v>
      </c>
      <c r="X93" s="2225"/>
      <c r="Y93" s="3534"/>
      <c r="Z93" s="3487"/>
      <c r="AA93" s="3490"/>
      <c r="AB93" s="3493"/>
      <c r="AE93" s="81"/>
    </row>
    <row r="94" spans="1:31" s="15" customFormat="1" ht="21" customHeight="1" x14ac:dyDescent="0.2">
      <c r="A94" s="3498"/>
      <c r="B94" s="3499"/>
      <c r="C94" s="3502"/>
      <c r="D94" s="3505" t="s">
        <v>121</v>
      </c>
      <c r="E94" s="3506">
        <v>157701712</v>
      </c>
      <c r="F94" s="3509">
        <v>157701712</v>
      </c>
      <c r="G94" s="3482" t="s">
        <v>32</v>
      </c>
      <c r="H94" s="32" t="s">
        <v>50</v>
      </c>
      <c r="I94" s="83">
        <f>SUM(J94+L94)</f>
        <v>113.2</v>
      </c>
      <c r="J94" s="84">
        <v>113.2</v>
      </c>
      <c r="K94" s="84">
        <v>103.8</v>
      </c>
      <c r="L94" s="85"/>
      <c r="M94" s="2219">
        <f>SUM(N94+P94)</f>
        <v>117.67887899999999</v>
      </c>
      <c r="N94" s="2175">
        <v>117.67887899999999</v>
      </c>
      <c r="O94" s="2175">
        <v>109</v>
      </c>
      <c r="P94" s="2220"/>
      <c r="Q94" s="86">
        <f>SUM(R94+T94)</f>
        <v>120.03245658</v>
      </c>
      <c r="R94" s="87">
        <f>SUM(N94*1.02)</f>
        <v>120.03245658</v>
      </c>
      <c r="S94" s="87">
        <f t="shared" ref="S94" si="95">SUM(O94*1.02)</f>
        <v>111.18</v>
      </c>
      <c r="T94" s="88"/>
      <c r="U94" s="89">
        <f>SUM(V94+X94)</f>
        <v>123.63343027740001</v>
      </c>
      <c r="V94" s="90">
        <f>SUM(R94*1.03)</f>
        <v>123.63343027740001</v>
      </c>
      <c r="W94" s="90">
        <f t="shared" ref="W94" si="96">SUM(S94*1.03)</f>
        <v>114.51540000000001</v>
      </c>
      <c r="X94" s="91"/>
      <c r="Y94" s="3534"/>
      <c r="Z94" s="3485">
        <v>11</v>
      </c>
      <c r="AA94" s="3488">
        <v>11</v>
      </c>
      <c r="AB94" s="3491">
        <v>11</v>
      </c>
      <c r="AE94" s="81"/>
    </row>
    <row r="95" spans="1:31" s="15" customFormat="1" ht="21" customHeight="1" x14ac:dyDescent="0.2">
      <c r="A95" s="3450"/>
      <c r="B95" s="3500"/>
      <c r="C95" s="3503"/>
      <c r="D95" s="3447"/>
      <c r="E95" s="3507"/>
      <c r="F95" s="3510"/>
      <c r="G95" s="3483"/>
      <c r="H95" s="32" t="s">
        <v>112</v>
      </c>
      <c r="I95" s="92">
        <f>SUM(J95+L95)</f>
        <v>16.399999999999999</v>
      </c>
      <c r="J95" s="34">
        <v>16.399999999999999</v>
      </c>
      <c r="K95" s="34"/>
      <c r="L95" s="93"/>
      <c r="M95" s="2221">
        <f>SUM(N95+P95)</f>
        <v>19.7</v>
      </c>
      <c r="N95" s="2181">
        <v>19.7</v>
      </c>
      <c r="O95" s="2181"/>
      <c r="P95" s="2222"/>
      <c r="Q95" s="86">
        <f>SUM(R95+T95)</f>
        <v>20.094000000000001</v>
      </c>
      <c r="R95" s="87">
        <f>SUM(N95*1.02)</f>
        <v>20.094000000000001</v>
      </c>
      <c r="S95" s="87"/>
      <c r="T95" s="88"/>
      <c r="U95" s="94">
        <f>SUM(V95+X95)</f>
        <v>20.696820000000002</v>
      </c>
      <c r="V95" s="87">
        <f>SUM(R95*1.03)</f>
        <v>20.696820000000002</v>
      </c>
      <c r="W95" s="87"/>
      <c r="X95" s="95"/>
      <c r="Y95" s="3534"/>
      <c r="Z95" s="3486"/>
      <c r="AA95" s="3489"/>
      <c r="AB95" s="3492"/>
      <c r="AE95" s="81"/>
    </row>
    <row r="96" spans="1:31" s="15" customFormat="1" ht="21" customHeight="1" thickBot="1" x14ac:dyDescent="0.25">
      <c r="A96" s="3451"/>
      <c r="B96" s="3501"/>
      <c r="C96" s="3504"/>
      <c r="D96" s="3315"/>
      <c r="E96" s="3508"/>
      <c r="F96" s="3511"/>
      <c r="G96" s="3484"/>
      <c r="H96" s="2239" t="s">
        <v>16</v>
      </c>
      <c r="I96" s="2249">
        <f>SUM(I94:I95)</f>
        <v>129.6</v>
      </c>
      <c r="J96" s="2249">
        <f t="shared" ref="J96:W96" si="97">SUM(J94:J95)</f>
        <v>129.6</v>
      </c>
      <c r="K96" s="2249">
        <f t="shared" si="97"/>
        <v>103.8</v>
      </c>
      <c r="L96" s="2250"/>
      <c r="M96" s="2223">
        <f t="shared" si="97"/>
        <v>137.37887899999998</v>
      </c>
      <c r="N96" s="2224">
        <f>SUM(N94:N95)</f>
        <v>137.37887899999998</v>
      </c>
      <c r="O96" s="2224">
        <f t="shared" si="97"/>
        <v>109</v>
      </c>
      <c r="P96" s="2225"/>
      <c r="Q96" s="2241">
        <f t="shared" si="97"/>
        <v>140.12645658</v>
      </c>
      <c r="R96" s="2241">
        <f t="shared" si="97"/>
        <v>140.12645658</v>
      </c>
      <c r="S96" s="2241">
        <f t="shared" si="97"/>
        <v>111.18</v>
      </c>
      <c r="T96" s="2242"/>
      <c r="U96" s="2223">
        <f t="shared" si="97"/>
        <v>144.33025027740001</v>
      </c>
      <c r="V96" s="2224">
        <f t="shared" si="97"/>
        <v>144.33025027740001</v>
      </c>
      <c r="W96" s="2224">
        <f t="shared" si="97"/>
        <v>114.51540000000001</v>
      </c>
      <c r="X96" s="2225"/>
      <c r="Y96" s="3365"/>
      <c r="Z96" s="3487"/>
      <c r="AA96" s="3490"/>
      <c r="AB96" s="3493"/>
      <c r="AE96" s="81"/>
    </row>
    <row r="97" spans="1:94" s="15" customFormat="1" ht="21" customHeight="1" thickBot="1" x14ac:dyDescent="0.25">
      <c r="A97" s="3494" t="s">
        <v>108</v>
      </c>
      <c r="B97" s="3495"/>
      <c r="C97" s="3495"/>
      <c r="D97" s="3495"/>
      <c r="E97" s="3495"/>
      <c r="F97" s="3495"/>
      <c r="G97" s="3495"/>
      <c r="H97" s="2251" t="s">
        <v>16</v>
      </c>
      <c r="I97" s="2252">
        <f t="shared" ref="I97:W97" si="98">SUM(I87+I49+I52+I55+I58+I61+I64+I67+I70+I74+I77+I80+I83+I90+I93+I96)</f>
        <v>4688.7000000000007</v>
      </c>
      <c r="J97" s="2237">
        <f t="shared" si="98"/>
        <v>4676.2000000000007</v>
      </c>
      <c r="K97" s="2237">
        <f t="shared" si="98"/>
        <v>3472.5000000000005</v>
      </c>
      <c r="L97" s="2253">
        <f t="shared" si="98"/>
        <v>3.5</v>
      </c>
      <c r="M97" s="3063">
        <f t="shared" si="98"/>
        <v>4775.5972844999997</v>
      </c>
      <c r="N97" s="3062">
        <f t="shared" si="98"/>
        <v>4775.5972844999997</v>
      </c>
      <c r="O97" s="2237">
        <f t="shared" ref="O97" si="99">SUM(O96,O93,O90,O87,O83,O80,O77,O74,O70,O67,O64,O61,O58,O55,O52,O49)</f>
        <v>3606.8000000000006</v>
      </c>
      <c r="P97" s="2238"/>
      <c r="Q97" s="2252">
        <f t="shared" si="98"/>
        <v>4718.3744516550005</v>
      </c>
      <c r="R97" s="2237">
        <f t="shared" si="98"/>
        <v>4718.3744516550005</v>
      </c>
      <c r="S97" s="2237">
        <f t="shared" si="98"/>
        <v>3682.1160000000004</v>
      </c>
      <c r="T97" s="2253"/>
      <c r="U97" s="2254">
        <f t="shared" si="98"/>
        <v>4859.925685204651</v>
      </c>
      <c r="V97" s="2237">
        <f t="shared" si="98"/>
        <v>4859.925685204651</v>
      </c>
      <c r="W97" s="2237">
        <f t="shared" si="98"/>
        <v>3792.5794800000003</v>
      </c>
      <c r="X97" s="2238"/>
      <c r="Y97" s="3496"/>
      <c r="Z97" s="3496"/>
      <c r="AA97" s="3496"/>
      <c r="AB97" s="3497"/>
      <c r="AE97" s="81"/>
    </row>
    <row r="98" spans="1:94" s="15" customFormat="1" ht="18" customHeight="1" thickBot="1" x14ac:dyDescent="0.25">
      <c r="A98" s="25" t="s">
        <v>26</v>
      </c>
      <c r="B98" s="174" t="s">
        <v>26</v>
      </c>
      <c r="C98" s="3454" t="s">
        <v>122</v>
      </c>
      <c r="D98" s="3455"/>
      <c r="E98" s="3455"/>
      <c r="F98" s="3455"/>
      <c r="G98" s="3455"/>
      <c r="H98" s="3456"/>
      <c r="I98" s="114">
        <f t="shared" ref="I98:W98" si="100">SUM(I45+I97)</f>
        <v>9796.9000000000015</v>
      </c>
      <c r="J98" s="115">
        <f t="shared" si="100"/>
        <v>9761.2000000000007</v>
      </c>
      <c r="K98" s="115">
        <f t="shared" si="100"/>
        <v>8180.1</v>
      </c>
      <c r="L98" s="116">
        <f t="shared" si="100"/>
        <v>26.7</v>
      </c>
      <c r="M98" s="117">
        <f>SUM(M45+M97)</f>
        <v>10266.997284500001</v>
      </c>
      <c r="N98" s="118">
        <f t="shared" si="100"/>
        <v>10266.997284500001</v>
      </c>
      <c r="O98" s="118">
        <f t="shared" si="100"/>
        <v>8813.9000000000015</v>
      </c>
      <c r="P98" s="119"/>
      <c r="Q98" s="120">
        <f t="shared" si="100"/>
        <v>10484.344451655001</v>
      </c>
      <c r="R98" s="118">
        <f t="shared" si="100"/>
        <v>10484.344451655001</v>
      </c>
      <c r="S98" s="118">
        <f t="shared" si="100"/>
        <v>9149.5710000000017</v>
      </c>
      <c r="T98" s="120"/>
      <c r="U98" s="117">
        <f t="shared" si="100"/>
        <v>10914.194185204653</v>
      </c>
      <c r="V98" s="118">
        <f t="shared" si="100"/>
        <v>10914.194185204653</v>
      </c>
      <c r="W98" s="118">
        <f t="shared" si="100"/>
        <v>9533.4072300000007</v>
      </c>
      <c r="X98" s="119"/>
      <c r="Y98" s="3457"/>
      <c r="Z98" s="3458"/>
      <c r="AA98" s="3458"/>
      <c r="AB98" s="3459"/>
    </row>
    <row r="99" spans="1:94" s="15" customFormat="1" ht="18" customHeight="1" thickBot="1" x14ac:dyDescent="0.25">
      <c r="A99" s="25" t="s">
        <v>26</v>
      </c>
      <c r="B99" s="174" t="s">
        <v>109</v>
      </c>
      <c r="C99" s="3460" t="s">
        <v>123</v>
      </c>
      <c r="D99" s="3461"/>
      <c r="E99" s="3461"/>
      <c r="F99" s="3461"/>
      <c r="G99" s="3461"/>
      <c r="H99" s="3461"/>
      <c r="I99" s="3462"/>
      <c r="J99" s="3462"/>
      <c r="K99" s="3462"/>
      <c r="L99" s="3462"/>
      <c r="M99" s="3462"/>
      <c r="N99" s="3462"/>
      <c r="O99" s="3462"/>
      <c r="P99" s="3462"/>
      <c r="Q99" s="3462"/>
      <c r="R99" s="3462"/>
      <c r="S99" s="3462"/>
      <c r="T99" s="3462"/>
      <c r="U99" s="3462"/>
      <c r="V99" s="3462"/>
      <c r="W99" s="3462"/>
      <c r="X99" s="3462"/>
      <c r="Y99" s="3461"/>
      <c r="Z99" s="3461"/>
      <c r="AA99" s="3461"/>
      <c r="AB99" s="3463"/>
    </row>
    <row r="100" spans="1:94" s="15" customFormat="1" ht="18" customHeight="1" thickBot="1" x14ac:dyDescent="0.3">
      <c r="A100" s="25" t="s">
        <v>26</v>
      </c>
      <c r="B100" s="174" t="s">
        <v>109</v>
      </c>
      <c r="C100" s="2255" t="s">
        <v>109</v>
      </c>
      <c r="D100" s="3464" t="s">
        <v>124</v>
      </c>
      <c r="E100" s="3464"/>
      <c r="F100" s="3464"/>
      <c r="G100" s="3464"/>
      <c r="H100" s="3464"/>
      <c r="I100" s="3464"/>
      <c r="J100" s="3464"/>
      <c r="K100" s="3464"/>
      <c r="L100" s="3464"/>
      <c r="M100" s="3464"/>
      <c r="N100" s="3464"/>
      <c r="O100" s="3464"/>
      <c r="P100" s="3464"/>
      <c r="Q100" s="3464"/>
      <c r="R100" s="3464"/>
      <c r="S100" s="3464"/>
      <c r="T100" s="3464"/>
      <c r="U100" s="3464"/>
      <c r="V100" s="3464"/>
      <c r="W100" s="3464"/>
      <c r="X100" s="3464"/>
      <c r="Y100" s="3465"/>
      <c r="Z100" s="3465"/>
      <c r="AA100" s="3465"/>
      <c r="AB100" s="3466"/>
      <c r="AE100" s="81"/>
    </row>
    <row r="101" spans="1:94" s="130" customFormat="1" ht="24.75" customHeight="1" x14ac:dyDescent="0.2">
      <c r="A101" s="3467"/>
      <c r="B101" s="2256"/>
      <c r="C101" s="2257"/>
      <c r="D101" s="3424" t="s">
        <v>125</v>
      </c>
      <c r="E101" s="3468" t="s">
        <v>97</v>
      </c>
      <c r="F101" s="3471" t="s">
        <v>97</v>
      </c>
      <c r="G101" s="3474" t="s">
        <v>126</v>
      </c>
      <c r="H101" s="82" t="s">
        <v>33</v>
      </c>
      <c r="I101" s="121"/>
      <c r="J101" s="122"/>
      <c r="K101" s="122"/>
      <c r="L101" s="96"/>
      <c r="M101" s="2438"/>
      <c r="N101" s="1381"/>
      <c r="O101" s="1381"/>
      <c r="P101" s="1382"/>
      <c r="Q101" s="123"/>
      <c r="R101" s="124"/>
      <c r="S101" s="125"/>
      <c r="T101" s="126"/>
      <c r="U101" s="127"/>
      <c r="V101" s="128"/>
      <c r="W101" s="128"/>
      <c r="X101" s="129"/>
      <c r="Y101" s="3476" t="s">
        <v>813</v>
      </c>
      <c r="Z101" s="3479">
        <v>1</v>
      </c>
      <c r="AA101" s="3480"/>
      <c r="AB101" s="3481"/>
      <c r="AC101" s="3125"/>
      <c r="AD101" s="3126"/>
      <c r="AE101" s="3126"/>
      <c r="AF101" s="3126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</row>
    <row r="102" spans="1:94" s="130" customFormat="1" ht="24" customHeight="1" x14ac:dyDescent="0.2">
      <c r="A102" s="3450"/>
      <c r="B102" s="2258"/>
      <c r="C102" s="2259"/>
      <c r="D102" s="3430"/>
      <c r="E102" s="3469"/>
      <c r="F102" s="3472"/>
      <c r="G102" s="3434"/>
      <c r="H102" s="111" t="s">
        <v>50</v>
      </c>
      <c r="I102" s="33">
        <v>100</v>
      </c>
      <c r="J102" s="131"/>
      <c r="K102" s="131"/>
      <c r="L102" s="16">
        <v>100</v>
      </c>
      <c r="M102" s="1436">
        <f t="shared" ref="M102" si="101">SUM(N102+P102)</f>
        <v>22.8</v>
      </c>
      <c r="N102" s="2262">
        <v>22.8</v>
      </c>
      <c r="O102" s="2262"/>
      <c r="P102" s="2263"/>
      <c r="Q102" s="33"/>
      <c r="R102" s="132"/>
      <c r="S102" s="133"/>
      <c r="T102" s="134"/>
      <c r="U102" s="135"/>
      <c r="V102" s="136"/>
      <c r="W102" s="136"/>
      <c r="X102" s="137"/>
      <c r="Y102" s="3477"/>
      <c r="Z102" s="3479"/>
      <c r="AA102" s="3480"/>
      <c r="AB102" s="3481"/>
      <c r="AC102" s="3125"/>
      <c r="AD102" s="3126"/>
      <c r="AE102" s="3126"/>
      <c r="AF102" s="3126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</row>
    <row r="103" spans="1:94" s="130" customFormat="1" ht="23.25" customHeight="1" thickBot="1" x14ac:dyDescent="0.25">
      <c r="A103" s="3451"/>
      <c r="B103" s="2260"/>
      <c r="C103" s="2261"/>
      <c r="D103" s="3425"/>
      <c r="E103" s="3470"/>
      <c r="F103" s="3473"/>
      <c r="G103" s="3475"/>
      <c r="H103" s="2243" t="s">
        <v>16</v>
      </c>
      <c r="I103" s="1384">
        <f>SUM(I101:I102)</f>
        <v>100</v>
      </c>
      <c r="J103" s="1384"/>
      <c r="K103" s="1384"/>
      <c r="L103" s="2279">
        <f t="shared" ref="L103:N103" si="102">SUM(L101:L102)</f>
        <v>100</v>
      </c>
      <c r="M103" s="1386">
        <f t="shared" si="102"/>
        <v>22.8</v>
      </c>
      <c r="N103" s="1384">
        <f t="shared" si="102"/>
        <v>22.8</v>
      </c>
      <c r="O103" s="1384"/>
      <c r="P103" s="2264"/>
      <c r="Q103" s="1384"/>
      <c r="R103" s="1384"/>
      <c r="S103" s="1384"/>
      <c r="T103" s="2279"/>
      <c r="U103" s="1386"/>
      <c r="V103" s="1384"/>
      <c r="W103" s="1384"/>
      <c r="X103" s="2264"/>
      <c r="Y103" s="3478"/>
      <c r="Z103" s="3440"/>
      <c r="AA103" s="3449"/>
      <c r="AB103" s="3413"/>
      <c r="AC103" s="3125"/>
      <c r="AD103" s="3126"/>
      <c r="AE103" s="3126"/>
      <c r="AF103" s="3126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</row>
    <row r="104" spans="1:94" s="144" customFormat="1" ht="18" customHeight="1" x14ac:dyDescent="0.2">
      <c r="A104" s="3450" t="s">
        <v>26</v>
      </c>
      <c r="B104" s="3445" t="s">
        <v>109</v>
      </c>
      <c r="C104" s="3446" t="s">
        <v>127</v>
      </c>
      <c r="D104" s="3447" t="s">
        <v>128</v>
      </c>
      <c r="E104" s="3431" t="s">
        <v>97</v>
      </c>
      <c r="F104" s="3452" t="s">
        <v>97</v>
      </c>
      <c r="G104" s="3434" t="s">
        <v>126</v>
      </c>
      <c r="H104" s="138" t="s">
        <v>50</v>
      </c>
      <c r="I104" s="92">
        <f>SUM(J104+L104)</f>
        <v>10.6</v>
      </c>
      <c r="J104" s="34">
        <v>10.6</v>
      </c>
      <c r="K104" s="34">
        <v>0.5</v>
      </c>
      <c r="L104" s="140"/>
      <c r="M104" s="2230">
        <f>SUM(N104+P104)</f>
        <v>2</v>
      </c>
      <c r="N104" s="2265"/>
      <c r="O104" s="2227"/>
      <c r="P104" s="2266">
        <v>2</v>
      </c>
      <c r="Q104" s="92"/>
      <c r="R104" s="92"/>
      <c r="S104" s="34"/>
      <c r="T104" s="35"/>
      <c r="U104" s="141"/>
      <c r="V104" s="142"/>
      <c r="W104" s="142"/>
      <c r="X104" s="143"/>
      <c r="Y104" s="3441" t="s">
        <v>813</v>
      </c>
      <c r="Z104" s="3439">
        <v>1</v>
      </c>
      <c r="AA104" s="3448"/>
      <c r="AB104" s="3412"/>
      <c r="AE104" s="145"/>
    </row>
    <row r="105" spans="1:94" s="144" customFormat="1" ht="18" customHeight="1" x14ac:dyDescent="0.2">
      <c r="A105" s="3450"/>
      <c r="B105" s="3445"/>
      <c r="C105" s="3446"/>
      <c r="D105" s="3447"/>
      <c r="E105" s="3431"/>
      <c r="F105" s="3452"/>
      <c r="G105" s="3434"/>
      <c r="H105" s="138" t="s">
        <v>33</v>
      </c>
      <c r="I105" s="92">
        <f>SUM(J105+L105)</f>
        <v>1.6</v>
      </c>
      <c r="J105" s="34">
        <v>1.6</v>
      </c>
      <c r="K105" s="34"/>
      <c r="L105" s="35"/>
      <c r="M105" s="2230">
        <f>SUM(N105+P105)</f>
        <v>20.6</v>
      </c>
      <c r="N105" s="2229"/>
      <c r="O105" s="2229"/>
      <c r="P105" s="2267">
        <v>20.6</v>
      </c>
      <c r="Q105" s="92"/>
      <c r="R105" s="92"/>
      <c r="S105" s="34"/>
      <c r="T105" s="35"/>
      <c r="U105" s="146"/>
      <c r="V105" s="147"/>
      <c r="W105" s="147"/>
      <c r="X105" s="148"/>
      <c r="Y105" s="3441"/>
      <c r="Z105" s="3439"/>
      <c r="AA105" s="3448"/>
      <c r="AB105" s="3412"/>
      <c r="AE105" s="145"/>
    </row>
    <row r="106" spans="1:94" s="15" customFormat="1" ht="18" customHeight="1" x14ac:dyDescent="0.2">
      <c r="A106" s="3450"/>
      <c r="B106" s="3445"/>
      <c r="C106" s="3446"/>
      <c r="D106" s="3447"/>
      <c r="E106" s="3431"/>
      <c r="F106" s="3452"/>
      <c r="G106" s="3434"/>
      <c r="H106" s="149" t="s">
        <v>107</v>
      </c>
      <c r="I106" s="92">
        <f t="shared" ref="I106:I107" si="103">SUM(J106+L106)</f>
        <v>27.5</v>
      </c>
      <c r="J106" s="108">
        <v>27.2</v>
      </c>
      <c r="K106" s="108">
        <v>1.3</v>
      </c>
      <c r="L106" s="150">
        <v>0.3</v>
      </c>
      <c r="M106" s="2230">
        <f>SUM(N106+P106)</f>
        <v>255.7</v>
      </c>
      <c r="N106" s="2231"/>
      <c r="O106" s="2231"/>
      <c r="P106" s="2268">
        <v>255.7</v>
      </c>
      <c r="Q106" s="92"/>
      <c r="R106" s="151"/>
      <c r="S106" s="108"/>
      <c r="T106" s="150"/>
      <c r="U106" s="146"/>
      <c r="V106" s="108"/>
      <c r="W106" s="108"/>
      <c r="X106" s="152"/>
      <c r="Y106" s="3441"/>
      <c r="Z106" s="3439"/>
      <c r="AA106" s="3448"/>
      <c r="AB106" s="3412"/>
      <c r="AE106" s="81"/>
    </row>
    <row r="107" spans="1:94" s="15" customFormat="1" ht="18" customHeight="1" x14ac:dyDescent="0.2">
      <c r="A107" s="3450"/>
      <c r="B107" s="3445"/>
      <c r="C107" s="3446"/>
      <c r="D107" s="3447"/>
      <c r="E107" s="3431"/>
      <c r="F107" s="3452"/>
      <c r="G107" s="3435"/>
      <c r="H107" s="153" t="s">
        <v>129</v>
      </c>
      <c r="I107" s="92">
        <f t="shared" si="103"/>
        <v>16.399999999999999</v>
      </c>
      <c r="J107" s="154">
        <v>16.399999999999999</v>
      </c>
      <c r="K107" s="154"/>
      <c r="L107" s="155"/>
      <c r="M107" s="2230">
        <f t="shared" ref="M107" si="104">SUM(N107+P107)</f>
        <v>22.6</v>
      </c>
      <c r="N107" s="2269"/>
      <c r="O107" s="2269"/>
      <c r="P107" s="2270">
        <v>22.6</v>
      </c>
      <c r="Q107" s="92"/>
      <c r="R107" s="156"/>
      <c r="S107" s="154"/>
      <c r="T107" s="155"/>
      <c r="U107" s="146"/>
      <c r="V107" s="154"/>
      <c r="W107" s="154"/>
      <c r="X107" s="157"/>
      <c r="Y107" s="3441"/>
      <c r="Z107" s="3439"/>
      <c r="AA107" s="3448"/>
      <c r="AB107" s="3412"/>
      <c r="AE107" s="81"/>
    </row>
    <row r="108" spans="1:94" s="15" customFormat="1" ht="18" customHeight="1" thickBot="1" x14ac:dyDescent="0.25">
      <c r="A108" s="3451"/>
      <c r="B108" s="2260"/>
      <c r="C108" s="3313"/>
      <c r="D108" s="3315"/>
      <c r="E108" s="3317"/>
      <c r="F108" s="3453"/>
      <c r="G108" s="3436"/>
      <c r="H108" s="2280" t="s">
        <v>16</v>
      </c>
      <c r="I108" s="2281">
        <f>SUM(I104:I107)</f>
        <v>56.1</v>
      </c>
      <c r="J108" s="2235">
        <f t="shared" ref="J108:P108" si="105">SUM(J104:J107)</f>
        <v>55.8</v>
      </c>
      <c r="K108" s="2235">
        <f t="shared" si="105"/>
        <v>1.8</v>
      </c>
      <c r="L108" s="2242"/>
      <c r="M108" s="2271">
        <f>SUM(M104:M107)</f>
        <v>300.90000000000003</v>
      </c>
      <c r="N108" s="2272"/>
      <c r="O108" s="2272"/>
      <c r="P108" s="2273">
        <f t="shared" si="105"/>
        <v>300.90000000000003</v>
      </c>
      <c r="Q108" s="2242"/>
      <c r="R108" s="2235"/>
      <c r="S108" s="2235"/>
      <c r="T108" s="2242"/>
      <c r="U108" s="2281"/>
      <c r="V108" s="2235"/>
      <c r="W108" s="2235"/>
      <c r="X108" s="2248"/>
      <c r="Y108" s="3442"/>
      <c r="Z108" s="3440"/>
      <c r="AA108" s="3449"/>
      <c r="AB108" s="3413"/>
      <c r="AE108" s="81"/>
    </row>
    <row r="109" spans="1:94" s="144" customFormat="1" ht="18" customHeight="1" x14ac:dyDescent="0.2">
      <c r="A109" s="3450" t="s">
        <v>26</v>
      </c>
      <c r="B109" s="3445" t="s">
        <v>109</v>
      </c>
      <c r="C109" s="3446" t="s">
        <v>130</v>
      </c>
      <c r="D109" s="3447" t="s">
        <v>131</v>
      </c>
      <c r="E109" s="3431" t="s">
        <v>97</v>
      </c>
      <c r="F109" s="3432" t="s">
        <v>97</v>
      </c>
      <c r="G109" s="3434" t="s">
        <v>126</v>
      </c>
      <c r="H109" s="138" t="s">
        <v>50</v>
      </c>
      <c r="I109" s="92">
        <f>SUM(J109+L109)</f>
        <v>97</v>
      </c>
      <c r="J109" s="34">
        <v>9.5</v>
      </c>
      <c r="K109" s="34">
        <v>1.2</v>
      </c>
      <c r="L109" s="214">
        <v>87.5</v>
      </c>
      <c r="M109" s="2219">
        <f>N109+P109</f>
        <v>214.3</v>
      </c>
      <c r="N109" s="2175"/>
      <c r="O109" s="2175"/>
      <c r="P109" s="2176">
        <v>214.3</v>
      </c>
      <c r="Q109" s="92"/>
      <c r="R109" s="92"/>
      <c r="S109" s="34"/>
      <c r="T109" s="35"/>
      <c r="U109" s="141"/>
      <c r="V109" s="142"/>
      <c r="W109" s="142"/>
      <c r="X109" s="143"/>
      <c r="Y109" s="3441" t="s">
        <v>812</v>
      </c>
      <c r="Z109" s="3439">
        <v>1</v>
      </c>
      <c r="AA109" s="3448"/>
      <c r="AB109" s="3412"/>
      <c r="AC109" s="3601"/>
      <c r="AD109" s="3602"/>
      <c r="AE109" s="3602"/>
    </row>
    <row r="110" spans="1:94" s="144" customFormat="1" ht="18" customHeight="1" x14ac:dyDescent="0.2">
      <c r="A110" s="3450"/>
      <c r="B110" s="3445"/>
      <c r="C110" s="3446"/>
      <c r="D110" s="3447"/>
      <c r="E110" s="3431"/>
      <c r="F110" s="3432"/>
      <c r="G110" s="3434"/>
      <c r="H110" s="138" t="s">
        <v>33</v>
      </c>
      <c r="I110" s="92">
        <f t="shared" ref="I110:I111" si="106">SUM(J110+L110)</f>
        <v>57.6</v>
      </c>
      <c r="J110" s="34">
        <v>1.4</v>
      </c>
      <c r="K110" s="34"/>
      <c r="L110" s="159">
        <v>56.2</v>
      </c>
      <c r="M110" s="2221">
        <f>SUM(N110+P110)</f>
        <v>0</v>
      </c>
      <c r="N110" s="2181"/>
      <c r="O110" s="2181"/>
      <c r="P110" s="2182"/>
      <c r="Q110" s="92"/>
      <c r="R110" s="92"/>
      <c r="S110" s="34"/>
      <c r="T110" s="35"/>
      <c r="U110" s="146"/>
      <c r="V110" s="147"/>
      <c r="W110" s="147"/>
      <c r="X110" s="159"/>
      <c r="Y110" s="3441"/>
      <c r="Z110" s="3439"/>
      <c r="AA110" s="3448"/>
      <c r="AB110" s="3412"/>
      <c r="AE110" s="145"/>
    </row>
    <row r="111" spans="1:94" s="15" customFormat="1" ht="18" customHeight="1" x14ac:dyDescent="0.2">
      <c r="A111" s="3450"/>
      <c r="B111" s="3445"/>
      <c r="C111" s="3446"/>
      <c r="D111" s="3447"/>
      <c r="E111" s="3431"/>
      <c r="F111" s="3432"/>
      <c r="G111" s="3434"/>
      <c r="H111" s="149" t="s">
        <v>107</v>
      </c>
      <c r="I111" s="92">
        <f t="shared" si="106"/>
        <v>189</v>
      </c>
      <c r="J111" s="108"/>
      <c r="K111" s="108"/>
      <c r="L111" s="152">
        <v>189</v>
      </c>
      <c r="M111" s="2221">
        <f t="shared" ref="M111" si="107">SUM(N111+P111)</f>
        <v>7.9</v>
      </c>
      <c r="N111" s="1413"/>
      <c r="O111" s="1413"/>
      <c r="P111" s="1406">
        <v>7.9</v>
      </c>
      <c r="Q111" s="92"/>
      <c r="R111" s="92"/>
      <c r="S111" s="34"/>
      <c r="T111" s="35"/>
      <c r="U111" s="146"/>
      <c r="V111" s="108"/>
      <c r="W111" s="108"/>
      <c r="X111" s="152"/>
      <c r="Y111" s="3441"/>
      <c r="Z111" s="3439"/>
      <c r="AA111" s="3448"/>
      <c r="AB111" s="3412"/>
      <c r="AE111" s="81"/>
    </row>
    <row r="112" spans="1:94" s="15" customFormat="1" ht="18" customHeight="1" x14ac:dyDescent="0.2">
      <c r="A112" s="3450"/>
      <c r="B112" s="3445"/>
      <c r="C112" s="3446"/>
      <c r="D112" s="3447"/>
      <c r="E112" s="3431"/>
      <c r="F112" s="3432"/>
      <c r="G112" s="3435"/>
      <c r="H112" s="149" t="s">
        <v>129</v>
      </c>
      <c r="I112" s="92"/>
      <c r="J112" s="151"/>
      <c r="K112" s="151"/>
      <c r="L112" s="160"/>
      <c r="M112" s="2419"/>
      <c r="N112" s="2420"/>
      <c r="O112" s="2420"/>
      <c r="P112" s="2421"/>
      <c r="Q112" s="92"/>
      <c r="R112" s="151"/>
      <c r="S112" s="108"/>
      <c r="T112" s="150"/>
      <c r="U112" s="146"/>
      <c r="V112" s="108"/>
      <c r="W112" s="108"/>
      <c r="X112" s="152"/>
      <c r="Y112" s="3441"/>
      <c r="Z112" s="3439"/>
      <c r="AA112" s="3448"/>
      <c r="AB112" s="3412"/>
      <c r="AE112" s="81"/>
    </row>
    <row r="113" spans="1:33" s="15" customFormat="1" ht="18" customHeight="1" thickBot="1" x14ac:dyDescent="0.25">
      <c r="A113" s="3451"/>
      <c r="B113" s="2260"/>
      <c r="C113" s="3313"/>
      <c r="D113" s="3315"/>
      <c r="E113" s="3317"/>
      <c r="F113" s="3433"/>
      <c r="G113" s="3436"/>
      <c r="H113" s="2282" t="s">
        <v>16</v>
      </c>
      <c r="I113" s="2224">
        <f>SUM(I109:I112)</f>
        <v>343.6</v>
      </c>
      <c r="J113" s="2224">
        <f t="shared" ref="J113:P113" si="108">SUM(J109:J112)</f>
        <v>10.9</v>
      </c>
      <c r="K113" s="2224">
        <f t="shared" si="108"/>
        <v>1.2</v>
      </c>
      <c r="L113" s="2240">
        <f t="shared" si="108"/>
        <v>332.7</v>
      </c>
      <c r="M113" s="2223">
        <f t="shared" si="108"/>
        <v>222.20000000000002</v>
      </c>
      <c r="N113" s="2224"/>
      <c r="O113" s="2224"/>
      <c r="P113" s="2225">
        <f t="shared" si="108"/>
        <v>222.20000000000002</v>
      </c>
      <c r="Q113" s="2224"/>
      <c r="R113" s="2224"/>
      <c r="S113" s="2224"/>
      <c r="T113" s="2240"/>
      <c r="U113" s="2223"/>
      <c r="V113" s="2224"/>
      <c r="W113" s="2224"/>
      <c r="X113" s="2225"/>
      <c r="Y113" s="3442"/>
      <c r="Z113" s="3440"/>
      <c r="AA113" s="3449"/>
      <c r="AB113" s="3413"/>
      <c r="AE113" s="81"/>
    </row>
    <row r="114" spans="1:33" s="15" customFormat="1" ht="18" customHeight="1" x14ac:dyDescent="0.2">
      <c r="A114" s="3443" t="s">
        <v>26</v>
      </c>
      <c r="B114" s="3445" t="s">
        <v>109</v>
      </c>
      <c r="C114" s="3446" t="s">
        <v>132</v>
      </c>
      <c r="D114" s="3447" t="s">
        <v>133</v>
      </c>
      <c r="E114" s="3316" t="s">
        <v>97</v>
      </c>
      <c r="F114" s="3432" t="s">
        <v>97</v>
      </c>
      <c r="G114" s="3434" t="s">
        <v>126</v>
      </c>
      <c r="H114" s="149" t="s">
        <v>50</v>
      </c>
      <c r="I114" s="92">
        <f>SUM(J114+L114)</f>
        <v>21</v>
      </c>
      <c r="J114" s="122">
        <v>21</v>
      </c>
      <c r="K114" s="122">
        <v>0.1</v>
      </c>
      <c r="L114" s="158"/>
      <c r="M114" s="2226">
        <f>SUM(N114+P114)</f>
        <v>12.3</v>
      </c>
      <c r="N114" s="2518">
        <f>4.3+8</f>
        <v>12.3</v>
      </c>
      <c r="O114" s="2518">
        <v>0.3</v>
      </c>
      <c r="P114" s="2266"/>
      <c r="Q114" s="151"/>
      <c r="R114" s="151"/>
      <c r="S114" s="108"/>
      <c r="T114" s="150"/>
      <c r="U114" s="121"/>
      <c r="V114" s="122"/>
      <c r="W114" s="122"/>
      <c r="X114" s="162"/>
      <c r="Y114" s="3441" t="s">
        <v>811</v>
      </c>
      <c r="Z114" s="3439">
        <v>2</v>
      </c>
      <c r="AA114" s="3414"/>
      <c r="AB114" s="3412"/>
      <c r="AC114" s="2510"/>
    </row>
    <row r="115" spans="1:33" s="15" customFormat="1" ht="18" customHeight="1" x14ac:dyDescent="0.2">
      <c r="A115" s="3443"/>
      <c r="B115" s="3445"/>
      <c r="C115" s="3446"/>
      <c r="D115" s="3447"/>
      <c r="E115" s="3431"/>
      <c r="F115" s="3432"/>
      <c r="G115" s="3434"/>
      <c r="H115" s="153" t="s">
        <v>107</v>
      </c>
      <c r="I115" s="92">
        <f>SUM(J115+L115)</f>
        <v>62.8</v>
      </c>
      <c r="J115" s="154">
        <v>62.8</v>
      </c>
      <c r="K115" s="154"/>
      <c r="L115" s="164"/>
      <c r="M115" s="2228">
        <f t="shared" ref="M115:M116" si="109">SUM(N115+P115)</f>
        <v>45</v>
      </c>
      <c r="N115" s="2269">
        <v>45</v>
      </c>
      <c r="O115" s="2269"/>
      <c r="P115" s="2519"/>
      <c r="Q115" s="151"/>
      <c r="R115" s="156"/>
      <c r="S115" s="154"/>
      <c r="T115" s="155"/>
      <c r="U115" s="165"/>
      <c r="V115" s="154"/>
      <c r="W115" s="154"/>
      <c r="X115" s="157"/>
      <c r="Y115" s="3441"/>
      <c r="Z115" s="3439"/>
      <c r="AA115" s="3414"/>
      <c r="AB115" s="3412"/>
      <c r="AC115" s="3011"/>
      <c r="AD115" s="3012"/>
      <c r="AE115" s="3012"/>
      <c r="AF115" s="3012"/>
      <c r="AG115" s="3012"/>
    </row>
    <row r="116" spans="1:33" s="15" customFormat="1" ht="18" customHeight="1" x14ac:dyDescent="0.2">
      <c r="A116" s="3443"/>
      <c r="B116" s="3445"/>
      <c r="C116" s="3446"/>
      <c r="D116" s="3447"/>
      <c r="E116" s="3431"/>
      <c r="F116" s="3432"/>
      <c r="G116" s="3435"/>
      <c r="H116" s="153" t="s">
        <v>129</v>
      </c>
      <c r="I116" s="92">
        <f t="shared" ref="I116" si="110">SUM(J116+L116)</f>
        <v>0</v>
      </c>
      <c r="J116" s="154"/>
      <c r="K116" s="154"/>
      <c r="L116" s="166"/>
      <c r="M116" s="2228">
        <f t="shared" si="109"/>
        <v>4</v>
      </c>
      <c r="N116" s="2269">
        <v>4</v>
      </c>
      <c r="O116" s="2269"/>
      <c r="P116" s="2270"/>
      <c r="Q116" s="151"/>
      <c r="R116" s="156"/>
      <c r="S116" s="154"/>
      <c r="T116" s="155"/>
      <c r="U116" s="165"/>
      <c r="V116" s="154"/>
      <c r="W116" s="154"/>
      <c r="X116" s="157"/>
      <c r="Y116" s="3441"/>
      <c r="Z116" s="3439"/>
      <c r="AA116" s="3414"/>
      <c r="AB116" s="3412"/>
      <c r="AC116" s="3011"/>
      <c r="AD116" s="3012"/>
      <c r="AE116" s="3012"/>
      <c r="AF116" s="3012"/>
      <c r="AG116" s="3012"/>
    </row>
    <row r="117" spans="1:33" s="15" customFormat="1" ht="18" customHeight="1" thickBot="1" x14ac:dyDescent="0.25">
      <c r="A117" s="3444"/>
      <c r="B117" s="2260"/>
      <c r="C117" s="3313"/>
      <c r="D117" s="3315"/>
      <c r="E117" s="3317"/>
      <c r="F117" s="3433"/>
      <c r="G117" s="3436"/>
      <c r="H117" s="2280" t="s">
        <v>16</v>
      </c>
      <c r="I117" s="2241">
        <f t="shared" ref="I117:O117" si="111">SUM(I114:I116)</f>
        <v>83.8</v>
      </c>
      <c r="J117" s="2241">
        <f t="shared" si="111"/>
        <v>83.8</v>
      </c>
      <c r="K117" s="2241">
        <f t="shared" si="111"/>
        <v>0.1</v>
      </c>
      <c r="L117" s="2242"/>
      <c r="M117" s="2234">
        <f t="shared" si="111"/>
        <v>61.3</v>
      </c>
      <c r="N117" s="2241">
        <f t="shared" si="111"/>
        <v>61.3</v>
      </c>
      <c r="O117" s="2241">
        <f t="shared" si="111"/>
        <v>0.3</v>
      </c>
      <c r="P117" s="2248"/>
      <c r="Q117" s="2241"/>
      <c r="R117" s="2241"/>
      <c r="S117" s="2241"/>
      <c r="T117" s="2242"/>
      <c r="U117" s="2234"/>
      <c r="V117" s="2241"/>
      <c r="W117" s="2241"/>
      <c r="X117" s="2248"/>
      <c r="Y117" s="3442"/>
      <c r="Z117" s="3440"/>
      <c r="AA117" s="3415"/>
      <c r="AB117" s="3413"/>
      <c r="AC117" s="3011"/>
      <c r="AD117" s="3012"/>
      <c r="AE117" s="3012"/>
      <c r="AF117" s="3012"/>
      <c r="AG117" s="3012"/>
    </row>
    <row r="118" spans="1:33" s="15" customFormat="1" ht="16.5" customHeight="1" x14ac:dyDescent="0.2">
      <c r="A118" s="3443" t="s">
        <v>26</v>
      </c>
      <c r="B118" s="3445" t="s">
        <v>109</v>
      </c>
      <c r="C118" s="3446" t="s">
        <v>181</v>
      </c>
      <c r="D118" s="3430" t="s">
        <v>134</v>
      </c>
      <c r="E118" s="3316" t="s">
        <v>97</v>
      </c>
      <c r="F118" s="3432" t="s">
        <v>97</v>
      </c>
      <c r="G118" s="3434" t="s">
        <v>126</v>
      </c>
      <c r="H118" s="167" t="s">
        <v>50</v>
      </c>
      <c r="I118" s="139"/>
      <c r="J118" s="168"/>
      <c r="K118" s="168"/>
      <c r="L118" s="169"/>
      <c r="M118" s="2228"/>
      <c r="N118" s="3013"/>
      <c r="O118" s="3013"/>
      <c r="P118" s="2267"/>
      <c r="Q118" s="33"/>
      <c r="R118" s="33"/>
      <c r="S118" s="107"/>
      <c r="T118" s="106"/>
      <c r="U118" s="170"/>
      <c r="V118" s="107"/>
      <c r="W118" s="107"/>
      <c r="X118" s="171"/>
      <c r="Y118" s="3441" t="s">
        <v>810</v>
      </c>
      <c r="Z118" s="3439"/>
      <c r="AA118" s="3414">
        <v>1</v>
      </c>
      <c r="AB118" s="3412"/>
    </row>
    <row r="119" spans="1:33" s="15" customFormat="1" ht="18" customHeight="1" x14ac:dyDescent="0.2">
      <c r="A119" s="3443"/>
      <c r="B119" s="3445"/>
      <c r="C119" s="3446"/>
      <c r="D119" s="3430"/>
      <c r="E119" s="3431"/>
      <c r="F119" s="3432"/>
      <c r="G119" s="3434"/>
      <c r="H119" s="138" t="s">
        <v>135</v>
      </c>
      <c r="I119" s="139"/>
      <c r="J119" s="163"/>
      <c r="K119" s="163"/>
      <c r="L119" s="172"/>
      <c r="M119" s="2221">
        <f>SUM(N119+P119)</f>
        <v>75</v>
      </c>
      <c r="N119" s="2274"/>
      <c r="O119" s="2274"/>
      <c r="P119" s="2275">
        <v>75</v>
      </c>
      <c r="Q119" s="151">
        <f>SUM(R119+T119)</f>
        <v>75</v>
      </c>
      <c r="R119" s="156"/>
      <c r="S119" s="154"/>
      <c r="T119" s="155">
        <v>75</v>
      </c>
      <c r="U119" s="165"/>
      <c r="V119" s="154"/>
      <c r="W119" s="154"/>
      <c r="X119" s="157"/>
      <c r="Y119" s="3441"/>
      <c r="Z119" s="3439"/>
      <c r="AA119" s="3414"/>
      <c r="AB119" s="3412"/>
      <c r="AC119" s="3127"/>
      <c r="AD119" s="144"/>
      <c r="AE119" s="144"/>
      <c r="AF119" s="144"/>
    </row>
    <row r="120" spans="1:33" s="15" customFormat="1" ht="21" customHeight="1" x14ac:dyDescent="0.2">
      <c r="A120" s="3443"/>
      <c r="B120" s="3445"/>
      <c r="C120" s="3446"/>
      <c r="D120" s="3430"/>
      <c r="E120" s="3431"/>
      <c r="F120" s="3432"/>
      <c r="G120" s="3434"/>
      <c r="H120" s="153" t="s">
        <v>107</v>
      </c>
      <c r="I120" s="139"/>
      <c r="J120" s="163"/>
      <c r="K120" s="163"/>
      <c r="L120" s="172"/>
      <c r="M120" s="2221"/>
      <c r="N120" s="2274"/>
      <c r="O120" s="2274"/>
      <c r="P120" s="2275"/>
      <c r="Q120" s="151"/>
      <c r="R120" s="156"/>
      <c r="S120" s="154"/>
      <c r="T120" s="155"/>
      <c r="U120" s="165"/>
      <c r="V120" s="154"/>
      <c r="W120" s="154"/>
      <c r="X120" s="157"/>
      <c r="Y120" s="3441"/>
      <c r="Z120" s="3439"/>
      <c r="AA120" s="3414"/>
      <c r="AB120" s="3412"/>
      <c r="AC120" s="3127"/>
      <c r="AD120" s="144"/>
      <c r="AE120" s="144"/>
      <c r="AF120" s="144"/>
    </row>
    <row r="121" spans="1:33" s="15" customFormat="1" ht="20.25" customHeight="1" x14ac:dyDescent="0.2">
      <c r="A121" s="3443"/>
      <c r="B121" s="3445"/>
      <c r="C121" s="3446"/>
      <c r="D121" s="3430"/>
      <c r="E121" s="3431"/>
      <c r="F121" s="3432"/>
      <c r="G121" s="3435"/>
      <c r="H121" s="153" t="s">
        <v>129</v>
      </c>
      <c r="I121" s="139"/>
      <c r="J121" s="163"/>
      <c r="K121" s="163"/>
      <c r="L121" s="173"/>
      <c r="M121" s="2221"/>
      <c r="N121" s="2274"/>
      <c r="O121" s="2274"/>
      <c r="P121" s="2276"/>
      <c r="Q121" s="151"/>
      <c r="R121" s="156"/>
      <c r="S121" s="154"/>
      <c r="T121" s="155"/>
      <c r="U121" s="165"/>
      <c r="V121" s="154"/>
      <c r="W121" s="154"/>
      <c r="X121" s="157"/>
      <c r="Y121" s="3441"/>
      <c r="Z121" s="3439"/>
      <c r="AA121" s="3414"/>
      <c r="AB121" s="3412"/>
      <c r="AC121" s="3127"/>
      <c r="AD121" s="144"/>
      <c r="AE121" s="144"/>
      <c r="AF121" s="144"/>
    </row>
    <row r="122" spans="1:33" s="15" customFormat="1" ht="26.25" customHeight="1" thickBot="1" x14ac:dyDescent="0.25">
      <c r="A122" s="3444"/>
      <c r="B122" s="2260"/>
      <c r="C122" s="3313"/>
      <c r="D122" s="3341"/>
      <c r="E122" s="3317"/>
      <c r="F122" s="3433"/>
      <c r="G122" s="3436"/>
      <c r="H122" s="2280" t="s">
        <v>16</v>
      </c>
      <c r="I122" s="2970"/>
      <c r="J122" s="2971"/>
      <c r="K122" s="2971"/>
      <c r="L122" s="2972"/>
      <c r="M122" s="2234">
        <f t="shared" ref="M122" si="112">SUM(M118:M121)</f>
        <v>75</v>
      </c>
      <c r="N122" s="2241"/>
      <c r="O122" s="2241"/>
      <c r="P122" s="2248">
        <f t="shared" ref="P122:T122" si="113">SUM(P118:P121)</f>
        <v>75</v>
      </c>
      <c r="Q122" s="2241">
        <f t="shared" si="113"/>
        <v>75</v>
      </c>
      <c r="R122" s="2241"/>
      <c r="S122" s="2241"/>
      <c r="T122" s="2242">
        <f t="shared" si="113"/>
        <v>75</v>
      </c>
      <c r="U122" s="2234"/>
      <c r="V122" s="2241"/>
      <c r="W122" s="2241"/>
      <c r="X122" s="2248"/>
      <c r="Y122" s="3442"/>
      <c r="Z122" s="3440"/>
      <c r="AA122" s="3415"/>
      <c r="AB122" s="3413"/>
    </row>
    <row r="123" spans="1:33" s="15" customFormat="1" ht="24.75" customHeight="1" x14ac:dyDescent="0.2">
      <c r="A123" s="3254" t="s">
        <v>26</v>
      </c>
      <c r="B123" s="3256" t="s">
        <v>109</v>
      </c>
      <c r="C123" s="3428" t="s">
        <v>290</v>
      </c>
      <c r="D123" s="3430" t="s">
        <v>800</v>
      </c>
      <c r="E123" s="3316" t="s">
        <v>97</v>
      </c>
      <c r="F123" s="3432" t="s">
        <v>97</v>
      </c>
      <c r="G123" s="3434" t="s">
        <v>126</v>
      </c>
      <c r="H123" s="167" t="s">
        <v>50</v>
      </c>
      <c r="I123" s="139"/>
      <c r="J123" s="168"/>
      <c r="K123" s="168"/>
      <c r="L123" s="169"/>
      <c r="M123" s="2228">
        <f>SUM(N123+P123)</f>
        <v>88</v>
      </c>
      <c r="N123" s="3013">
        <v>88</v>
      </c>
      <c r="O123" s="3013"/>
      <c r="P123" s="2267"/>
      <c r="Q123" s="33">
        <f>SUM(R123+T123)</f>
        <v>50</v>
      </c>
      <c r="R123" s="33">
        <v>50</v>
      </c>
      <c r="S123" s="107"/>
      <c r="T123" s="106"/>
      <c r="U123" s="170">
        <f>SUM(V123+X123)</f>
        <v>50</v>
      </c>
      <c r="V123" s="107">
        <v>50</v>
      </c>
      <c r="W123" s="107"/>
      <c r="X123" s="171"/>
      <c r="Y123" s="3437" t="s">
        <v>808</v>
      </c>
      <c r="Z123" s="3439" t="s">
        <v>801</v>
      </c>
      <c r="AA123" s="3414">
        <v>1</v>
      </c>
      <c r="AB123" s="3412" t="s">
        <v>809</v>
      </c>
    </row>
    <row r="124" spans="1:33" s="15" customFormat="1" ht="25.5" customHeight="1" x14ac:dyDescent="0.2">
      <c r="A124" s="3254"/>
      <c r="B124" s="3256"/>
      <c r="C124" s="3428"/>
      <c r="D124" s="3430"/>
      <c r="E124" s="3431"/>
      <c r="F124" s="3432"/>
      <c r="G124" s="3434"/>
      <c r="H124" s="138" t="s">
        <v>135</v>
      </c>
      <c r="I124" s="139"/>
      <c r="J124" s="163"/>
      <c r="K124" s="163"/>
      <c r="L124" s="172"/>
      <c r="M124" s="2221"/>
      <c r="N124" s="2274"/>
      <c r="O124" s="2274"/>
      <c r="P124" s="2275"/>
      <c r="Q124" s="151"/>
      <c r="R124" s="156"/>
      <c r="S124" s="154"/>
      <c r="T124" s="155"/>
      <c r="U124" s="165"/>
      <c r="V124" s="154"/>
      <c r="W124" s="154"/>
      <c r="X124" s="157"/>
      <c r="Y124" s="3437"/>
      <c r="Z124" s="3439"/>
      <c r="AA124" s="3414"/>
      <c r="AB124" s="3412"/>
    </row>
    <row r="125" spans="1:33" s="15" customFormat="1" ht="22.5" customHeight="1" x14ac:dyDescent="0.2">
      <c r="A125" s="3254"/>
      <c r="B125" s="3256"/>
      <c r="C125" s="3428"/>
      <c r="D125" s="3430"/>
      <c r="E125" s="3431"/>
      <c r="F125" s="3432"/>
      <c r="G125" s="3434"/>
      <c r="H125" s="153" t="s">
        <v>107</v>
      </c>
      <c r="I125" s="139"/>
      <c r="J125" s="163"/>
      <c r="K125" s="163"/>
      <c r="L125" s="172"/>
      <c r="M125" s="2221"/>
      <c r="N125" s="2274"/>
      <c r="O125" s="2274"/>
      <c r="P125" s="2275"/>
      <c r="Q125" s="151"/>
      <c r="R125" s="156"/>
      <c r="S125" s="154"/>
      <c r="T125" s="155"/>
      <c r="U125" s="165"/>
      <c r="V125" s="154"/>
      <c r="W125" s="154"/>
      <c r="X125" s="157"/>
      <c r="Y125" s="3437"/>
      <c r="Z125" s="3439"/>
      <c r="AA125" s="3414"/>
      <c r="AB125" s="3412"/>
      <c r="AD125" s="81"/>
    </row>
    <row r="126" spans="1:33" s="15" customFormat="1" ht="24.75" customHeight="1" x14ac:dyDescent="0.2">
      <c r="A126" s="3254"/>
      <c r="B126" s="3256"/>
      <c r="C126" s="3428"/>
      <c r="D126" s="3430"/>
      <c r="E126" s="3431"/>
      <c r="F126" s="3432"/>
      <c r="G126" s="3435"/>
      <c r="H126" s="153" t="s">
        <v>129</v>
      </c>
      <c r="I126" s="139"/>
      <c r="J126" s="163"/>
      <c r="K126" s="163"/>
      <c r="L126" s="173"/>
      <c r="M126" s="2221"/>
      <c r="N126" s="2274"/>
      <c r="O126" s="2274"/>
      <c r="P126" s="2276"/>
      <c r="Q126" s="151"/>
      <c r="R126" s="156"/>
      <c r="S126" s="154"/>
      <c r="T126" s="155"/>
      <c r="U126" s="165"/>
      <c r="V126" s="154"/>
      <c r="W126" s="154"/>
      <c r="X126" s="157"/>
      <c r="Y126" s="3437"/>
      <c r="Z126" s="3439"/>
      <c r="AA126" s="3414"/>
      <c r="AB126" s="3412"/>
    </row>
    <row r="127" spans="1:33" s="15" customFormat="1" ht="32.25" customHeight="1" thickBot="1" x14ac:dyDescent="0.25">
      <c r="A127" s="3255"/>
      <c r="B127" s="3131"/>
      <c r="C127" s="3429"/>
      <c r="D127" s="3341"/>
      <c r="E127" s="3317"/>
      <c r="F127" s="3433"/>
      <c r="G127" s="3436"/>
      <c r="H127" s="2280" t="s">
        <v>16</v>
      </c>
      <c r="I127" s="2283"/>
      <c r="J127" s="2283"/>
      <c r="K127" s="2283"/>
      <c r="L127" s="2284"/>
      <c r="M127" s="2277">
        <f t="shared" ref="M127:N127" si="114">SUM(M123:M126)</f>
        <v>88</v>
      </c>
      <c r="N127" s="2244">
        <f t="shared" si="114"/>
        <v>88</v>
      </c>
      <c r="O127" s="2244"/>
      <c r="P127" s="2278"/>
      <c r="Q127" s="2244">
        <f t="shared" ref="Q127:R127" si="115">SUM(Q123:Q126)</f>
        <v>50</v>
      </c>
      <c r="R127" s="2244">
        <f t="shared" si="115"/>
        <v>50</v>
      </c>
      <c r="S127" s="2244"/>
      <c r="T127" s="2285"/>
      <c r="U127" s="2277">
        <f t="shared" ref="U127:V127" si="116">SUM(U123:U126)</f>
        <v>50</v>
      </c>
      <c r="V127" s="2244">
        <f t="shared" si="116"/>
        <v>50</v>
      </c>
      <c r="W127" s="2244"/>
      <c r="X127" s="2278"/>
      <c r="Y127" s="3438"/>
      <c r="Z127" s="3440"/>
      <c r="AA127" s="3415"/>
      <c r="AB127" s="3413"/>
    </row>
    <row r="128" spans="1:33" s="15" customFormat="1" ht="17.25" customHeight="1" thickBot="1" x14ac:dyDescent="0.25">
      <c r="A128" s="25" t="s">
        <v>26</v>
      </c>
      <c r="B128" s="174" t="s">
        <v>109</v>
      </c>
      <c r="C128" s="3323" t="s">
        <v>122</v>
      </c>
      <c r="D128" s="3324"/>
      <c r="E128" s="3324"/>
      <c r="F128" s="3324"/>
      <c r="G128" s="3324"/>
      <c r="H128" s="3325"/>
      <c r="I128" s="175">
        <f>SUM(I103+I108+I113+I117+I122)</f>
        <v>583.5</v>
      </c>
      <c r="J128" s="174">
        <f>SUM(J103+J108+J113+J117+J122)</f>
        <v>150.5</v>
      </c>
      <c r="K128" s="174">
        <f>SUM(K103+K108+K113+K117+K122)</f>
        <v>3.1</v>
      </c>
      <c r="L128" s="176">
        <f>SUM(L103+L108+L113+L117+L122)</f>
        <v>432.7</v>
      </c>
      <c r="M128" s="177">
        <f>SUM(M103+M108+M113+M117+M122+M127)</f>
        <v>770.2</v>
      </c>
      <c r="N128" s="174">
        <f t="shared" ref="N128:X128" si="117">SUM(N103+N108+N113+N117+N122+N127)</f>
        <v>172.1</v>
      </c>
      <c r="O128" s="174">
        <f t="shared" si="117"/>
        <v>0.3</v>
      </c>
      <c r="P128" s="178">
        <f t="shared" si="117"/>
        <v>598.1</v>
      </c>
      <c r="Q128" s="176">
        <f t="shared" si="117"/>
        <v>125</v>
      </c>
      <c r="R128" s="174"/>
      <c r="S128" s="174"/>
      <c r="T128" s="176">
        <f t="shared" si="117"/>
        <v>75</v>
      </c>
      <c r="U128" s="177">
        <f t="shared" si="117"/>
        <v>50</v>
      </c>
      <c r="V128" s="174"/>
      <c r="W128" s="174"/>
      <c r="X128" s="178">
        <f t="shared" si="117"/>
        <v>0</v>
      </c>
      <c r="Y128" s="2960"/>
      <c r="Z128" s="179"/>
      <c r="AA128" s="180"/>
      <c r="AB128" s="181"/>
      <c r="AE128" s="81"/>
    </row>
    <row r="129" spans="1:50" s="15" customFormat="1" ht="18.75" customHeight="1" thickBot="1" x14ac:dyDescent="0.25">
      <c r="A129" s="2963" t="s">
        <v>26</v>
      </c>
      <c r="B129" s="3416" t="s">
        <v>136</v>
      </c>
      <c r="C129" s="3321"/>
      <c r="D129" s="3321"/>
      <c r="E129" s="3321"/>
      <c r="F129" s="3321"/>
      <c r="G129" s="3321"/>
      <c r="H129" s="3322"/>
      <c r="I129" s="2961">
        <f t="shared" ref="I129:X129" si="118">SUM(I98+I128)</f>
        <v>10380.400000000001</v>
      </c>
      <c r="J129" s="182">
        <f t="shared" si="118"/>
        <v>9911.7000000000007</v>
      </c>
      <c r="K129" s="182">
        <f t="shared" si="118"/>
        <v>8183.2000000000007</v>
      </c>
      <c r="L129" s="183">
        <f t="shared" si="118"/>
        <v>459.4</v>
      </c>
      <c r="M129" s="2961">
        <f>SUM(M98+M128)</f>
        <v>11037.197284500002</v>
      </c>
      <c r="N129" s="182">
        <f t="shared" si="118"/>
        <v>10439.097284500001</v>
      </c>
      <c r="O129" s="182">
        <f t="shared" si="118"/>
        <v>8814.2000000000007</v>
      </c>
      <c r="P129" s="184">
        <f t="shared" si="118"/>
        <v>598.1</v>
      </c>
      <c r="Q129" s="185">
        <f t="shared" si="118"/>
        <v>10609.344451655001</v>
      </c>
      <c r="R129" s="182">
        <f t="shared" si="118"/>
        <v>10484.344451655001</v>
      </c>
      <c r="S129" s="182">
        <f t="shared" si="118"/>
        <v>9149.5710000000017</v>
      </c>
      <c r="T129" s="183">
        <f t="shared" si="118"/>
        <v>75</v>
      </c>
      <c r="U129" s="2961">
        <f t="shared" si="118"/>
        <v>10964.194185204653</v>
      </c>
      <c r="V129" s="182">
        <f t="shared" si="118"/>
        <v>10914.194185204653</v>
      </c>
      <c r="W129" s="182">
        <f t="shared" si="118"/>
        <v>9533.4072300000007</v>
      </c>
      <c r="X129" s="184">
        <f t="shared" si="118"/>
        <v>0</v>
      </c>
      <c r="Y129" s="2962"/>
      <c r="Z129" s="186"/>
      <c r="AA129" s="187"/>
      <c r="AB129" s="188"/>
      <c r="AE129" s="81"/>
    </row>
    <row r="130" spans="1:50" s="15" customFormat="1" ht="16.5" customHeight="1" thickBot="1" x14ac:dyDescent="0.25">
      <c r="A130" s="24" t="s">
        <v>109</v>
      </c>
      <c r="B130" s="186" t="s">
        <v>137</v>
      </c>
      <c r="C130" s="187"/>
      <c r="D130" s="189"/>
      <c r="E130" s="190"/>
      <c r="F130" s="190"/>
      <c r="G130" s="191"/>
      <c r="H130" s="191"/>
      <c r="I130" s="192"/>
      <c r="J130" s="192"/>
      <c r="K130" s="192"/>
      <c r="L130" s="192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3"/>
      <c r="AE130" s="81"/>
    </row>
    <row r="131" spans="1:50" s="15" customFormat="1" ht="18.75" customHeight="1" thickBot="1" x14ac:dyDescent="0.25">
      <c r="A131" s="25" t="s">
        <v>109</v>
      </c>
      <c r="B131" s="174" t="s">
        <v>26</v>
      </c>
      <c r="C131" s="3417" t="s">
        <v>138</v>
      </c>
      <c r="D131" s="3326"/>
      <c r="E131" s="3326"/>
      <c r="F131" s="3326"/>
      <c r="G131" s="3326"/>
      <c r="H131" s="3326"/>
      <c r="I131" s="3326"/>
      <c r="J131" s="3326"/>
      <c r="K131" s="3326"/>
      <c r="L131" s="3326"/>
      <c r="M131" s="3326"/>
      <c r="N131" s="3326"/>
      <c r="O131" s="3326"/>
      <c r="P131" s="3326"/>
      <c r="Q131" s="3326"/>
      <c r="R131" s="3326"/>
      <c r="S131" s="3326"/>
      <c r="T131" s="3326"/>
      <c r="U131" s="3326"/>
      <c r="V131" s="3326"/>
      <c r="W131" s="3326"/>
      <c r="X131" s="3326"/>
      <c r="Y131" s="3326"/>
      <c r="Z131" s="3326"/>
      <c r="AA131" s="3326"/>
      <c r="AB131" s="3327"/>
      <c r="AE131" s="81"/>
    </row>
    <row r="132" spans="1:50" s="15" customFormat="1" ht="36.75" customHeight="1" x14ac:dyDescent="0.2">
      <c r="A132" s="3418" t="s">
        <v>109</v>
      </c>
      <c r="B132" s="3420" t="s">
        <v>26</v>
      </c>
      <c r="C132" s="3422" t="s">
        <v>26</v>
      </c>
      <c r="D132" s="3424" t="s">
        <v>139</v>
      </c>
      <c r="E132" s="3426" t="s">
        <v>97</v>
      </c>
      <c r="F132" s="3403" t="s">
        <v>97</v>
      </c>
      <c r="G132" s="3405" t="s">
        <v>140</v>
      </c>
      <c r="H132" s="194" t="s">
        <v>50</v>
      </c>
      <c r="I132" s="195">
        <f>SUM(J132+L132)</f>
        <v>0.4</v>
      </c>
      <c r="J132" s="196">
        <v>0.4</v>
      </c>
      <c r="K132" s="196"/>
      <c r="L132" s="197"/>
      <c r="M132" s="2286">
        <v>1.8</v>
      </c>
      <c r="N132" s="2287">
        <v>1.8</v>
      </c>
      <c r="O132" s="2287"/>
      <c r="P132" s="2288"/>
      <c r="Q132" s="195">
        <v>1.8</v>
      </c>
      <c r="R132" s="196">
        <v>1.8</v>
      </c>
      <c r="S132" s="196"/>
      <c r="T132" s="198"/>
      <c r="U132" s="199">
        <v>1.8</v>
      </c>
      <c r="V132" s="196">
        <v>1.8</v>
      </c>
      <c r="W132" s="196"/>
      <c r="X132" s="200"/>
      <c r="Y132" s="3407" t="s">
        <v>814</v>
      </c>
      <c r="Z132" s="3409" t="s">
        <v>141</v>
      </c>
      <c r="AA132" s="3409" t="s">
        <v>141</v>
      </c>
      <c r="AB132" s="3411" t="s">
        <v>141</v>
      </c>
      <c r="AE132" s="81"/>
    </row>
    <row r="133" spans="1:50" s="15" customFormat="1" ht="111.75" customHeight="1" thickBot="1" x14ac:dyDescent="0.25">
      <c r="A133" s="3419"/>
      <c r="B133" s="3421"/>
      <c r="C133" s="3423"/>
      <c r="D133" s="3425"/>
      <c r="E133" s="3427"/>
      <c r="F133" s="3404"/>
      <c r="G133" s="3406"/>
      <c r="H133" s="2243" t="s">
        <v>16</v>
      </c>
      <c r="I133" s="1384">
        <f>SUM(I132)</f>
        <v>0.4</v>
      </c>
      <c r="J133" s="1384">
        <f t="shared" ref="J133:V135" si="119">SUM(J132)</f>
        <v>0.4</v>
      </c>
      <c r="K133" s="1384"/>
      <c r="L133" s="2292"/>
      <c r="M133" s="2289">
        <f>SUM(M132)</f>
        <v>1.8</v>
      </c>
      <c r="N133" s="2290">
        <f t="shared" si="119"/>
        <v>1.8</v>
      </c>
      <c r="O133" s="2290"/>
      <c r="P133" s="2291"/>
      <c r="Q133" s="1384">
        <f t="shared" si="119"/>
        <v>1.8</v>
      </c>
      <c r="R133" s="1384">
        <f t="shared" si="119"/>
        <v>1.8</v>
      </c>
      <c r="S133" s="1384"/>
      <c r="T133" s="2279"/>
      <c r="U133" s="1386">
        <f t="shared" si="119"/>
        <v>1.8</v>
      </c>
      <c r="V133" s="1384">
        <f t="shared" si="119"/>
        <v>1.8</v>
      </c>
      <c r="W133" s="1384"/>
      <c r="X133" s="2264"/>
      <c r="Y133" s="3408"/>
      <c r="Z133" s="3410"/>
      <c r="AA133" s="3410"/>
      <c r="AB133" s="3333"/>
    </row>
    <row r="134" spans="1:50" s="15" customFormat="1" ht="18.75" customHeight="1" thickBot="1" x14ac:dyDescent="0.25">
      <c r="A134" s="25" t="s">
        <v>109</v>
      </c>
      <c r="B134" s="174" t="s">
        <v>26</v>
      </c>
      <c r="C134" s="3387" t="s">
        <v>122</v>
      </c>
      <c r="D134" s="3388"/>
      <c r="E134" s="3388"/>
      <c r="F134" s="3388"/>
      <c r="G134" s="3388"/>
      <c r="H134" s="3389"/>
      <c r="I134" s="201">
        <f t="shared" ref="I134:J135" si="120">SUM(I133)</f>
        <v>0.4</v>
      </c>
      <c r="J134" s="174">
        <f t="shared" si="120"/>
        <v>0.4</v>
      </c>
      <c r="K134" s="174"/>
      <c r="L134" s="202"/>
      <c r="M134" s="175">
        <f>SUM(M133)</f>
        <v>1.8</v>
      </c>
      <c r="N134" s="201">
        <f t="shared" si="119"/>
        <v>1.8</v>
      </c>
      <c r="O134" s="201"/>
      <c r="P134" s="203"/>
      <c r="Q134" s="201">
        <f t="shared" si="119"/>
        <v>1.8</v>
      </c>
      <c r="R134" s="174">
        <f t="shared" si="119"/>
        <v>1.8</v>
      </c>
      <c r="S134" s="174"/>
      <c r="T134" s="26"/>
      <c r="U134" s="175">
        <f t="shared" si="119"/>
        <v>1.8</v>
      </c>
      <c r="V134" s="174">
        <f t="shared" si="119"/>
        <v>1.8</v>
      </c>
      <c r="W134" s="174"/>
      <c r="X134" s="203"/>
      <c r="Y134" s="3390"/>
      <c r="Z134" s="3391"/>
      <c r="AA134" s="3391"/>
      <c r="AB134" s="3392"/>
      <c r="AE134" s="81"/>
    </row>
    <row r="135" spans="1:50" s="15" customFormat="1" ht="18" customHeight="1" thickBot="1" x14ac:dyDescent="0.25">
      <c r="A135" s="1392" t="s">
        <v>109</v>
      </c>
      <c r="B135" s="3393" t="s">
        <v>136</v>
      </c>
      <c r="C135" s="3394"/>
      <c r="D135" s="3394"/>
      <c r="E135" s="3394"/>
      <c r="F135" s="3394"/>
      <c r="G135" s="3394"/>
      <c r="H135" s="3395"/>
      <c r="I135" s="204">
        <f t="shared" si="120"/>
        <v>0.4</v>
      </c>
      <c r="J135" s="205">
        <f t="shared" si="120"/>
        <v>0.4</v>
      </c>
      <c r="K135" s="205"/>
      <c r="L135" s="206"/>
      <c r="M135" s="25">
        <f t="shared" ref="M135" si="121">SUM(M134)</f>
        <v>1.8</v>
      </c>
      <c r="N135" s="205">
        <f t="shared" si="119"/>
        <v>1.8</v>
      </c>
      <c r="O135" s="205"/>
      <c r="P135" s="207"/>
      <c r="Q135" s="204">
        <f t="shared" si="119"/>
        <v>1.8</v>
      </c>
      <c r="R135" s="205">
        <f t="shared" si="119"/>
        <v>1.8</v>
      </c>
      <c r="S135" s="205"/>
      <c r="T135" s="208"/>
      <c r="U135" s="25">
        <f t="shared" si="119"/>
        <v>1.8</v>
      </c>
      <c r="V135" s="205">
        <f t="shared" si="119"/>
        <v>1.8</v>
      </c>
      <c r="W135" s="205"/>
      <c r="X135" s="207"/>
      <c r="Y135" s="3396"/>
      <c r="Z135" s="3396"/>
      <c r="AA135" s="3396"/>
      <c r="AB135" s="3397"/>
      <c r="AE135" s="81"/>
    </row>
    <row r="136" spans="1:50" s="15" customFormat="1" ht="18" customHeight="1" thickBot="1" x14ac:dyDescent="0.25">
      <c r="A136" s="25" t="s">
        <v>142</v>
      </c>
      <c r="B136" s="3398" t="s">
        <v>143</v>
      </c>
      <c r="C136" s="3398"/>
      <c r="D136" s="3398"/>
      <c r="E136" s="3398"/>
      <c r="F136" s="3398"/>
      <c r="G136" s="3398"/>
      <c r="H136" s="3398"/>
      <c r="I136" s="3398"/>
      <c r="J136" s="3398"/>
      <c r="K136" s="3398"/>
      <c r="L136" s="3398"/>
      <c r="M136" s="3398"/>
      <c r="N136" s="3398"/>
      <c r="O136" s="3398"/>
      <c r="P136" s="3398"/>
      <c r="Q136" s="3398"/>
      <c r="R136" s="3398"/>
      <c r="S136" s="3398"/>
      <c r="T136" s="3398"/>
      <c r="U136" s="3398"/>
      <c r="V136" s="3398"/>
      <c r="W136" s="3398"/>
      <c r="X136" s="3398"/>
      <c r="Y136" s="3398"/>
      <c r="Z136" s="3398"/>
      <c r="AA136" s="3398"/>
      <c r="AB136" s="3399"/>
      <c r="AE136" s="81"/>
    </row>
    <row r="137" spans="1:50" s="15" customFormat="1" ht="18" customHeight="1" thickBot="1" x14ac:dyDescent="0.25">
      <c r="A137" s="25" t="s">
        <v>142</v>
      </c>
      <c r="B137" s="174" t="s">
        <v>26</v>
      </c>
      <c r="C137" s="3400" t="s">
        <v>144</v>
      </c>
      <c r="D137" s="3401"/>
      <c r="E137" s="3401"/>
      <c r="F137" s="3401"/>
      <c r="G137" s="3401"/>
      <c r="H137" s="3401"/>
      <c r="I137" s="3401"/>
      <c r="J137" s="3401"/>
      <c r="K137" s="3401"/>
      <c r="L137" s="3401"/>
      <c r="M137" s="3401"/>
      <c r="N137" s="3401"/>
      <c r="O137" s="3401"/>
      <c r="P137" s="3401"/>
      <c r="Q137" s="3401"/>
      <c r="R137" s="3401"/>
      <c r="S137" s="3401"/>
      <c r="T137" s="3401"/>
      <c r="U137" s="3401"/>
      <c r="V137" s="3401"/>
      <c r="W137" s="3401"/>
      <c r="X137" s="3401"/>
      <c r="Y137" s="3401"/>
      <c r="Z137" s="3401"/>
      <c r="AA137" s="3401"/>
      <c r="AB137" s="3402"/>
      <c r="AE137" s="81"/>
    </row>
    <row r="138" spans="1:50" s="15" customFormat="1" ht="49.5" customHeight="1" x14ac:dyDescent="0.2">
      <c r="A138" s="3383" t="s">
        <v>142</v>
      </c>
      <c r="B138" s="3310" t="s">
        <v>26</v>
      </c>
      <c r="C138" s="3385" t="s">
        <v>26</v>
      </c>
      <c r="D138" s="3340" t="s">
        <v>145</v>
      </c>
      <c r="E138" s="3350" t="s">
        <v>101</v>
      </c>
      <c r="F138" s="3350" t="s">
        <v>101</v>
      </c>
      <c r="G138" s="3372" t="s">
        <v>140</v>
      </c>
      <c r="H138" s="209" t="s">
        <v>50</v>
      </c>
      <c r="I138" s="210">
        <f>SUM(J138+L138)</f>
        <v>2</v>
      </c>
      <c r="J138" s="211">
        <v>2</v>
      </c>
      <c r="K138" s="211"/>
      <c r="L138" s="212"/>
      <c r="M138" s="2286">
        <v>2</v>
      </c>
      <c r="N138" s="2287">
        <v>2</v>
      </c>
      <c r="O138" s="2287"/>
      <c r="P138" s="2288"/>
      <c r="Q138" s="210">
        <v>2</v>
      </c>
      <c r="R138" s="211">
        <v>2</v>
      </c>
      <c r="S138" s="211"/>
      <c r="T138" s="212"/>
      <c r="U138" s="199">
        <v>2</v>
      </c>
      <c r="V138" s="196">
        <v>2</v>
      </c>
      <c r="W138" s="196"/>
      <c r="X138" s="200"/>
      <c r="Y138" s="3364" t="s">
        <v>815</v>
      </c>
      <c r="Z138" s="3375" t="s">
        <v>127</v>
      </c>
      <c r="AA138" s="3377" t="s">
        <v>132</v>
      </c>
      <c r="AB138" s="3379" t="s">
        <v>146</v>
      </c>
      <c r="AE138" s="81"/>
    </row>
    <row r="139" spans="1:50" s="15" customFormat="1" ht="46.5" customHeight="1" thickBot="1" x14ac:dyDescent="0.25">
      <c r="A139" s="3384"/>
      <c r="B139" s="3311"/>
      <c r="C139" s="3386"/>
      <c r="D139" s="3341"/>
      <c r="E139" s="3351"/>
      <c r="F139" s="3351"/>
      <c r="G139" s="3373"/>
      <c r="H139" s="2243" t="s">
        <v>16</v>
      </c>
      <c r="I139" s="2241">
        <f>SUM(I138)</f>
        <v>2</v>
      </c>
      <c r="J139" s="2235">
        <f>SUM(J138)</f>
        <v>2</v>
      </c>
      <c r="K139" s="2235"/>
      <c r="L139" s="2247"/>
      <c r="M139" s="2234">
        <f t="shared" ref="M139:R139" si="122">SUM(M138)</f>
        <v>2</v>
      </c>
      <c r="N139" s="2241">
        <f t="shared" si="122"/>
        <v>2</v>
      </c>
      <c r="O139" s="2241"/>
      <c r="P139" s="2236"/>
      <c r="Q139" s="2241">
        <f t="shared" si="122"/>
        <v>2</v>
      </c>
      <c r="R139" s="2235">
        <f t="shared" si="122"/>
        <v>2</v>
      </c>
      <c r="S139" s="2235"/>
      <c r="T139" s="2247"/>
      <c r="U139" s="2234">
        <f>SUM(U138)</f>
        <v>2</v>
      </c>
      <c r="V139" s="2235">
        <f>SUM(V138)</f>
        <v>2</v>
      </c>
      <c r="W139" s="2235"/>
      <c r="X139" s="2236"/>
      <c r="Y139" s="3374"/>
      <c r="Z139" s="3376"/>
      <c r="AA139" s="3378"/>
      <c r="AB139" s="3380"/>
    </row>
    <row r="140" spans="1:50" s="15" customFormat="1" ht="36" customHeight="1" x14ac:dyDescent="0.2">
      <c r="A140" s="3338" t="s">
        <v>142</v>
      </c>
      <c r="B140" s="3310" t="s">
        <v>26</v>
      </c>
      <c r="C140" s="3312" t="s">
        <v>109</v>
      </c>
      <c r="D140" s="3340" t="s">
        <v>147</v>
      </c>
      <c r="E140" s="3348">
        <v>288712070</v>
      </c>
      <c r="F140" s="3350" t="s">
        <v>97</v>
      </c>
      <c r="G140" s="3362" t="s">
        <v>140</v>
      </c>
      <c r="H140" s="209" t="s">
        <v>50</v>
      </c>
      <c r="I140" s="195">
        <f>SUM(J140+L140)</f>
        <v>2</v>
      </c>
      <c r="J140" s="196">
        <v>2</v>
      </c>
      <c r="K140" s="196"/>
      <c r="L140" s="198"/>
      <c r="M140" s="2286">
        <v>2</v>
      </c>
      <c r="N140" s="2287">
        <v>2</v>
      </c>
      <c r="O140" s="2287"/>
      <c r="P140" s="2288"/>
      <c r="Q140" s="195">
        <v>2</v>
      </c>
      <c r="R140" s="196">
        <v>2</v>
      </c>
      <c r="S140" s="196"/>
      <c r="T140" s="198"/>
      <c r="U140" s="199">
        <v>2</v>
      </c>
      <c r="V140" s="195">
        <v>2</v>
      </c>
      <c r="W140" s="196"/>
      <c r="X140" s="200"/>
      <c r="Y140" s="3364" t="s">
        <v>816</v>
      </c>
      <c r="Z140" s="3366">
        <v>2</v>
      </c>
      <c r="AA140" s="3368">
        <v>2</v>
      </c>
      <c r="AB140" s="3370">
        <v>2</v>
      </c>
    </row>
    <row r="141" spans="1:50" s="15" customFormat="1" ht="30" customHeight="1" thickBot="1" x14ac:dyDescent="0.25">
      <c r="A141" s="3339"/>
      <c r="B141" s="3311"/>
      <c r="C141" s="3313"/>
      <c r="D141" s="3341"/>
      <c r="E141" s="3349"/>
      <c r="F141" s="3351"/>
      <c r="G141" s="3363"/>
      <c r="H141" s="2294" t="s">
        <v>16</v>
      </c>
      <c r="I141" s="2244">
        <f>SUM(I140)</f>
        <v>2</v>
      </c>
      <c r="J141" s="2244">
        <f>SUM(J140)</f>
        <v>2</v>
      </c>
      <c r="K141" s="2244"/>
      <c r="L141" s="2285"/>
      <c r="M141" s="2277">
        <f t="shared" ref="M141:R141" si="123">SUM(M140)</f>
        <v>2</v>
      </c>
      <c r="N141" s="2244">
        <f t="shared" si="123"/>
        <v>2</v>
      </c>
      <c r="O141" s="2244"/>
      <c r="P141" s="2293"/>
      <c r="Q141" s="2244">
        <f t="shared" si="123"/>
        <v>2</v>
      </c>
      <c r="R141" s="2245">
        <f t="shared" si="123"/>
        <v>2</v>
      </c>
      <c r="S141" s="2245"/>
      <c r="T141" s="2246"/>
      <c r="U141" s="2277">
        <f>SUM(U140)</f>
        <v>2</v>
      </c>
      <c r="V141" s="2245">
        <f>SUM(V140)</f>
        <v>2</v>
      </c>
      <c r="W141" s="2245"/>
      <c r="X141" s="2293"/>
      <c r="Y141" s="3365"/>
      <c r="Z141" s="3367"/>
      <c r="AA141" s="3369"/>
      <c r="AB141" s="3371"/>
    </row>
    <row r="142" spans="1:50" s="15" customFormat="1" ht="26.25" customHeight="1" x14ac:dyDescent="0.2">
      <c r="A142" s="3383" t="s">
        <v>142</v>
      </c>
      <c r="B142" s="3310" t="s">
        <v>26</v>
      </c>
      <c r="C142" s="3312" t="s">
        <v>142</v>
      </c>
      <c r="D142" s="3340" t="s">
        <v>148</v>
      </c>
      <c r="E142" s="3350" t="s">
        <v>97</v>
      </c>
      <c r="F142" s="3381">
        <v>190566860</v>
      </c>
      <c r="G142" s="3372" t="s">
        <v>140</v>
      </c>
      <c r="H142" s="213" t="s">
        <v>50</v>
      </c>
      <c r="I142" s="83">
        <f>SUM(J142+L142)</f>
        <v>0.2</v>
      </c>
      <c r="J142" s="84">
        <v>0.2</v>
      </c>
      <c r="K142" s="84"/>
      <c r="L142" s="140"/>
      <c r="M142" s="2219">
        <f>SUM(N142+P142)</f>
        <v>0.3</v>
      </c>
      <c r="N142" s="2175">
        <v>0.3</v>
      </c>
      <c r="O142" s="2175"/>
      <c r="P142" s="2176"/>
      <c r="Q142" s="83">
        <f>SUM(R142+T142)</f>
        <v>1</v>
      </c>
      <c r="R142" s="84">
        <v>1</v>
      </c>
      <c r="S142" s="84"/>
      <c r="T142" s="140"/>
      <c r="U142" s="141">
        <f>SUM(V142+X142)</f>
        <v>1</v>
      </c>
      <c r="V142" s="84">
        <v>1</v>
      </c>
      <c r="W142" s="84"/>
      <c r="X142" s="214"/>
      <c r="Y142" s="3364" t="s">
        <v>818</v>
      </c>
      <c r="Z142" s="3375" t="s">
        <v>149</v>
      </c>
      <c r="AA142" s="3377" t="s">
        <v>149</v>
      </c>
      <c r="AB142" s="3379" t="s">
        <v>149</v>
      </c>
    </row>
    <row r="143" spans="1:50" s="15" customFormat="1" ht="35.25" customHeight="1" thickBot="1" x14ac:dyDescent="0.25">
      <c r="A143" s="3384"/>
      <c r="B143" s="3311"/>
      <c r="C143" s="3313"/>
      <c r="D143" s="3341"/>
      <c r="E143" s="3351"/>
      <c r="F143" s="3382"/>
      <c r="G143" s="3373"/>
      <c r="H143" s="2243" t="s">
        <v>16</v>
      </c>
      <c r="I143" s="2241">
        <f t="shared" ref="I143:J143" si="124">SUM(I142)</f>
        <v>0.2</v>
      </c>
      <c r="J143" s="2235">
        <f t="shared" si="124"/>
        <v>0.2</v>
      </c>
      <c r="K143" s="2235"/>
      <c r="L143" s="2247"/>
      <c r="M143" s="2234">
        <f t="shared" ref="M143:N143" si="125">SUM(M142)</f>
        <v>0.3</v>
      </c>
      <c r="N143" s="2241">
        <f t="shared" si="125"/>
        <v>0.3</v>
      </c>
      <c r="O143" s="2241"/>
      <c r="P143" s="2236"/>
      <c r="Q143" s="2241">
        <f t="shared" ref="Q143:R143" si="126">SUM(Q142)</f>
        <v>1</v>
      </c>
      <c r="R143" s="2235">
        <f t="shared" si="126"/>
        <v>1</v>
      </c>
      <c r="S143" s="2235"/>
      <c r="T143" s="2247"/>
      <c r="U143" s="2234">
        <f>SUM(U142)</f>
        <v>1</v>
      </c>
      <c r="V143" s="2235">
        <f>SUM(V142)</f>
        <v>1</v>
      </c>
      <c r="W143" s="2235"/>
      <c r="X143" s="2236"/>
      <c r="Y143" s="3374"/>
      <c r="Z143" s="3376"/>
      <c r="AA143" s="3378"/>
      <c r="AB143" s="3380"/>
      <c r="AC143" s="17"/>
    </row>
    <row r="144" spans="1:50" s="222" customFormat="1" ht="37.5" customHeight="1" x14ac:dyDescent="0.2">
      <c r="A144" s="3338" t="s">
        <v>142</v>
      </c>
      <c r="B144" s="3310" t="s">
        <v>26</v>
      </c>
      <c r="C144" s="3312" t="s">
        <v>150</v>
      </c>
      <c r="D144" s="3340" t="s">
        <v>151</v>
      </c>
      <c r="E144" s="3350" t="s">
        <v>97</v>
      </c>
      <c r="F144" s="3360">
        <v>190566860</v>
      </c>
      <c r="G144" s="3362" t="s">
        <v>140</v>
      </c>
      <c r="H144" s="209" t="s">
        <v>50</v>
      </c>
      <c r="I144" s="195">
        <v>0.1</v>
      </c>
      <c r="J144" s="196">
        <v>0.1</v>
      </c>
      <c r="K144" s="196"/>
      <c r="L144" s="198"/>
      <c r="M144" s="2286">
        <f>SUM(N144+P144)</f>
        <v>0.2</v>
      </c>
      <c r="N144" s="2287">
        <v>0.2</v>
      </c>
      <c r="O144" s="2287"/>
      <c r="P144" s="2288"/>
      <c r="Q144" s="195">
        <v>0.1</v>
      </c>
      <c r="R144" s="196">
        <v>0.1</v>
      </c>
      <c r="S144" s="196"/>
      <c r="T144" s="198"/>
      <c r="U144" s="199">
        <v>0.1</v>
      </c>
      <c r="V144" s="195">
        <v>0.1</v>
      </c>
      <c r="W144" s="196"/>
      <c r="X144" s="200"/>
      <c r="Y144" s="3364" t="s">
        <v>817</v>
      </c>
      <c r="Z144" s="3366">
        <v>5</v>
      </c>
      <c r="AA144" s="3368">
        <v>5</v>
      </c>
      <c r="AB144" s="3370">
        <v>5</v>
      </c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s="222" customFormat="1" ht="34.5" customHeight="1" thickBot="1" x14ac:dyDescent="0.25">
      <c r="A145" s="3339"/>
      <c r="B145" s="3311"/>
      <c r="C145" s="3313"/>
      <c r="D145" s="3341"/>
      <c r="E145" s="3351"/>
      <c r="F145" s="3361"/>
      <c r="G145" s="3363"/>
      <c r="H145" s="2243" t="s">
        <v>16</v>
      </c>
      <c r="I145" s="2244">
        <v>0.1</v>
      </c>
      <c r="J145" s="2244">
        <v>0.1</v>
      </c>
      <c r="K145" s="2244"/>
      <c r="L145" s="2285"/>
      <c r="M145" s="2277">
        <f t="shared" ref="M145:N145" si="127">SUM(M144)</f>
        <v>0.2</v>
      </c>
      <c r="N145" s="2244">
        <f t="shared" si="127"/>
        <v>0.2</v>
      </c>
      <c r="O145" s="2244"/>
      <c r="P145" s="2293"/>
      <c r="Q145" s="2244">
        <f t="shared" ref="Q145:R145" si="128">SUM(Q144)</f>
        <v>0.1</v>
      </c>
      <c r="R145" s="2245">
        <f t="shared" si="128"/>
        <v>0.1</v>
      </c>
      <c r="S145" s="2245"/>
      <c r="T145" s="2246"/>
      <c r="U145" s="2277">
        <f>SUM(U144)</f>
        <v>0.1</v>
      </c>
      <c r="V145" s="2245">
        <f>SUM(V144)</f>
        <v>0.1</v>
      </c>
      <c r="W145" s="2245"/>
      <c r="X145" s="2293"/>
      <c r="Y145" s="3365"/>
      <c r="Z145" s="3367"/>
      <c r="AA145" s="3369"/>
      <c r="AB145" s="3371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s="15" customFormat="1" ht="17.25" customHeight="1" thickBot="1" x14ac:dyDescent="0.25">
      <c r="A146" s="25" t="s">
        <v>142</v>
      </c>
      <c r="B146" s="174" t="s">
        <v>26</v>
      </c>
      <c r="C146" s="3324" t="s">
        <v>122</v>
      </c>
      <c r="D146" s="3324"/>
      <c r="E146" s="3324"/>
      <c r="F146" s="3324"/>
      <c r="G146" s="3324"/>
      <c r="H146" s="3325"/>
      <c r="I146" s="176">
        <f>SUM(I139+I141+I143+I145)</f>
        <v>4.3</v>
      </c>
      <c r="J146" s="174">
        <f t="shared" ref="J146:V146" si="129">SUM(J139+J141+J143+J145)</f>
        <v>4.3</v>
      </c>
      <c r="K146" s="174"/>
      <c r="L146" s="176"/>
      <c r="M146" s="177">
        <f t="shared" si="129"/>
        <v>4.5</v>
      </c>
      <c r="N146" s="174">
        <f t="shared" si="129"/>
        <v>4.5</v>
      </c>
      <c r="O146" s="174"/>
      <c r="P146" s="178"/>
      <c r="Q146" s="176">
        <f t="shared" si="129"/>
        <v>5.0999999999999996</v>
      </c>
      <c r="R146" s="174">
        <f t="shared" si="129"/>
        <v>5.0999999999999996</v>
      </c>
      <c r="S146" s="174"/>
      <c r="T146" s="176"/>
      <c r="U146" s="177">
        <f t="shared" si="129"/>
        <v>5.0999999999999996</v>
      </c>
      <c r="V146" s="174">
        <f t="shared" si="129"/>
        <v>5.0999999999999996</v>
      </c>
      <c r="W146" s="174"/>
      <c r="X146" s="178"/>
      <c r="Y146" s="215"/>
      <c r="Z146" s="216"/>
      <c r="AA146" s="216"/>
      <c r="AB146" s="217"/>
    </row>
    <row r="147" spans="1:50" s="15" customFormat="1" ht="17.25" customHeight="1" thickBot="1" x14ac:dyDescent="0.25">
      <c r="A147" s="25" t="s">
        <v>142</v>
      </c>
      <c r="B147" s="174" t="s">
        <v>109</v>
      </c>
      <c r="C147" s="3326" t="s">
        <v>152</v>
      </c>
      <c r="D147" s="3326"/>
      <c r="E147" s="3326"/>
      <c r="F147" s="3326"/>
      <c r="G147" s="3326"/>
      <c r="H147" s="3326"/>
      <c r="I147" s="3326"/>
      <c r="J147" s="3326"/>
      <c r="K147" s="3326"/>
      <c r="L147" s="3326"/>
      <c r="M147" s="3326"/>
      <c r="N147" s="3326"/>
      <c r="O147" s="3326"/>
      <c r="P147" s="3326"/>
      <c r="Q147" s="3326"/>
      <c r="R147" s="3326"/>
      <c r="S147" s="3326"/>
      <c r="T147" s="3326"/>
      <c r="U147" s="3326"/>
      <c r="V147" s="3326"/>
      <c r="W147" s="3326"/>
      <c r="X147" s="3326"/>
      <c r="Y147" s="3326"/>
      <c r="Z147" s="3326"/>
      <c r="AA147" s="3326"/>
      <c r="AB147" s="3327"/>
    </row>
    <row r="148" spans="1:50" s="15" customFormat="1" ht="53.25" customHeight="1" x14ac:dyDescent="0.2">
      <c r="A148" s="3338" t="s">
        <v>142</v>
      </c>
      <c r="B148" s="3310" t="s">
        <v>109</v>
      </c>
      <c r="C148" s="3312" t="s">
        <v>26</v>
      </c>
      <c r="D148" s="3346" t="s">
        <v>153</v>
      </c>
      <c r="E148" s="3348">
        <v>288712070</v>
      </c>
      <c r="F148" s="3350" t="s">
        <v>97</v>
      </c>
      <c r="G148" s="3352" t="s">
        <v>140</v>
      </c>
      <c r="H148" s="213" t="s">
        <v>50</v>
      </c>
      <c r="I148" s="218">
        <f>SUM(J148+L148)</f>
        <v>0.1</v>
      </c>
      <c r="J148" s="108">
        <v>0.1</v>
      </c>
      <c r="K148" s="108"/>
      <c r="L148" s="150"/>
      <c r="M148" s="2219">
        <f>SUM(N148+P148)</f>
        <v>5</v>
      </c>
      <c r="N148" s="1381">
        <v>5</v>
      </c>
      <c r="O148" s="1381"/>
      <c r="P148" s="1382"/>
      <c r="Q148" s="151">
        <v>3</v>
      </c>
      <c r="R148" s="108">
        <v>3</v>
      </c>
      <c r="S148" s="219"/>
      <c r="T148" s="109"/>
      <c r="U148" s="121">
        <v>3</v>
      </c>
      <c r="V148" s="122">
        <v>3</v>
      </c>
      <c r="W148" s="220"/>
      <c r="X148" s="221"/>
      <c r="Y148" s="3354" t="s">
        <v>818</v>
      </c>
      <c r="Z148" s="3328" t="s">
        <v>69</v>
      </c>
      <c r="AA148" s="3330" t="s">
        <v>154</v>
      </c>
      <c r="AB148" s="3332" t="s">
        <v>154</v>
      </c>
    </row>
    <row r="149" spans="1:50" s="15" customFormat="1" ht="47.25" customHeight="1" thickBot="1" x14ac:dyDescent="0.25">
      <c r="A149" s="3339"/>
      <c r="B149" s="3311"/>
      <c r="C149" s="3313"/>
      <c r="D149" s="3347"/>
      <c r="E149" s="3349"/>
      <c r="F149" s="3351"/>
      <c r="G149" s="3353"/>
      <c r="H149" s="2243" t="s">
        <v>16</v>
      </c>
      <c r="I149" s="1384">
        <f>SUM(I148:I148)</f>
        <v>0.1</v>
      </c>
      <c r="J149" s="1384">
        <f>SUM(J148:J148)</f>
        <v>0.1</v>
      </c>
      <c r="K149" s="1384"/>
      <c r="L149" s="2279"/>
      <c r="M149" s="1386">
        <f t="shared" ref="M149:R149" si="130">SUM(M148:M148)</f>
        <v>5</v>
      </c>
      <c r="N149" s="1384">
        <f t="shared" si="130"/>
        <v>5</v>
      </c>
      <c r="O149" s="1384"/>
      <c r="P149" s="1397"/>
      <c r="Q149" s="1384">
        <f t="shared" si="130"/>
        <v>3</v>
      </c>
      <c r="R149" s="1385">
        <f t="shared" si="130"/>
        <v>3</v>
      </c>
      <c r="S149" s="1385"/>
      <c r="T149" s="2298"/>
      <c r="U149" s="1386">
        <f>SUM(U148:U148)</f>
        <v>3</v>
      </c>
      <c r="V149" s="1385">
        <f>SUM(V148:V148)</f>
        <v>3</v>
      </c>
      <c r="W149" s="1385"/>
      <c r="X149" s="1397"/>
      <c r="Y149" s="3355"/>
      <c r="Z149" s="3329"/>
      <c r="AA149" s="3331"/>
      <c r="AB149" s="3333"/>
    </row>
    <row r="150" spans="1:50" s="15" customFormat="1" ht="33.75" customHeight="1" x14ac:dyDescent="0.2">
      <c r="A150" s="3338" t="s">
        <v>142</v>
      </c>
      <c r="B150" s="3310" t="s">
        <v>109</v>
      </c>
      <c r="C150" s="3312" t="s">
        <v>142</v>
      </c>
      <c r="D150" s="3340" t="s">
        <v>155</v>
      </c>
      <c r="E150" s="3342" t="s">
        <v>101</v>
      </c>
      <c r="F150" s="3344" t="s">
        <v>101</v>
      </c>
      <c r="G150" s="3334" t="s">
        <v>140</v>
      </c>
      <c r="H150" s="223" t="s">
        <v>50</v>
      </c>
      <c r="I150" s="210">
        <f>SUM(J150+L150)</f>
        <v>6</v>
      </c>
      <c r="J150" s="211">
        <v>6</v>
      </c>
      <c r="K150" s="211"/>
      <c r="L150" s="212"/>
      <c r="M150" s="2295">
        <f>SUM(N150+P150)</f>
        <v>6</v>
      </c>
      <c r="N150" s="2296">
        <v>6</v>
      </c>
      <c r="O150" s="2296"/>
      <c r="P150" s="2297"/>
      <c r="Q150" s="210">
        <f>SUM(R150+T150)</f>
        <v>6</v>
      </c>
      <c r="R150" s="211">
        <v>6</v>
      </c>
      <c r="S150" s="211"/>
      <c r="T150" s="212"/>
      <c r="U150" s="224">
        <f>SUM(V150+X150)</f>
        <v>6</v>
      </c>
      <c r="V150" s="211">
        <v>6</v>
      </c>
      <c r="W150" s="211"/>
      <c r="X150" s="225"/>
      <c r="Y150" s="3356" t="s">
        <v>819</v>
      </c>
      <c r="Z150" s="3358">
        <v>5</v>
      </c>
      <c r="AA150" s="3330" t="s">
        <v>156</v>
      </c>
      <c r="AB150" s="3332" t="s">
        <v>156</v>
      </c>
    </row>
    <row r="151" spans="1:50" s="15" customFormat="1" ht="32.25" customHeight="1" thickBot="1" x14ac:dyDescent="0.25">
      <c r="A151" s="3339"/>
      <c r="B151" s="3311"/>
      <c r="C151" s="3313"/>
      <c r="D151" s="3341"/>
      <c r="E151" s="3343"/>
      <c r="F151" s="3345"/>
      <c r="G151" s="3335"/>
      <c r="H151" s="2243" t="s">
        <v>16</v>
      </c>
      <c r="I151" s="2290">
        <f>SUM(I150)</f>
        <v>6</v>
      </c>
      <c r="J151" s="2299">
        <f>SUM(J150)</f>
        <v>6</v>
      </c>
      <c r="K151" s="2299"/>
      <c r="L151" s="2300"/>
      <c r="M151" s="1386">
        <f>SUM(M150)</f>
        <v>6</v>
      </c>
      <c r="N151" s="1385">
        <f>SUM(N150)</f>
        <v>6</v>
      </c>
      <c r="O151" s="1385"/>
      <c r="P151" s="1397"/>
      <c r="Q151" s="2290">
        <f t="shared" ref="Q151:R151" si="131">SUM(Q150)</f>
        <v>6</v>
      </c>
      <c r="R151" s="2299">
        <f t="shared" si="131"/>
        <v>6</v>
      </c>
      <c r="S151" s="2299"/>
      <c r="T151" s="2298"/>
      <c r="U151" s="1386">
        <f t="shared" ref="U151:V151" si="132">SUM(U150)</f>
        <v>6</v>
      </c>
      <c r="V151" s="1385">
        <f t="shared" si="132"/>
        <v>6</v>
      </c>
      <c r="W151" s="1385"/>
      <c r="X151" s="1397"/>
      <c r="Y151" s="3357"/>
      <c r="Z151" s="3359"/>
      <c r="AA151" s="3331"/>
      <c r="AB151" s="3333"/>
    </row>
    <row r="152" spans="1:50" s="15" customFormat="1" ht="20.25" customHeight="1" thickBot="1" x14ac:dyDescent="0.25">
      <c r="A152" s="25" t="s">
        <v>142</v>
      </c>
      <c r="B152" s="2301" t="s">
        <v>109</v>
      </c>
      <c r="C152" s="3324" t="s">
        <v>122</v>
      </c>
      <c r="D152" s="3324"/>
      <c r="E152" s="3324"/>
      <c r="F152" s="3324"/>
      <c r="G152" s="3324"/>
      <c r="H152" s="3325"/>
      <c r="I152" s="175">
        <f>I149+I151</f>
        <v>6.1</v>
      </c>
      <c r="J152" s="174">
        <f>J149+J151</f>
        <v>6.1</v>
      </c>
      <c r="K152" s="174"/>
      <c r="L152" s="26"/>
      <c r="M152" s="175">
        <f>M149+M151</f>
        <v>11</v>
      </c>
      <c r="N152" s="174">
        <f>N149+N151</f>
        <v>11</v>
      </c>
      <c r="O152" s="174"/>
      <c r="P152" s="203"/>
      <c r="Q152" s="201">
        <f t="shared" ref="Q152:V152" si="133">SUM(Q149,Q151)</f>
        <v>9</v>
      </c>
      <c r="R152" s="174">
        <f t="shared" si="133"/>
        <v>9</v>
      </c>
      <c r="S152" s="174"/>
      <c r="T152" s="26"/>
      <c r="U152" s="175">
        <f t="shared" si="133"/>
        <v>9</v>
      </c>
      <c r="V152" s="174">
        <f t="shared" si="133"/>
        <v>9</v>
      </c>
      <c r="W152" s="174"/>
      <c r="X152" s="203"/>
      <c r="Y152" s="179"/>
      <c r="Z152" s="180"/>
      <c r="AA152" s="180"/>
      <c r="AB152" s="181"/>
    </row>
    <row r="153" spans="1:50" s="15" customFormat="1" ht="20.25" customHeight="1" thickBot="1" x14ac:dyDescent="0.25">
      <c r="A153" s="1392" t="s">
        <v>142</v>
      </c>
      <c r="B153" s="2301" t="s">
        <v>142</v>
      </c>
      <c r="C153" s="3326" t="s">
        <v>157</v>
      </c>
      <c r="D153" s="3326"/>
      <c r="E153" s="3326"/>
      <c r="F153" s="3326"/>
      <c r="G153" s="3326"/>
      <c r="H153" s="3326"/>
      <c r="I153" s="3326"/>
      <c r="J153" s="3326"/>
      <c r="K153" s="3326"/>
      <c r="L153" s="3326"/>
      <c r="M153" s="3326"/>
      <c r="N153" s="3326"/>
      <c r="O153" s="3326"/>
      <c r="P153" s="3326"/>
      <c r="Q153" s="3326"/>
      <c r="R153" s="3326"/>
      <c r="S153" s="3326"/>
      <c r="T153" s="3326"/>
      <c r="U153" s="3326"/>
      <c r="V153" s="3326"/>
      <c r="W153" s="3326"/>
      <c r="X153" s="3326"/>
      <c r="Y153" s="3326"/>
      <c r="Z153" s="3326"/>
      <c r="AA153" s="3326"/>
      <c r="AB153" s="3327"/>
    </row>
    <row r="154" spans="1:50" s="15" customFormat="1" ht="34.5" customHeight="1" x14ac:dyDescent="0.2">
      <c r="A154" s="3308" t="s">
        <v>142</v>
      </c>
      <c r="B154" s="3310" t="s">
        <v>142</v>
      </c>
      <c r="C154" s="3312" t="s">
        <v>26</v>
      </c>
      <c r="D154" s="3314" t="s">
        <v>158</v>
      </c>
      <c r="E154" s="3316" t="s">
        <v>97</v>
      </c>
      <c r="F154" s="3318">
        <v>157536164</v>
      </c>
      <c r="G154" s="3334" t="s">
        <v>140</v>
      </c>
      <c r="H154" s="226" t="s">
        <v>50</v>
      </c>
      <c r="I154" s="121">
        <f>SUM(J154+L154)</f>
        <v>240.1</v>
      </c>
      <c r="J154" s="122">
        <v>240.1</v>
      </c>
      <c r="K154" s="122"/>
      <c r="L154" s="162"/>
      <c r="M154" s="3010">
        <f>SUM(N154+P154)</f>
        <v>200</v>
      </c>
      <c r="N154" s="2518">
        <v>200</v>
      </c>
      <c r="O154" s="1381"/>
      <c r="P154" s="1382"/>
      <c r="Q154" s="123">
        <f>SUM(R154+T154)</f>
        <v>200</v>
      </c>
      <c r="R154" s="123">
        <v>200</v>
      </c>
      <c r="S154" s="122"/>
      <c r="T154" s="96"/>
      <c r="U154" s="121">
        <f>SUM(V154+X154)</f>
        <v>200</v>
      </c>
      <c r="V154" s="123">
        <v>200</v>
      </c>
      <c r="W154" s="122"/>
      <c r="X154" s="162"/>
      <c r="Y154" s="3336" t="s">
        <v>820</v>
      </c>
      <c r="Z154" s="3328" t="s">
        <v>69</v>
      </c>
      <c r="AA154" s="3330" t="s">
        <v>69</v>
      </c>
      <c r="AB154" s="3332" t="s">
        <v>69</v>
      </c>
    </row>
    <row r="155" spans="1:50" s="15" customFormat="1" ht="33" customHeight="1" thickBot="1" x14ac:dyDescent="0.25">
      <c r="A155" s="3309"/>
      <c r="B155" s="3311"/>
      <c r="C155" s="3313"/>
      <c r="D155" s="3315"/>
      <c r="E155" s="3317"/>
      <c r="F155" s="3319"/>
      <c r="G155" s="3335"/>
      <c r="H155" s="2302" t="s">
        <v>16</v>
      </c>
      <c r="I155" s="1926">
        <f>I154</f>
        <v>240.1</v>
      </c>
      <c r="J155" s="2299">
        <f>J154</f>
        <v>240.1</v>
      </c>
      <c r="K155" s="2299"/>
      <c r="L155" s="1397"/>
      <c r="M155" s="1441">
        <f>SUM(M154)</f>
        <v>200</v>
      </c>
      <c r="N155" s="1385">
        <f>SUM(N154)</f>
        <v>200</v>
      </c>
      <c r="O155" s="1385"/>
      <c r="P155" s="1397"/>
      <c r="Q155" s="2290">
        <f>SUM(Q154)</f>
        <v>200</v>
      </c>
      <c r="R155" s="2290">
        <f t="shared" ref="R155:V155" si="134">SUM(R154)</f>
        <v>200</v>
      </c>
      <c r="S155" s="2290"/>
      <c r="T155" s="2298"/>
      <c r="U155" s="2289">
        <f t="shared" si="134"/>
        <v>200</v>
      </c>
      <c r="V155" s="2290">
        <f t="shared" si="134"/>
        <v>200</v>
      </c>
      <c r="W155" s="2290"/>
      <c r="X155" s="2303"/>
      <c r="Y155" s="3337"/>
      <c r="Z155" s="3329"/>
      <c r="AA155" s="3331"/>
      <c r="AB155" s="3333"/>
    </row>
    <row r="156" spans="1:50" s="15" customFormat="1" ht="18" customHeight="1" thickBot="1" x14ac:dyDescent="0.25">
      <c r="A156" s="25" t="s">
        <v>142</v>
      </c>
      <c r="B156" s="174" t="s">
        <v>142</v>
      </c>
      <c r="C156" s="3323" t="s">
        <v>122</v>
      </c>
      <c r="D156" s="3324"/>
      <c r="E156" s="3324"/>
      <c r="F156" s="3324"/>
      <c r="G156" s="3324"/>
      <c r="H156" s="3325"/>
      <c r="I156" s="175">
        <f>SUM(I155)</f>
        <v>240.1</v>
      </c>
      <c r="J156" s="174">
        <f>SUM(J155)</f>
        <v>240.1</v>
      </c>
      <c r="K156" s="174"/>
      <c r="L156" s="203"/>
      <c r="M156" s="175">
        <f t="shared" ref="M156:V156" si="135">SUM(M155)</f>
        <v>200</v>
      </c>
      <c r="N156" s="174">
        <f t="shared" si="135"/>
        <v>200</v>
      </c>
      <c r="O156" s="174"/>
      <c r="P156" s="203"/>
      <c r="Q156" s="201">
        <f t="shared" si="135"/>
        <v>200</v>
      </c>
      <c r="R156" s="174">
        <f t="shared" si="135"/>
        <v>200</v>
      </c>
      <c r="S156" s="174"/>
      <c r="T156" s="26"/>
      <c r="U156" s="175">
        <f t="shared" si="135"/>
        <v>200</v>
      </c>
      <c r="V156" s="174">
        <f t="shared" si="135"/>
        <v>200</v>
      </c>
      <c r="W156" s="174"/>
      <c r="X156" s="203"/>
      <c r="Y156" s="3305"/>
      <c r="Z156" s="3306"/>
      <c r="AA156" s="3306"/>
      <c r="AB156" s="3307"/>
    </row>
    <row r="157" spans="1:50" s="15" customFormat="1" ht="18" customHeight="1" thickBot="1" x14ac:dyDescent="0.25">
      <c r="A157" s="3320" t="s">
        <v>136</v>
      </c>
      <c r="B157" s="3321"/>
      <c r="C157" s="3321"/>
      <c r="D157" s="3321"/>
      <c r="E157" s="3321"/>
      <c r="F157" s="3321"/>
      <c r="G157" s="3321"/>
      <c r="H157" s="3322"/>
      <c r="I157" s="25">
        <f>I146+I152+I156</f>
        <v>250.5</v>
      </c>
      <c r="J157" s="205">
        <f>J146+J152+J156</f>
        <v>250.5</v>
      </c>
      <c r="K157" s="205"/>
      <c r="L157" s="207"/>
      <c r="M157" s="25">
        <f>M146+M152+M156</f>
        <v>215.5</v>
      </c>
      <c r="N157" s="205">
        <f>N146+N152+N156</f>
        <v>215.5</v>
      </c>
      <c r="O157" s="205"/>
      <c r="P157" s="207"/>
      <c r="Q157" s="204">
        <f>Q146+Q152+Q156</f>
        <v>214.1</v>
      </c>
      <c r="R157" s="205">
        <f>R146+R152+R156</f>
        <v>214.1</v>
      </c>
      <c r="S157" s="205"/>
      <c r="T157" s="208"/>
      <c r="U157" s="25">
        <f>U146+U152+U156</f>
        <v>214.1</v>
      </c>
      <c r="V157" s="205">
        <f>V146+V152+V156</f>
        <v>214.1</v>
      </c>
      <c r="W157" s="205"/>
      <c r="X157" s="207"/>
      <c r="Y157" s="186"/>
      <c r="Z157" s="187"/>
      <c r="AA157" s="187"/>
      <c r="AB157" s="188"/>
    </row>
    <row r="158" spans="1:50" s="15" customFormat="1" ht="20.25" customHeight="1" thickBot="1" x14ac:dyDescent="0.25">
      <c r="A158" s="227" t="s">
        <v>26</v>
      </c>
      <c r="B158" s="3296" t="s">
        <v>159</v>
      </c>
      <c r="C158" s="3296"/>
      <c r="D158" s="3296"/>
      <c r="E158" s="3296"/>
      <c r="F158" s="3296"/>
      <c r="G158" s="3296"/>
      <c r="H158" s="3297"/>
      <c r="I158" s="227">
        <f t="shared" ref="I158:X158" si="136">SUM(I129+I135+I157)</f>
        <v>10631.300000000001</v>
      </c>
      <c r="J158" s="228">
        <f t="shared" si="136"/>
        <v>10162.6</v>
      </c>
      <c r="K158" s="228">
        <f t="shared" si="136"/>
        <v>8183.2000000000007</v>
      </c>
      <c r="L158" s="229">
        <f t="shared" si="136"/>
        <v>459.4</v>
      </c>
      <c r="M158" s="227">
        <f t="shared" si="136"/>
        <v>11254.497284500001</v>
      </c>
      <c r="N158" s="228">
        <f t="shared" si="136"/>
        <v>10656.397284500001</v>
      </c>
      <c r="O158" s="228">
        <f t="shared" si="136"/>
        <v>8814.2000000000007</v>
      </c>
      <c r="P158" s="229">
        <f>SUM(P129+P135+P157)</f>
        <v>598.1</v>
      </c>
      <c r="Q158" s="228">
        <f t="shared" si="136"/>
        <v>10825.244451655</v>
      </c>
      <c r="R158" s="228">
        <f t="shared" si="136"/>
        <v>10700.244451655</v>
      </c>
      <c r="S158" s="228">
        <f t="shared" si="136"/>
        <v>9149.5710000000017</v>
      </c>
      <c r="T158" s="230">
        <f t="shared" si="136"/>
        <v>75</v>
      </c>
      <c r="U158" s="227">
        <f t="shared" si="136"/>
        <v>11180.094185204653</v>
      </c>
      <c r="V158" s="228">
        <f t="shared" si="136"/>
        <v>11130.094185204653</v>
      </c>
      <c r="W158" s="228">
        <f t="shared" si="136"/>
        <v>9533.4072300000007</v>
      </c>
      <c r="X158" s="229">
        <f t="shared" si="136"/>
        <v>0</v>
      </c>
      <c r="Y158" s="3298"/>
      <c r="Z158" s="3299"/>
      <c r="AA158" s="3299"/>
      <c r="AB158" s="3300"/>
    </row>
    <row r="159" spans="1:50" s="15" customFormat="1" ht="20.25" customHeight="1" thickTop="1" x14ac:dyDescent="0.2">
      <c r="A159" s="144"/>
      <c r="B159" s="144"/>
      <c r="C159" s="144"/>
      <c r="D159" s="144"/>
      <c r="E159" s="231"/>
      <c r="F159" s="231"/>
      <c r="G159" s="231"/>
      <c r="H159" s="144"/>
      <c r="I159" s="232"/>
      <c r="J159" s="232"/>
      <c r="K159" s="232"/>
      <c r="L159" s="232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6"/>
      <c r="Z159" s="16"/>
      <c r="AA159" s="16"/>
      <c r="AB159" s="16"/>
    </row>
    <row r="160" spans="1:50" s="15" customFormat="1" ht="22.5" customHeight="1" x14ac:dyDescent="0.2">
      <c r="A160" s="239"/>
      <c r="B160" s="234"/>
      <c r="C160" s="235"/>
      <c r="D160" s="235"/>
      <c r="E160" s="236"/>
      <c r="F160" s="240"/>
      <c r="G160" s="3301" t="s">
        <v>160</v>
      </c>
      <c r="H160" s="3301"/>
      <c r="I160" s="3301"/>
      <c r="J160" s="3301"/>
      <c r="K160" s="3301"/>
      <c r="L160" s="3301"/>
      <c r="M160" s="3301"/>
      <c r="N160" s="3301"/>
      <c r="O160" s="241"/>
      <c r="P160" s="241"/>
      <c r="Q160" s="241"/>
      <c r="R160" s="241"/>
      <c r="S160" s="241"/>
      <c r="T160" s="241"/>
      <c r="U160" s="242"/>
      <c r="V160" s="241"/>
      <c r="W160" s="234"/>
      <c r="X160" s="237"/>
      <c r="Z160" s="238"/>
    </row>
    <row r="161" spans="1:28" ht="16.5" customHeight="1" thickBot="1" x14ac:dyDescent="0.25">
      <c r="A161" s="233"/>
      <c r="B161" s="243"/>
      <c r="C161" s="244"/>
      <c r="D161" s="244"/>
      <c r="E161" s="245"/>
      <c r="F161" s="246"/>
      <c r="G161" s="247"/>
      <c r="H161" s="248"/>
      <c r="I161" s="249"/>
      <c r="J161" s="250"/>
      <c r="K161" s="249"/>
      <c r="L161" s="249"/>
      <c r="M161" s="251"/>
      <c r="N161" s="248"/>
      <c r="O161" s="248"/>
      <c r="P161" s="248"/>
      <c r="Q161" s="251"/>
      <c r="R161" s="248"/>
      <c r="S161" s="248"/>
      <c r="T161" s="248"/>
      <c r="U161" s="251"/>
      <c r="V161" s="248"/>
      <c r="W161" s="234"/>
      <c r="X161" s="237"/>
      <c r="Y161" s="15"/>
      <c r="Z161" s="238"/>
      <c r="AA161" s="15"/>
      <c r="AB161" s="15"/>
    </row>
    <row r="162" spans="1:28" ht="23.25" customHeight="1" thickBot="1" x14ac:dyDescent="0.25">
      <c r="A162" s="3302" t="s">
        <v>161</v>
      </c>
      <c r="B162" s="3303"/>
      <c r="C162" s="3303"/>
      <c r="D162" s="3303"/>
      <c r="E162" s="3303"/>
      <c r="F162" s="3303"/>
      <c r="G162" s="3304"/>
      <c r="H162" s="3302" t="s">
        <v>162</v>
      </c>
      <c r="I162" s="3303"/>
      <c r="J162" s="3304"/>
      <c r="K162" s="3302" t="s">
        <v>163</v>
      </c>
      <c r="L162" s="3303"/>
      <c r="M162" s="3303"/>
      <c r="N162" s="3304"/>
      <c r="O162" s="3302" t="s">
        <v>13</v>
      </c>
      <c r="P162" s="3303"/>
      <c r="Q162" s="3303"/>
      <c r="R162" s="3304"/>
      <c r="S162" s="3302" t="s">
        <v>14</v>
      </c>
      <c r="T162" s="3303"/>
      <c r="U162" s="3303"/>
      <c r="V162" s="3304"/>
      <c r="W162" s="234"/>
      <c r="X162" s="237"/>
      <c r="Y162" s="15"/>
      <c r="Z162" s="238"/>
      <c r="AA162" s="15"/>
      <c r="AB162" s="15"/>
    </row>
    <row r="163" spans="1:28" ht="16.5" thickBot="1" x14ac:dyDescent="0.25">
      <c r="A163" s="3275" t="s">
        <v>164</v>
      </c>
      <c r="B163" s="3276"/>
      <c r="C163" s="3276"/>
      <c r="D163" s="3276"/>
      <c r="E163" s="3276"/>
      <c r="F163" s="3276"/>
      <c r="G163" s="3277"/>
      <c r="H163" s="3278">
        <f>SUM(H164:J168)</f>
        <v>10255.100000000002</v>
      </c>
      <c r="I163" s="3279"/>
      <c r="J163" s="3280"/>
      <c r="K163" s="3278">
        <f>SUM(K164:N168)</f>
        <v>10919.2972845</v>
      </c>
      <c r="L163" s="3279"/>
      <c r="M163" s="3279"/>
      <c r="N163" s="3280"/>
      <c r="O163" s="3278">
        <f>SUM(O164:R168)</f>
        <v>10825.244451655002</v>
      </c>
      <c r="P163" s="3279"/>
      <c r="Q163" s="3279"/>
      <c r="R163" s="3280"/>
      <c r="S163" s="3278">
        <f>SUM(S164:V168)</f>
        <v>11180.094185204653</v>
      </c>
      <c r="T163" s="3279"/>
      <c r="U163" s="3279"/>
      <c r="V163" s="3280"/>
      <c r="W163" s="234"/>
      <c r="X163" s="237"/>
      <c r="Y163" s="15"/>
      <c r="Z163" s="238"/>
      <c r="AA163" s="15"/>
      <c r="AB163" s="15"/>
    </row>
    <row r="164" spans="1:28" ht="15.75" x14ac:dyDescent="0.2">
      <c r="A164" s="3293" t="s">
        <v>165</v>
      </c>
      <c r="B164" s="3294"/>
      <c r="C164" s="3294"/>
      <c r="D164" s="3294"/>
      <c r="E164" s="3294"/>
      <c r="F164" s="3294"/>
      <c r="G164" s="3295"/>
      <c r="H164" s="3243">
        <f>SUM(I20,I22,I24,I26,I28,I30,I32,I34,I41,I47,I50,I53,I56,I59,I62,I65,I68,I71,I75,I78,I81,I85,I88,I91,I94,I102,I104,I109,I114,I118,I132,I138,I140,I142,I144,I148,I150,I154)</f>
        <v>4507.3000000000011</v>
      </c>
      <c r="I164" s="3244"/>
      <c r="J164" s="3245"/>
      <c r="K164" s="3243">
        <f>SUM(M20+M22+M24+M28+M30+M32+M34+M26+M41+M85+M47+M50+M53+M56+M59+M62+M65+M68+M71+M75+M78+M81+M88+M91+M94+M102+M104+M109+M114+M118+M123+M132+M138+M140+M142+M144+M148+M150+M154)</f>
        <v>4707.7972845000004</v>
      </c>
      <c r="L164" s="3244"/>
      <c r="M164" s="3244"/>
      <c r="N164" s="3245"/>
      <c r="O164" s="3243">
        <f>SUM(Q20+Q22+Q24+Q28+Q30+Q32+Q34+Q26+Q41+Q85+Q47+Q50+Q53+Q56+Q59+Q62+Q65+Q68+Q71+Q75+Q78+Q81+Q88+Q91+Q94+Q102+Q104+Q109+Q114+Q118+Q123+Q132+Q138+Q140+Q142+Q144+Q148+Q150+Q154)</f>
        <v>4380.5124516550013</v>
      </c>
      <c r="P164" s="3244"/>
      <c r="Q164" s="3244"/>
      <c r="R164" s="3245"/>
      <c r="S164" s="3243">
        <f>SUM(U20+U22+U24+U28+U30+U32+U34+U26+U41+U85+U47+U50+U53+U56+U59+U62+U65+U68+U71+U75+U78+U81+U88+U91+U94+U102+U104+U109+U114+U118+U123+U132+U138+U140+U142+U144+U148+U150+U154)</f>
        <v>4504.5703252046515</v>
      </c>
      <c r="T164" s="3244"/>
      <c r="U164" s="3244"/>
      <c r="V164" s="3245"/>
      <c r="W164" s="234"/>
      <c r="X164" s="237"/>
      <c r="Y164" s="15"/>
      <c r="Z164" s="238"/>
      <c r="AA164" s="15"/>
      <c r="AB164" s="15"/>
    </row>
    <row r="165" spans="1:28" ht="15.75" x14ac:dyDescent="0.2">
      <c r="A165" s="3281" t="s">
        <v>166</v>
      </c>
      <c r="B165" s="3282"/>
      <c r="C165" s="3282"/>
      <c r="D165" s="3282"/>
      <c r="E165" s="3282"/>
      <c r="F165" s="3282"/>
      <c r="G165" s="3283"/>
      <c r="H165" s="3290">
        <f>SUM(I86+I48+I51+I54+I57+I60+I63+I66+I69+I73+I76+I79+I82+I89+I92+I95)</f>
        <v>500.3</v>
      </c>
      <c r="I165" s="3291"/>
      <c r="J165" s="3292"/>
      <c r="K165" s="3290">
        <f>SUM(M86+M48+M51+M54+M57+M60+M63+M66+M69+M73+M76+M79+M82+M89+M92+M95)</f>
        <v>496</v>
      </c>
      <c r="L165" s="3291"/>
      <c r="M165" s="3291"/>
      <c r="N165" s="3292"/>
      <c r="O165" s="3290">
        <f>SUM(Q86+Q48+Q51+Q54+Q57+Q60+Q63+Q66+Q69+Q73+Q76+Q79+Q82+Q89+Q92+Q95)</f>
        <v>473.57700000000006</v>
      </c>
      <c r="P165" s="3291"/>
      <c r="Q165" s="3291"/>
      <c r="R165" s="3292"/>
      <c r="S165" s="3290">
        <f>SUM(U86+U48+U51+U54+U57+U60+U63+U66+U69+U73+U76+U79+U82+U89+U92+U95)</f>
        <v>487.78431000000006</v>
      </c>
      <c r="T165" s="3291"/>
      <c r="U165" s="3291"/>
      <c r="V165" s="3292"/>
      <c r="W165" s="234"/>
      <c r="X165" s="237"/>
      <c r="Y165" s="15"/>
      <c r="Z165" s="238"/>
      <c r="AA165" s="15"/>
      <c r="AB165" s="15"/>
    </row>
    <row r="166" spans="1:28" ht="15.75" x14ac:dyDescent="0.2">
      <c r="A166" s="3281" t="s">
        <v>167</v>
      </c>
      <c r="B166" s="3282"/>
      <c r="C166" s="3282"/>
      <c r="D166" s="3282"/>
      <c r="E166" s="3282"/>
      <c r="F166" s="3282"/>
      <c r="G166" s="3283"/>
      <c r="H166" s="3284">
        <f>SUM(I35+I15+I16+I17+I18+I19+I21+I23+I25+I27+I29+I31+I33+I36+I37+I38+I39+I40+I42+I84+I72+I101+I105+I110)</f>
        <v>5247.5000000000009</v>
      </c>
      <c r="I166" s="3285"/>
      <c r="J166" s="3286"/>
      <c r="K166" s="3284">
        <f>SUM(M35+M15+M16+M17+M18+M19+M21+M23+M25+M27+M29+M31+M33+M36+M37+M38+M39+M40+M42+M72+M84+M101+M105+M110)</f>
        <v>5640.5000000000009</v>
      </c>
      <c r="L166" s="3285"/>
      <c r="M166" s="3285"/>
      <c r="N166" s="3286"/>
      <c r="O166" s="3284">
        <f>SUM(Q35+Q15+Q16+Q17+Q18+Q19+Q21+Q23+Q25+Q27+Q29+Q31+Q33+Q36+Q37+Q38+Q39+Q40+Q42+Q72+Q84+Q101)</f>
        <v>5896.1549999999997</v>
      </c>
      <c r="P166" s="3285"/>
      <c r="Q166" s="3285"/>
      <c r="R166" s="3286"/>
      <c r="S166" s="3284">
        <f>SUM(U35+U15+U16+U17+U18+U19+U21+U23+U25+U27+U29+U31+U33+U36+U37+U38+U39+U40+U84+U72+U101)</f>
        <v>6187.7395500000002</v>
      </c>
      <c r="T166" s="3285"/>
      <c r="U166" s="3285"/>
      <c r="V166" s="3286"/>
      <c r="W166" s="234"/>
      <c r="X166" s="237"/>
      <c r="Y166" s="15"/>
      <c r="Z166" s="238"/>
      <c r="AA166" s="15"/>
      <c r="AB166" s="15"/>
    </row>
    <row r="167" spans="1:28" ht="15.75" x14ac:dyDescent="0.2">
      <c r="A167" s="3287" t="s">
        <v>168</v>
      </c>
      <c r="B167" s="3288"/>
      <c r="C167" s="3288"/>
      <c r="D167" s="3288"/>
      <c r="E167" s="3288"/>
      <c r="F167" s="3288"/>
      <c r="G167" s="3289"/>
      <c r="H167" s="3290">
        <f>SUM(I43)</f>
        <v>0</v>
      </c>
      <c r="I167" s="3291"/>
      <c r="J167" s="3292"/>
      <c r="K167" s="3290">
        <f>SUM(M43)</f>
        <v>0</v>
      </c>
      <c r="L167" s="3291"/>
      <c r="M167" s="3291"/>
      <c r="N167" s="3292"/>
      <c r="O167" s="3290">
        <f>SUM(Q43)</f>
        <v>0</v>
      </c>
      <c r="P167" s="3291"/>
      <c r="Q167" s="3291"/>
      <c r="R167" s="3292"/>
      <c r="S167" s="3290">
        <f>SUM(U43)</f>
        <v>0</v>
      </c>
      <c r="T167" s="3291"/>
      <c r="U167" s="3291"/>
      <c r="V167" s="3292"/>
      <c r="W167" s="234"/>
      <c r="X167" s="237"/>
      <c r="Y167" s="15"/>
      <c r="Z167" s="238"/>
      <c r="AA167" s="15"/>
      <c r="AB167" s="15"/>
    </row>
    <row r="168" spans="1:28" ht="16.5" thickBot="1" x14ac:dyDescent="0.25">
      <c r="A168" s="3266" t="s">
        <v>169</v>
      </c>
      <c r="B168" s="3267"/>
      <c r="C168" s="3267"/>
      <c r="D168" s="3267"/>
      <c r="E168" s="3267"/>
      <c r="F168" s="3267"/>
      <c r="G168" s="3268"/>
      <c r="H168" s="3269"/>
      <c r="I168" s="3270"/>
      <c r="J168" s="3271"/>
      <c r="K168" s="3272">
        <f>SUM(M119)</f>
        <v>75</v>
      </c>
      <c r="L168" s="3273"/>
      <c r="M168" s="3273"/>
      <c r="N168" s="3274"/>
      <c r="O168" s="3272">
        <f>SUM(Q119)</f>
        <v>75</v>
      </c>
      <c r="P168" s="3273"/>
      <c r="Q168" s="3273"/>
      <c r="R168" s="3274"/>
      <c r="S168" s="3272">
        <f>SUM(U119)</f>
        <v>0</v>
      </c>
      <c r="T168" s="3273"/>
      <c r="U168" s="3273"/>
      <c r="V168" s="3274"/>
      <c r="W168" s="234"/>
      <c r="X168" s="237"/>
      <c r="Y168" s="15"/>
      <c r="Z168" s="238"/>
      <c r="AA168" s="15"/>
      <c r="AB168" s="15"/>
    </row>
    <row r="169" spans="1:28" ht="22.5" customHeight="1" thickBot="1" x14ac:dyDescent="0.25">
      <c r="A169" s="3275" t="s">
        <v>170</v>
      </c>
      <c r="B169" s="3276"/>
      <c r="C169" s="3276"/>
      <c r="D169" s="3276"/>
      <c r="E169" s="3276"/>
      <c r="F169" s="3276"/>
      <c r="G169" s="3277"/>
      <c r="H169" s="3278">
        <f>SUM(H170:J172)</f>
        <v>376.2</v>
      </c>
      <c r="I169" s="3279"/>
      <c r="J169" s="3280"/>
      <c r="K169" s="3278">
        <f>SUM(K170:N172)</f>
        <v>335.2</v>
      </c>
      <c r="L169" s="3279"/>
      <c r="M169" s="3279"/>
      <c r="N169" s="3280"/>
      <c r="O169" s="3278">
        <f>SUM(O170:R172)</f>
        <v>0</v>
      </c>
      <c r="P169" s="3279"/>
      <c r="Q169" s="3279"/>
      <c r="R169" s="3280"/>
      <c r="S169" s="3278">
        <f>SUM(S170:V172)</f>
        <v>0</v>
      </c>
      <c r="T169" s="3279"/>
      <c r="U169" s="3279"/>
      <c r="V169" s="3280"/>
      <c r="W169" s="234"/>
      <c r="X169" s="237"/>
      <c r="Y169" s="15"/>
      <c r="Z169" s="238"/>
      <c r="AA169" s="15"/>
      <c r="AB169" s="15"/>
    </row>
    <row r="170" spans="1:28" ht="15.75" x14ac:dyDescent="0.2">
      <c r="A170" s="3240" t="s">
        <v>171</v>
      </c>
      <c r="B170" s="3241"/>
      <c r="C170" s="3241"/>
      <c r="D170" s="3241"/>
      <c r="E170" s="3241"/>
      <c r="F170" s="3241"/>
      <c r="G170" s="3242"/>
      <c r="H170" s="3243">
        <f>SUM(I44+I106+I111+I115)</f>
        <v>359.8</v>
      </c>
      <c r="I170" s="3244"/>
      <c r="J170" s="3245"/>
      <c r="K170" s="3243">
        <f>SUM(M44+M106+M111+M115+M120)</f>
        <v>308.59999999999997</v>
      </c>
      <c r="L170" s="3244"/>
      <c r="M170" s="3244"/>
      <c r="N170" s="3245"/>
      <c r="O170" s="3243">
        <f>SUM(Q44+Q106+Q111+Q115+Q120)</f>
        <v>0</v>
      </c>
      <c r="P170" s="3244"/>
      <c r="Q170" s="3244"/>
      <c r="R170" s="3245"/>
      <c r="S170" s="3243">
        <f>SUM(U44+U106+U111+U115)</f>
        <v>0</v>
      </c>
      <c r="T170" s="3244"/>
      <c r="U170" s="3244"/>
      <c r="V170" s="3245"/>
      <c r="W170" s="234"/>
      <c r="X170" s="237"/>
      <c r="Y170" s="15"/>
      <c r="Z170" s="238"/>
      <c r="AA170" s="15"/>
      <c r="AB170" s="15"/>
    </row>
    <row r="171" spans="1:28" ht="15.75" x14ac:dyDescent="0.2">
      <c r="A171" s="3248" t="s">
        <v>172</v>
      </c>
      <c r="B171" s="3249"/>
      <c r="C171" s="3249"/>
      <c r="D171" s="3249"/>
      <c r="E171" s="3249"/>
      <c r="F171" s="3249"/>
      <c r="G171" s="3250"/>
      <c r="H171" s="3251">
        <f>SUM(I107+I112+I116)</f>
        <v>16.399999999999999</v>
      </c>
      <c r="I171" s="3252"/>
      <c r="J171" s="3253"/>
      <c r="K171" s="3252">
        <f>SUM(M107+M112+M116+M121)</f>
        <v>26.6</v>
      </c>
      <c r="L171" s="3252"/>
      <c r="M171" s="3252"/>
      <c r="N171" s="3253"/>
      <c r="O171" s="3252">
        <f>SUM(Q107+Q112+Q116+Q121)</f>
        <v>0</v>
      </c>
      <c r="P171" s="3252"/>
      <c r="Q171" s="3252"/>
      <c r="R171" s="3253"/>
      <c r="S171" s="3251">
        <f>SUM(U107+U112+U116)</f>
        <v>0</v>
      </c>
      <c r="T171" s="3252"/>
      <c r="U171" s="3252"/>
      <c r="V171" s="3253"/>
      <c r="W171" s="234"/>
      <c r="X171" s="237"/>
      <c r="Y171" s="15"/>
      <c r="Z171" s="238"/>
      <c r="AA171" s="15"/>
      <c r="AB171" s="15"/>
    </row>
    <row r="172" spans="1:28" ht="16.5" thickBot="1" x14ac:dyDescent="0.25">
      <c r="A172" s="3257" t="s">
        <v>173</v>
      </c>
      <c r="B172" s="3258"/>
      <c r="C172" s="3258"/>
      <c r="D172" s="3258"/>
      <c r="E172" s="3258"/>
      <c r="F172" s="3258"/>
      <c r="G172" s="3259"/>
      <c r="H172" s="3260"/>
      <c r="I172" s="3261"/>
      <c r="J172" s="3262"/>
      <c r="K172" s="3263"/>
      <c r="L172" s="3263"/>
      <c r="M172" s="3263"/>
      <c r="N172" s="3264"/>
      <c r="O172" s="3265"/>
      <c r="P172" s="3263"/>
      <c r="Q172" s="3263"/>
      <c r="R172" s="3264"/>
      <c r="S172" s="3265"/>
      <c r="T172" s="3263"/>
      <c r="U172" s="3263"/>
      <c r="V172" s="3264"/>
      <c r="W172" s="234"/>
      <c r="X172" s="237"/>
      <c r="Y172" s="15"/>
      <c r="Z172" s="238"/>
      <c r="AA172" s="15"/>
      <c r="AB172" s="15"/>
    </row>
    <row r="173" spans="1:28" ht="16.5" thickBot="1" x14ac:dyDescent="0.25">
      <c r="A173" s="3234" t="s">
        <v>174</v>
      </c>
      <c r="B173" s="3235"/>
      <c r="C173" s="3235"/>
      <c r="D173" s="3235"/>
      <c r="E173" s="3235"/>
      <c r="F173" s="3235"/>
      <c r="G173" s="3236"/>
      <c r="H173" s="3237">
        <f>SUM(H163+H169)</f>
        <v>10631.300000000003</v>
      </c>
      <c r="I173" s="3238"/>
      <c r="J173" s="3239"/>
      <c r="K173" s="3237">
        <f>SUM(K163+K169)</f>
        <v>11254.497284500001</v>
      </c>
      <c r="L173" s="3238"/>
      <c r="M173" s="3238"/>
      <c r="N173" s="3239"/>
      <c r="O173" s="3237">
        <f t="shared" ref="O173" si="137">SUM(O163+O169)</f>
        <v>10825.244451655002</v>
      </c>
      <c r="P173" s="3238"/>
      <c r="Q173" s="3238"/>
      <c r="R173" s="3239"/>
      <c r="S173" s="3237">
        <f t="shared" ref="S173" si="138">SUM(S163+S169)</f>
        <v>11180.094185204653</v>
      </c>
      <c r="T173" s="3238"/>
      <c r="U173" s="3238"/>
      <c r="V173" s="3239"/>
      <c r="W173" s="234"/>
      <c r="X173" s="237"/>
      <c r="Y173" s="15"/>
      <c r="Z173" s="238"/>
      <c r="AA173" s="15"/>
      <c r="AB173" s="15"/>
    </row>
    <row r="174" spans="1:28" ht="15.75" x14ac:dyDescent="0.25">
      <c r="A174" s="252"/>
      <c r="B174" s="252"/>
      <c r="C174" s="252"/>
      <c r="D174" s="253"/>
      <c r="E174" s="254"/>
      <c r="F174" s="254"/>
      <c r="G174" s="254"/>
      <c r="H174" s="253"/>
      <c r="I174" s="255"/>
      <c r="J174" s="255"/>
      <c r="K174" s="255"/>
      <c r="L174" s="255"/>
      <c r="M174" s="253"/>
      <c r="N174" s="253"/>
      <c r="O174" s="253"/>
      <c r="P174" s="253"/>
      <c r="Q174" s="253"/>
      <c r="R174" s="253"/>
      <c r="S174" s="253"/>
      <c r="T174" s="253"/>
      <c r="U174" s="253"/>
      <c r="V174" s="252"/>
      <c r="W174" s="252"/>
      <c r="X174" s="252"/>
      <c r="Y174" s="15"/>
      <c r="Z174" s="238"/>
      <c r="AA174" s="15"/>
      <c r="AB174" s="15"/>
    </row>
    <row r="175" spans="1:28" ht="15.75" x14ac:dyDescent="0.2">
      <c r="A175" s="256"/>
      <c r="B175" s="256"/>
      <c r="C175" s="256"/>
      <c r="D175" s="791"/>
      <c r="E175" s="3120"/>
      <c r="F175" s="3120"/>
      <c r="G175" s="3120"/>
      <c r="H175" s="3122"/>
      <c r="I175" s="3246" t="s">
        <v>484</v>
      </c>
      <c r="J175" s="3246"/>
      <c r="K175" s="3246"/>
      <c r="L175" s="3246"/>
      <c r="M175" s="3246"/>
      <c r="N175" s="3246"/>
      <c r="O175" s="3246"/>
      <c r="P175" s="3246"/>
      <c r="Q175" s="3246"/>
      <c r="R175" s="3246"/>
      <c r="S175" s="3246"/>
      <c r="T175" s="3246"/>
      <c r="U175" s="791"/>
      <c r="V175" s="791"/>
      <c r="W175" s="791"/>
      <c r="X175" s="791"/>
      <c r="Y175" s="791"/>
    </row>
    <row r="176" spans="1:28" ht="15.75" customHeight="1" x14ac:dyDescent="0.2">
      <c r="A176" s="256"/>
      <c r="B176" s="256"/>
      <c r="C176" s="256"/>
      <c r="D176" s="3116"/>
      <c r="E176" s="3247" t="s">
        <v>485</v>
      </c>
      <c r="F176" s="3247"/>
      <c r="G176" s="3247"/>
      <c r="H176" s="3247"/>
      <c r="I176" s="3247"/>
      <c r="J176" s="3247"/>
      <c r="K176" s="3247"/>
      <c r="L176" s="3247" t="s">
        <v>486</v>
      </c>
      <c r="M176" s="3247"/>
      <c r="N176" s="3247"/>
      <c r="O176" s="3247"/>
      <c r="P176" s="3247"/>
      <c r="Q176" s="3247"/>
      <c r="R176" s="3120" t="s">
        <v>487</v>
      </c>
      <c r="S176" s="3120"/>
      <c r="T176" s="3120"/>
      <c r="U176" s="3116"/>
      <c r="V176" s="3116"/>
      <c r="W176" s="3116"/>
      <c r="X176" s="3116"/>
      <c r="Y176" s="791"/>
    </row>
    <row r="177" spans="1:26" ht="15.75" x14ac:dyDescent="0.2">
      <c r="A177" s="256"/>
      <c r="B177" s="256"/>
      <c r="C177" s="256"/>
      <c r="D177" s="3124"/>
      <c r="E177" s="3232" t="s">
        <v>488</v>
      </c>
      <c r="F177" s="3232"/>
      <c r="G177" s="3232"/>
      <c r="H177" s="3232"/>
      <c r="I177" s="3232"/>
      <c r="J177" s="3232"/>
      <c r="K177" s="3232"/>
      <c r="L177" s="3232" t="s">
        <v>489</v>
      </c>
      <c r="M177" s="3232"/>
      <c r="N177" s="3232"/>
      <c r="O177" s="3232"/>
      <c r="P177" s="3232"/>
      <c r="Q177" s="3232"/>
      <c r="R177" s="3120" t="s">
        <v>490</v>
      </c>
      <c r="S177" s="3120"/>
      <c r="T177" s="3120"/>
      <c r="U177" s="3130"/>
      <c r="V177" s="3130"/>
      <c r="W177" s="3130"/>
      <c r="X177" s="3130"/>
      <c r="Y177" s="3130"/>
    </row>
    <row r="178" spans="1:26" ht="15.75" customHeight="1" x14ac:dyDescent="0.2">
      <c r="A178" s="256"/>
      <c r="B178" s="256"/>
      <c r="C178" s="256"/>
      <c r="D178" s="3124"/>
      <c r="E178" s="3232" t="s">
        <v>491</v>
      </c>
      <c r="F178" s="3232"/>
      <c r="G178" s="3232"/>
      <c r="H178" s="3232"/>
      <c r="I178" s="3232"/>
      <c r="J178" s="3232"/>
      <c r="K178" s="3232"/>
      <c r="L178" s="3120" t="s">
        <v>492</v>
      </c>
      <c r="M178" s="3120"/>
      <c r="N178" s="3120"/>
      <c r="O178" s="3120"/>
      <c r="P178" s="3120"/>
      <c r="Q178" s="3120"/>
      <c r="R178" s="3120" t="s">
        <v>493</v>
      </c>
      <c r="S178" s="3120"/>
      <c r="T178" s="3120"/>
      <c r="U178" s="3130"/>
      <c r="V178" s="3130"/>
      <c r="W178" s="3130"/>
      <c r="X178" s="3130"/>
      <c r="Y178" s="3130"/>
    </row>
    <row r="179" spans="1:26" ht="15.75" x14ac:dyDescent="0.2">
      <c r="A179" s="256"/>
      <c r="B179" s="256"/>
      <c r="C179" s="256"/>
      <c r="D179" s="3124"/>
      <c r="E179" s="3232" t="s">
        <v>494</v>
      </c>
      <c r="F179" s="3232"/>
      <c r="G179" s="3232"/>
      <c r="H179" s="3232"/>
      <c r="I179" s="3232"/>
      <c r="J179" s="3232"/>
      <c r="K179" s="3232"/>
      <c r="L179" s="3120" t="s">
        <v>495</v>
      </c>
      <c r="M179" s="3120"/>
      <c r="N179" s="3120"/>
      <c r="O179" s="3120"/>
      <c r="P179" s="3120"/>
      <c r="Q179" s="3120"/>
      <c r="R179" s="3120" t="s">
        <v>496</v>
      </c>
      <c r="S179" s="3120"/>
      <c r="T179" s="3120"/>
      <c r="U179" s="3130"/>
      <c r="V179" s="3130"/>
      <c r="W179" s="3130"/>
      <c r="X179" s="3130"/>
      <c r="Y179" s="3130"/>
    </row>
    <row r="180" spans="1:26" ht="15.75" x14ac:dyDescent="0.2">
      <c r="A180" s="256"/>
      <c r="B180" s="256"/>
      <c r="C180" s="256"/>
      <c r="D180" s="3124"/>
      <c r="E180" s="3232" t="s">
        <v>497</v>
      </c>
      <c r="F180" s="3232"/>
      <c r="G180" s="3232"/>
      <c r="H180" s="3232"/>
      <c r="I180" s="3232"/>
      <c r="J180" s="3232"/>
      <c r="K180" s="3232"/>
      <c r="L180" s="3120" t="s">
        <v>498</v>
      </c>
      <c r="M180" s="3120"/>
      <c r="N180" s="3120"/>
      <c r="O180" s="3120"/>
      <c r="P180" s="3120"/>
      <c r="Q180" s="3120"/>
      <c r="R180" s="3120"/>
      <c r="S180" s="3120"/>
      <c r="T180" s="3120"/>
      <c r="U180" s="3130"/>
      <c r="V180" s="3130"/>
      <c r="W180" s="3130"/>
      <c r="X180" s="3130"/>
      <c r="Y180" s="3130"/>
    </row>
    <row r="181" spans="1:26" ht="15.75" x14ac:dyDescent="0.2">
      <c r="A181" s="256"/>
      <c r="B181" s="256"/>
      <c r="C181" s="256"/>
      <c r="D181" s="3124"/>
      <c r="E181" s="3232" t="s">
        <v>499</v>
      </c>
      <c r="F181" s="3232"/>
      <c r="G181" s="3232"/>
      <c r="H181" s="3232"/>
      <c r="I181" s="3232"/>
      <c r="J181" s="3232"/>
      <c r="K181" s="3232"/>
      <c r="L181" s="3120" t="s">
        <v>500</v>
      </c>
      <c r="M181" s="3120"/>
      <c r="N181" s="3120"/>
      <c r="O181" s="3120"/>
      <c r="P181" s="3120"/>
      <c r="Q181" s="3120"/>
      <c r="R181" s="3120"/>
      <c r="S181" s="3120"/>
      <c r="T181" s="3120"/>
      <c r="U181" s="3130"/>
      <c r="V181" s="3130"/>
      <c r="W181" s="3130"/>
      <c r="X181" s="3130"/>
      <c r="Y181" s="3130"/>
    </row>
    <row r="182" spans="1:26" ht="15.75" x14ac:dyDescent="0.2">
      <c r="A182" s="256"/>
      <c r="B182" s="256"/>
      <c r="C182" s="256"/>
      <c r="D182" s="3124"/>
      <c r="E182" s="3232" t="s">
        <v>501</v>
      </c>
      <c r="F182" s="3232"/>
      <c r="G182" s="3232"/>
      <c r="H182" s="3232"/>
      <c r="I182" s="3232"/>
      <c r="J182" s="3232"/>
      <c r="K182" s="3232"/>
      <c r="L182" s="3120" t="s">
        <v>502</v>
      </c>
      <c r="M182" s="3120"/>
      <c r="N182" s="3120"/>
      <c r="O182" s="3120"/>
      <c r="P182" s="3120"/>
      <c r="Q182" s="3120"/>
      <c r="R182" s="3120"/>
      <c r="S182" s="3120"/>
      <c r="T182" s="3120"/>
      <c r="U182" s="3130"/>
      <c r="V182" s="3130"/>
      <c r="W182" s="3130"/>
      <c r="X182" s="3130"/>
      <c r="Y182" s="3130"/>
    </row>
    <row r="183" spans="1:26" ht="15.75" customHeight="1" x14ac:dyDescent="0.2">
      <c r="A183" s="256"/>
      <c r="B183" s="256"/>
      <c r="C183" s="256"/>
      <c r="D183" s="3124"/>
      <c r="E183" s="3232" t="s">
        <v>503</v>
      </c>
      <c r="F183" s="3232"/>
      <c r="G183" s="3232"/>
      <c r="H183" s="3232"/>
      <c r="I183" s="3232"/>
      <c r="J183" s="3232"/>
      <c r="K183" s="3232"/>
      <c r="L183" s="3233" t="s">
        <v>504</v>
      </c>
      <c r="M183" s="3233"/>
      <c r="N183" s="3233"/>
      <c r="O183" s="3121"/>
      <c r="P183" s="3121"/>
      <c r="Q183" s="3121"/>
      <c r="R183" s="3120"/>
      <c r="S183" s="3120"/>
      <c r="T183" s="3120"/>
      <c r="U183" s="3130"/>
      <c r="V183" s="3130"/>
      <c r="W183" s="3130"/>
      <c r="X183" s="3130"/>
      <c r="Y183" s="3130"/>
    </row>
    <row r="184" spans="1:26" ht="15.75" x14ac:dyDescent="0.2">
      <c r="A184" s="256"/>
      <c r="B184" s="256"/>
      <c r="C184" s="256"/>
      <c r="D184" s="3124"/>
      <c r="E184" s="3124"/>
      <c r="F184" s="3124"/>
      <c r="G184" s="3124"/>
      <c r="H184" s="3124"/>
      <c r="I184" s="3124"/>
      <c r="J184" s="3124"/>
      <c r="K184" s="3124"/>
      <c r="L184" s="3130"/>
      <c r="M184" s="3130"/>
      <c r="N184" s="3130"/>
      <c r="O184" s="3130"/>
      <c r="P184" s="3130"/>
      <c r="Q184" s="3130"/>
      <c r="R184" s="3130"/>
      <c r="S184" s="3116"/>
      <c r="T184" s="3116"/>
      <c r="U184" s="3116"/>
      <c r="V184" s="3116"/>
      <c r="W184" s="3116"/>
      <c r="X184" s="3116"/>
      <c r="Y184" s="791"/>
    </row>
    <row r="185" spans="1:26" ht="15.75" x14ac:dyDescent="0.25">
      <c r="A185" s="256"/>
      <c r="B185" s="256"/>
      <c r="C185" s="253" t="s">
        <v>186</v>
      </c>
      <c r="E185" s="254"/>
      <c r="F185" s="254"/>
      <c r="G185" s="254"/>
      <c r="H185" s="253"/>
      <c r="I185" s="255"/>
      <c r="J185" s="260"/>
      <c r="K185" s="260"/>
      <c r="L185" s="260"/>
      <c r="N185" s="253"/>
      <c r="O185" s="253"/>
      <c r="P185" s="253"/>
      <c r="Q185" s="253"/>
      <c r="R185" s="253"/>
      <c r="S185" s="253"/>
      <c r="T185" s="253"/>
      <c r="U185" s="253"/>
      <c r="V185" s="256"/>
      <c r="W185" s="256"/>
      <c r="X185" s="256"/>
    </row>
    <row r="186" spans="1:26" ht="15.75" x14ac:dyDescent="0.2">
      <c r="D186" s="238"/>
      <c r="E186" s="254"/>
      <c r="F186" s="254"/>
      <c r="G186" s="254"/>
      <c r="H186" s="261"/>
      <c r="I186" s="238"/>
      <c r="J186" s="259"/>
      <c r="K186" s="262"/>
      <c r="L186" s="262"/>
      <c r="M186" s="238"/>
      <c r="N186" s="238"/>
      <c r="O186" s="238"/>
      <c r="P186" s="238"/>
      <c r="Q186" s="238"/>
      <c r="R186" s="238"/>
      <c r="S186" s="238"/>
      <c r="T186" s="238"/>
      <c r="U186" s="238"/>
    </row>
    <row r="187" spans="1:26" ht="15.75" x14ac:dyDescent="0.2">
      <c r="D187" s="3114"/>
      <c r="E187" s="3114"/>
      <c r="F187" s="3114"/>
      <c r="G187" s="3114"/>
      <c r="H187" s="3114"/>
      <c r="I187" s="3114"/>
      <c r="J187" s="3114"/>
      <c r="K187" s="262"/>
      <c r="L187" s="262"/>
      <c r="M187" s="238"/>
      <c r="N187" s="238"/>
      <c r="O187" s="238"/>
      <c r="P187" s="238"/>
      <c r="Q187" s="238"/>
      <c r="R187" s="238"/>
      <c r="S187" s="238"/>
      <c r="T187" s="238"/>
      <c r="U187" s="238"/>
    </row>
    <row r="188" spans="1:26" ht="15.75" x14ac:dyDescent="0.2">
      <c r="C188" s="263"/>
      <c r="D188" s="238"/>
      <c r="E188" s="254"/>
      <c r="F188" s="254"/>
      <c r="G188" s="254"/>
      <c r="H188" s="261"/>
      <c r="I188" s="262"/>
      <c r="J188" s="262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Z188" s="1"/>
    </row>
    <row r="189" spans="1:26" ht="15" x14ac:dyDescent="0.2">
      <c r="C189" s="263"/>
      <c r="D189" s="264"/>
      <c r="E189" s="265"/>
      <c r="F189" s="265"/>
      <c r="G189" s="265"/>
      <c r="K189" s="1"/>
      <c r="L189" s="1"/>
      <c r="Z189" s="1"/>
    </row>
    <row r="190" spans="1:26" ht="15" x14ac:dyDescent="0.2">
      <c r="C190" s="263"/>
      <c r="D190" s="3115"/>
      <c r="E190" s="3115"/>
      <c r="F190" s="3115"/>
      <c r="G190" s="3115"/>
      <c r="K190" s="1"/>
      <c r="L190" s="1"/>
      <c r="Z190" s="1"/>
    </row>
    <row r="191" spans="1:26" ht="15" x14ac:dyDescent="0.2">
      <c r="C191" s="263"/>
      <c r="D191" s="264"/>
      <c r="E191" s="265"/>
      <c r="F191" s="265"/>
      <c r="G191" s="265"/>
      <c r="K191" s="1"/>
      <c r="L191" s="1"/>
      <c r="Z191" s="1"/>
    </row>
    <row r="192" spans="1:26" ht="15" x14ac:dyDescent="0.2">
      <c r="C192" s="263"/>
      <c r="D192" s="264"/>
      <c r="E192" s="265"/>
      <c r="F192" s="265"/>
      <c r="G192" s="265"/>
      <c r="K192" s="1"/>
      <c r="L192" s="1"/>
      <c r="Z192" s="1"/>
    </row>
    <row r="193" spans="4:26" ht="15" x14ac:dyDescent="0.2">
      <c r="D193" s="264"/>
      <c r="E193" s="265"/>
      <c r="F193" s="265"/>
      <c r="G193" s="265"/>
      <c r="K193" s="1"/>
      <c r="L193" s="1"/>
      <c r="Z193" s="1"/>
    </row>
  </sheetData>
  <mergeCells count="549">
    <mergeCell ref="AC109:AE109"/>
    <mergeCell ref="I4:V4"/>
    <mergeCell ref="X4:AB4"/>
    <mergeCell ref="A5:AB5"/>
    <mergeCell ref="A8:A10"/>
    <mergeCell ref="B8:B10"/>
    <mergeCell ref="C8:C10"/>
    <mergeCell ref="D8:D10"/>
    <mergeCell ref="E8:E10"/>
    <mergeCell ref="F8:F10"/>
    <mergeCell ref="G8:G10"/>
    <mergeCell ref="V9:W9"/>
    <mergeCell ref="X9:X10"/>
    <mergeCell ref="Y9:Y10"/>
    <mergeCell ref="Z9:AB9"/>
    <mergeCell ref="A11:AB11"/>
    <mergeCell ref="B12:AB12"/>
    <mergeCell ref="N9:O9"/>
    <mergeCell ref="P9:P10"/>
    <mergeCell ref="Q9:Q10"/>
    <mergeCell ref="R9:S9"/>
    <mergeCell ref="T9:T10"/>
    <mergeCell ref="U9:U10"/>
    <mergeCell ref="H8:H10"/>
    <mergeCell ref="I8:L8"/>
    <mergeCell ref="M8:P8"/>
    <mergeCell ref="Q8:T8"/>
    <mergeCell ref="U8:X8"/>
    <mergeCell ref="Y8:AB8"/>
    <mergeCell ref="I9:I10"/>
    <mergeCell ref="J9:K9"/>
    <mergeCell ref="L9:L10"/>
    <mergeCell ref="M9:M10"/>
    <mergeCell ref="C13:AB13"/>
    <mergeCell ref="D14:Y14"/>
    <mergeCell ref="Y15:Y39"/>
    <mergeCell ref="A19:A20"/>
    <mergeCell ref="B19:B20"/>
    <mergeCell ref="C19:C20"/>
    <mergeCell ref="D19:D20"/>
    <mergeCell ref="E19:E20"/>
    <mergeCell ref="F19:F20"/>
    <mergeCell ref="G19:G20"/>
    <mergeCell ref="Z19:Z20"/>
    <mergeCell ref="AA19:AA20"/>
    <mergeCell ref="AB19:AB20"/>
    <mergeCell ref="A21:A22"/>
    <mergeCell ref="B21:B22"/>
    <mergeCell ref="C21:C22"/>
    <mergeCell ref="D21:D22"/>
    <mergeCell ref="E21:E22"/>
    <mergeCell ref="F21:F22"/>
    <mergeCell ref="G21:G22"/>
    <mergeCell ref="Z21:Z22"/>
    <mergeCell ref="AA21:AA22"/>
    <mergeCell ref="AB21:AB22"/>
    <mergeCell ref="A23:A24"/>
    <mergeCell ref="B23:B24"/>
    <mergeCell ref="C23:C24"/>
    <mergeCell ref="D23:D24"/>
    <mergeCell ref="E23:E24"/>
    <mergeCell ref="F23:F24"/>
    <mergeCell ref="G23:G24"/>
    <mergeCell ref="Z23:Z24"/>
    <mergeCell ref="AA23:AA24"/>
    <mergeCell ref="AB23:AB24"/>
    <mergeCell ref="G29:G30"/>
    <mergeCell ref="Z29:Z30"/>
    <mergeCell ref="AA29:AA30"/>
    <mergeCell ref="AB25:AB26"/>
    <mergeCell ref="A27:A28"/>
    <mergeCell ref="B27:B28"/>
    <mergeCell ref="C27:C28"/>
    <mergeCell ref="D27:D28"/>
    <mergeCell ref="E27:E28"/>
    <mergeCell ref="F27:F28"/>
    <mergeCell ref="G27:G28"/>
    <mergeCell ref="Z27:Z28"/>
    <mergeCell ref="AA27:AA28"/>
    <mergeCell ref="AB27:AB28"/>
    <mergeCell ref="A25:A26"/>
    <mergeCell ref="B25:B26"/>
    <mergeCell ref="C25:C26"/>
    <mergeCell ref="D25:D26"/>
    <mergeCell ref="E25:E26"/>
    <mergeCell ref="F25:F26"/>
    <mergeCell ref="G25:G26"/>
    <mergeCell ref="Z25:Z26"/>
    <mergeCell ref="AA25:AA26"/>
    <mergeCell ref="A42:A44"/>
    <mergeCell ref="B42:B44"/>
    <mergeCell ref="C42:C44"/>
    <mergeCell ref="D42:D44"/>
    <mergeCell ref="E42:E44"/>
    <mergeCell ref="F42:F44"/>
    <mergeCell ref="G42:G44"/>
    <mergeCell ref="AB29:AB30"/>
    <mergeCell ref="A31:A32"/>
    <mergeCell ref="B31:B32"/>
    <mergeCell ref="C31:C32"/>
    <mergeCell ref="D31:D32"/>
    <mergeCell ref="E31:E32"/>
    <mergeCell ref="F31:F32"/>
    <mergeCell ref="G31:G32"/>
    <mergeCell ref="Z31:Z32"/>
    <mergeCell ref="AA31:AA32"/>
    <mergeCell ref="AB31:AB32"/>
    <mergeCell ref="A29:A30"/>
    <mergeCell ref="B29:B30"/>
    <mergeCell ref="C29:C30"/>
    <mergeCell ref="D29:D30"/>
    <mergeCell ref="E29:E30"/>
    <mergeCell ref="F29:F30"/>
    <mergeCell ref="Z33:Z34"/>
    <mergeCell ref="AA33:AA34"/>
    <mergeCell ref="AB33:AB34"/>
    <mergeCell ref="A40:A41"/>
    <mergeCell ref="B40:B41"/>
    <mergeCell ref="C40:C41"/>
    <mergeCell ref="D40:D41"/>
    <mergeCell ref="E40:E41"/>
    <mergeCell ref="F40:F41"/>
    <mergeCell ref="G40:G41"/>
    <mergeCell ref="A33:A34"/>
    <mergeCell ref="B33:B34"/>
    <mergeCell ref="C33:C34"/>
    <mergeCell ref="D33:D34"/>
    <mergeCell ref="E33:E34"/>
    <mergeCell ref="F33:F34"/>
    <mergeCell ref="G33:G34"/>
    <mergeCell ref="Y42:Y44"/>
    <mergeCell ref="Z42:Z44"/>
    <mergeCell ref="AA42:AA44"/>
    <mergeCell ref="AB42:AB44"/>
    <mergeCell ref="C45:G45"/>
    <mergeCell ref="Y45:AB45"/>
    <mergeCell ref="Y40:Y41"/>
    <mergeCell ref="Z40:Z41"/>
    <mergeCell ref="AA40:AA41"/>
    <mergeCell ref="AB40:AB41"/>
    <mergeCell ref="D46:AB46"/>
    <mergeCell ref="A47:A49"/>
    <mergeCell ref="B47:B49"/>
    <mergeCell ref="C47:C49"/>
    <mergeCell ref="D47:D49"/>
    <mergeCell ref="E47:E49"/>
    <mergeCell ref="F47:F49"/>
    <mergeCell ref="G47:G49"/>
    <mergeCell ref="Y47:Y96"/>
    <mergeCell ref="Z47:Z49"/>
    <mergeCell ref="AA47:AA49"/>
    <mergeCell ref="AB47:AB49"/>
    <mergeCell ref="A50:A52"/>
    <mergeCell ref="B50:B52"/>
    <mergeCell ref="C50:C52"/>
    <mergeCell ref="D50:D52"/>
    <mergeCell ref="E50:E52"/>
    <mergeCell ref="F50:F52"/>
    <mergeCell ref="G50:G52"/>
    <mergeCell ref="Z50:Z52"/>
    <mergeCell ref="AA50:AA52"/>
    <mergeCell ref="AB50:AB52"/>
    <mergeCell ref="A53:A55"/>
    <mergeCell ref="B53:B55"/>
    <mergeCell ref="C53:C55"/>
    <mergeCell ref="D53:D55"/>
    <mergeCell ref="E53:E55"/>
    <mergeCell ref="F53:F55"/>
    <mergeCell ref="G53:G55"/>
    <mergeCell ref="Z53:Z55"/>
    <mergeCell ref="AA53:AA55"/>
    <mergeCell ref="AB53:AB55"/>
    <mergeCell ref="A56:A58"/>
    <mergeCell ref="B56:B58"/>
    <mergeCell ref="C56:C58"/>
    <mergeCell ref="D56:D58"/>
    <mergeCell ref="E56:E58"/>
    <mergeCell ref="F56:F58"/>
    <mergeCell ref="G56:G58"/>
    <mergeCell ref="Z56:Z58"/>
    <mergeCell ref="AA56:AA58"/>
    <mergeCell ref="AB56:AB58"/>
    <mergeCell ref="A59:A61"/>
    <mergeCell ref="B59:B61"/>
    <mergeCell ref="C59:C61"/>
    <mergeCell ref="D59:D61"/>
    <mergeCell ref="E59:E61"/>
    <mergeCell ref="F59:F61"/>
    <mergeCell ref="G59:G61"/>
    <mergeCell ref="AA59:AA61"/>
    <mergeCell ref="AB59:AB61"/>
    <mergeCell ref="AB62:AB64"/>
    <mergeCell ref="A65:A67"/>
    <mergeCell ref="B65:B67"/>
    <mergeCell ref="C65:C67"/>
    <mergeCell ref="D65:D67"/>
    <mergeCell ref="E65:E67"/>
    <mergeCell ref="F65:F67"/>
    <mergeCell ref="G65:G67"/>
    <mergeCell ref="Z65:Z67"/>
    <mergeCell ref="AA65:AA67"/>
    <mergeCell ref="AB65:AB67"/>
    <mergeCell ref="A62:A64"/>
    <mergeCell ref="B62:B64"/>
    <mergeCell ref="C62:C64"/>
    <mergeCell ref="D62:D64"/>
    <mergeCell ref="E62:E64"/>
    <mergeCell ref="F62:F64"/>
    <mergeCell ref="G62:G64"/>
    <mergeCell ref="Z62:Z64"/>
    <mergeCell ref="AA62:AA64"/>
    <mergeCell ref="AB68:AB70"/>
    <mergeCell ref="A71:A74"/>
    <mergeCell ref="B71:B74"/>
    <mergeCell ref="C71:C74"/>
    <mergeCell ref="D71:D74"/>
    <mergeCell ref="E71:E74"/>
    <mergeCell ref="F71:F74"/>
    <mergeCell ref="G71:G74"/>
    <mergeCell ref="Z71:Z74"/>
    <mergeCell ref="AA71:AA74"/>
    <mergeCell ref="AB71:AB74"/>
    <mergeCell ref="A68:A70"/>
    <mergeCell ref="B68:B70"/>
    <mergeCell ref="C68:C70"/>
    <mergeCell ref="D68:D70"/>
    <mergeCell ref="E68:E70"/>
    <mergeCell ref="F68:F70"/>
    <mergeCell ref="G68:G70"/>
    <mergeCell ref="Z68:Z70"/>
    <mergeCell ref="AA68:AA70"/>
    <mergeCell ref="AB75:AB77"/>
    <mergeCell ref="A78:A80"/>
    <mergeCell ref="B78:B80"/>
    <mergeCell ref="C78:C80"/>
    <mergeCell ref="D78:D80"/>
    <mergeCell ref="E78:E80"/>
    <mergeCell ref="F78:F80"/>
    <mergeCell ref="G78:G80"/>
    <mergeCell ref="Z78:Z80"/>
    <mergeCell ref="AA78:AA80"/>
    <mergeCell ref="AB78:AB80"/>
    <mergeCell ref="A75:A77"/>
    <mergeCell ref="B75:B77"/>
    <mergeCell ref="C75:C77"/>
    <mergeCell ref="D75:D77"/>
    <mergeCell ref="E75:E77"/>
    <mergeCell ref="F75:F77"/>
    <mergeCell ref="G75:G77"/>
    <mergeCell ref="Z75:Z77"/>
    <mergeCell ref="AA75:AA77"/>
    <mergeCell ref="AB81:AB83"/>
    <mergeCell ref="A84:A87"/>
    <mergeCell ref="C84:C87"/>
    <mergeCell ref="D84:D87"/>
    <mergeCell ref="E84:E87"/>
    <mergeCell ref="F84:F87"/>
    <mergeCell ref="G84:G87"/>
    <mergeCell ref="Z84:Z87"/>
    <mergeCell ref="AA84:AA87"/>
    <mergeCell ref="AB84:AB87"/>
    <mergeCell ref="A81:A83"/>
    <mergeCell ref="B81:B83"/>
    <mergeCell ref="C81:C83"/>
    <mergeCell ref="D81:D83"/>
    <mergeCell ref="E81:E83"/>
    <mergeCell ref="F81:F83"/>
    <mergeCell ref="G81:G83"/>
    <mergeCell ref="Z81:Z83"/>
    <mergeCell ref="AA81:AA83"/>
    <mergeCell ref="G88:G90"/>
    <mergeCell ref="Z88:Z90"/>
    <mergeCell ref="AA88:AA90"/>
    <mergeCell ref="AB88:AB90"/>
    <mergeCell ref="A91:A93"/>
    <mergeCell ref="B91:B93"/>
    <mergeCell ref="C91:C93"/>
    <mergeCell ref="D91:D93"/>
    <mergeCell ref="E91:E93"/>
    <mergeCell ref="F91:F93"/>
    <mergeCell ref="A88:A90"/>
    <mergeCell ref="B88:B90"/>
    <mergeCell ref="C88:C90"/>
    <mergeCell ref="D88:D90"/>
    <mergeCell ref="E88:E90"/>
    <mergeCell ref="F88:F90"/>
    <mergeCell ref="G94:G96"/>
    <mergeCell ref="Z94:Z96"/>
    <mergeCell ref="AA94:AA96"/>
    <mergeCell ref="AB94:AB96"/>
    <mergeCell ref="A97:G97"/>
    <mergeCell ref="Y97:AB97"/>
    <mergeCell ref="G91:G93"/>
    <mergeCell ref="Z91:Z93"/>
    <mergeCell ref="AA91:AA93"/>
    <mergeCell ref="AB91:AB93"/>
    <mergeCell ref="A94:A96"/>
    <mergeCell ref="B94:B96"/>
    <mergeCell ref="C94:C96"/>
    <mergeCell ref="D94:D96"/>
    <mergeCell ref="E94:E96"/>
    <mergeCell ref="F94:F96"/>
    <mergeCell ref="G104:G108"/>
    <mergeCell ref="Y104:Y108"/>
    <mergeCell ref="Z104:Z108"/>
    <mergeCell ref="C98:H98"/>
    <mergeCell ref="Y98:AB98"/>
    <mergeCell ref="C99:AB99"/>
    <mergeCell ref="D100:AB100"/>
    <mergeCell ref="A101:A103"/>
    <mergeCell ref="D101:D103"/>
    <mergeCell ref="E101:E103"/>
    <mergeCell ref="F101:F103"/>
    <mergeCell ref="G101:G103"/>
    <mergeCell ref="Y101:Y103"/>
    <mergeCell ref="Z101:Z103"/>
    <mergeCell ref="AA101:AA103"/>
    <mergeCell ref="AB101:AB103"/>
    <mergeCell ref="A118:A122"/>
    <mergeCell ref="B118:B121"/>
    <mergeCell ref="C118:C122"/>
    <mergeCell ref="D118:D122"/>
    <mergeCell ref="E118:E122"/>
    <mergeCell ref="AA104:AA108"/>
    <mergeCell ref="AB104:AB108"/>
    <mergeCell ref="A109:A113"/>
    <mergeCell ref="B109:B112"/>
    <mergeCell ref="C109:C113"/>
    <mergeCell ref="D109:D113"/>
    <mergeCell ref="E109:E113"/>
    <mergeCell ref="F109:F113"/>
    <mergeCell ref="G109:G113"/>
    <mergeCell ref="Y109:Y113"/>
    <mergeCell ref="Z109:Z113"/>
    <mergeCell ref="AA109:AA113"/>
    <mergeCell ref="AB109:AB113"/>
    <mergeCell ref="A104:A108"/>
    <mergeCell ref="B104:B107"/>
    <mergeCell ref="C104:C108"/>
    <mergeCell ref="D104:D108"/>
    <mergeCell ref="E104:E108"/>
    <mergeCell ref="F104:F108"/>
    <mergeCell ref="F114:F117"/>
    <mergeCell ref="G114:G117"/>
    <mergeCell ref="Y114:Y117"/>
    <mergeCell ref="Z114:Z117"/>
    <mergeCell ref="AA114:AA117"/>
    <mergeCell ref="A114:A117"/>
    <mergeCell ref="B114:B116"/>
    <mergeCell ref="C114:C117"/>
    <mergeCell ref="D114:D117"/>
    <mergeCell ref="E114:E117"/>
    <mergeCell ref="AB114:AB117"/>
    <mergeCell ref="AA118:AA122"/>
    <mergeCell ref="AB118:AB122"/>
    <mergeCell ref="C128:H128"/>
    <mergeCell ref="B129:H129"/>
    <mergeCell ref="C131:AB131"/>
    <mergeCell ref="A132:A133"/>
    <mergeCell ref="B132:B133"/>
    <mergeCell ref="C132:C133"/>
    <mergeCell ref="D132:D133"/>
    <mergeCell ref="E132:E133"/>
    <mergeCell ref="AA123:AA127"/>
    <mergeCell ref="AB123:AB127"/>
    <mergeCell ref="C123:C127"/>
    <mergeCell ref="D123:D127"/>
    <mergeCell ref="E123:E127"/>
    <mergeCell ref="F123:F127"/>
    <mergeCell ref="G123:G127"/>
    <mergeCell ref="Y123:Y127"/>
    <mergeCell ref="Z123:Z127"/>
    <mergeCell ref="F118:F122"/>
    <mergeCell ref="G118:G122"/>
    <mergeCell ref="Y118:Y122"/>
    <mergeCell ref="Z118:Z122"/>
    <mergeCell ref="C134:H134"/>
    <mergeCell ref="Y134:AB134"/>
    <mergeCell ref="B135:H135"/>
    <mergeCell ref="Y135:AB135"/>
    <mergeCell ref="B136:AB136"/>
    <mergeCell ref="C137:AB137"/>
    <mergeCell ref="F132:F133"/>
    <mergeCell ref="G132:G133"/>
    <mergeCell ref="Y132:Y133"/>
    <mergeCell ref="Z132:Z133"/>
    <mergeCell ref="AA132:AA133"/>
    <mergeCell ref="AB132:AB133"/>
    <mergeCell ref="A140:A141"/>
    <mergeCell ref="B140:B141"/>
    <mergeCell ref="C140:C141"/>
    <mergeCell ref="D140:D141"/>
    <mergeCell ref="E140:E141"/>
    <mergeCell ref="A138:A139"/>
    <mergeCell ref="B138:B139"/>
    <mergeCell ref="C138:C139"/>
    <mergeCell ref="D138:D139"/>
    <mergeCell ref="E138:E139"/>
    <mergeCell ref="F140:F141"/>
    <mergeCell ref="G140:G141"/>
    <mergeCell ref="Y140:Y141"/>
    <mergeCell ref="Z140:Z141"/>
    <mergeCell ref="AA140:AA141"/>
    <mergeCell ref="AB140:AB141"/>
    <mergeCell ref="G138:G139"/>
    <mergeCell ref="Y138:Y139"/>
    <mergeCell ref="Z138:Z139"/>
    <mergeCell ref="AA138:AA139"/>
    <mergeCell ref="AB138:AB139"/>
    <mergeCell ref="F138:F139"/>
    <mergeCell ref="A144:A145"/>
    <mergeCell ref="B144:B145"/>
    <mergeCell ref="C144:C145"/>
    <mergeCell ref="D144:D145"/>
    <mergeCell ref="E144:E145"/>
    <mergeCell ref="A142:A143"/>
    <mergeCell ref="B142:B143"/>
    <mergeCell ref="C142:C143"/>
    <mergeCell ref="D142:D143"/>
    <mergeCell ref="E142:E143"/>
    <mergeCell ref="F144:F145"/>
    <mergeCell ref="G144:G145"/>
    <mergeCell ref="Y144:Y145"/>
    <mergeCell ref="Z144:Z145"/>
    <mergeCell ref="AA144:AA145"/>
    <mergeCell ref="AB144:AB145"/>
    <mergeCell ref="G142:G143"/>
    <mergeCell ref="Y142:Y143"/>
    <mergeCell ref="Z142:Z143"/>
    <mergeCell ref="AA142:AA143"/>
    <mergeCell ref="AB142:AB143"/>
    <mergeCell ref="F142:F143"/>
    <mergeCell ref="A150:A151"/>
    <mergeCell ref="B150:B151"/>
    <mergeCell ref="C150:C151"/>
    <mergeCell ref="D150:D151"/>
    <mergeCell ref="E150:E151"/>
    <mergeCell ref="F150:F151"/>
    <mergeCell ref="G150:G151"/>
    <mergeCell ref="C146:H146"/>
    <mergeCell ref="C147:AB147"/>
    <mergeCell ref="A148:A149"/>
    <mergeCell ref="B148:B149"/>
    <mergeCell ref="C148:C149"/>
    <mergeCell ref="D148:D149"/>
    <mergeCell ref="E148:E149"/>
    <mergeCell ref="F148:F149"/>
    <mergeCell ref="G148:G149"/>
    <mergeCell ref="Y148:Y149"/>
    <mergeCell ref="Y150:Y151"/>
    <mergeCell ref="Z150:Z151"/>
    <mergeCell ref="AA150:AA151"/>
    <mergeCell ref="AB150:AB151"/>
    <mergeCell ref="C152:H152"/>
    <mergeCell ref="C153:AB153"/>
    <mergeCell ref="Z148:Z149"/>
    <mergeCell ref="AA148:AA149"/>
    <mergeCell ref="AB148:AB149"/>
    <mergeCell ref="G154:G155"/>
    <mergeCell ref="Y154:Y155"/>
    <mergeCell ref="Z154:Z155"/>
    <mergeCell ref="AA154:AA155"/>
    <mergeCell ref="AB154:AB155"/>
    <mergeCell ref="Y156:AB156"/>
    <mergeCell ref="A154:A155"/>
    <mergeCell ref="B154:B155"/>
    <mergeCell ref="C154:C155"/>
    <mergeCell ref="D154:D155"/>
    <mergeCell ref="E154:E155"/>
    <mergeCell ref="F154:F155"/>
    <mergeCell ref="A157:H157"/>
    <mergeCell ref="C156:H156"/>
    <mergeCell ref="B158:H158"/>
    <mergeCell ref="Y158:AB158"/>
    <mergeCell ref="G160:N160"/>
    <mergeCell ref="A162:G162"/>
    <mergeCell ref="H162:J162"/>
    <mergeCell ref="K162:N162"/>
    <mergeCell ref="O162:R162"/>
    <mergeCell ref="S162:V162"/>
    <mergeCell ref="A163:G163"/>
    <mergeCell ref="H163:J163"/>
    <mergeCell ref="K163:N163"/>
    <mergeCell ref="O163:R163"/>
    <mergeCell ref="S163:V163"/>
    <mergeCell ref="S166:V166"/>
    <mergeCell ref="A167:G167"/>
    <mergeCell ref="H167:J167"/>
    <mergeCell ref="K167:N167"/>
    <mergeCell ref="O167:R167"/>
    <mergeCell ref="S167:V167"/>
    <mergeCell ref="A164:G164"/>
    <mergeCell ref="H164:J164"/>
    <mergeCell ref="K164:N164"/>
    <mergeCell ref="O164:R164"/>
    <mergeCell ref="S164:V164"/>
    <mergeCell ref="A165:G165"/>
    <mergeCell ref="H165:J165"/>
    <mergeCell ref="K165:N165"/>
    <mergeCell ref="O165:R165"/>
    <mergeCell ref="S165:V165"/>
    <mergeCell ref="K171:N171"/>
    <mergeCell ref="O171:R171"/>
    <mergeCell ref="A123:A127"/>
    <mergeCell ref="B123:B126"/>
    <mergeCell ref="S171:V171"/>
    <mergeCell ref="A172:G172"/>
    <mergeCell ref="H172:J172"/>
    <mergeCell ref="K172:N172"/>
    <mergeCell ref="O172:R172"/>
    <mergeCell ref="S172:V172"/>
    <mergeCell ref="A168:G168"/>
    <mergeCell ref="H168:J168"/>
    <mergeCell ref="K168:N168"/>
    <mergeCell ref="O168:R168"/>
    <mergeCell ref="S168:V168"/>
    <mergeCell ref="A169:G169"/>
    <mergeCell ref="H169:J169"/>
    <mergeCell ref="K169:N169"/>
    <mergeCell ref="O169:R169"/>
    <mergeCell ref="S169:V169"/>
    <mergeCell ref="A166:G166"/>
    <mergeCell ref="H166:J166"/>
    <mergeCell ref="K166:N166"/>
    <mergeCell ref="O166:R166"/>
    <mergeCell ref="E182:K182"/>
    <mergeCell ref="E183:K183"/>
    <mergeCell ref="L183:N183"/>
    <mergeCell ref="A173:G173"/>
    <mergeCell ref="H173:J173"/>
    <mergeCell ref="K173:N173"/>
    <mergeCell ref="O173:R173"/>
    <mergeCell ref="A170:G170"/>
    <mergeCell ref="H170:J170"/>
    <mergeCell ref="K170:N170"/>
    <mergeCell ref="O170:R170"/>
    <mergeCell ref="I175:T175"/>
    <mergeCell ref="E176:K176"/>
    <mergeCell ref="L176:Q176"/>
    <mergeCell ref="E177:K177"/>
    <mergeCell ref="L177:Q177"/>
    <mergeCell ref="E178:K178"/>
    <mergeCell ref="E179:K179"/>
    <mergeCell ref="E180:K180"/>
    <mergeCell ref="E181:K181"/>
    <mergeCell ref="S170:V170"/>
    <mergeCell ref="S173:V173"/>
    <mergeCell ref="A171:G171"/>
    <mergeCell ref="H171:J171"/>
  </mergeCells>
  <pageMargins left="0.25" right="0.25" top="0.49" bottom="0.45" header="0.3" footer="0.3"/>
  <pageSetup paperSize="9" scale="60" fitToHeight="7" orientation="landscape" r:id="rId1"/>
  <headerFooter alignWithMargins="0"/>
  <rowBreaks count="5" manualBreakCount="5">
    <brk id="22" max="27" man="1"/>
    <brk id="43" max="27" man="1"/>
    <brk id="100" max="27" man="1"/>
    <brk id="135" max="27" man="1"/>
    <brk id="15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34"/>
  <sheetViews>
    <sheetView topLeftCell="A85" zoomScale="90" zoomScaleNormal="90" zoomScaleSheetLayoutView="70" workbookViewId="0">
      <selection activeCell="S75" sqref="S75"/>
    </sheetView>
  </sheetViews>
  <sheetFormatPr defaultColWidth="9.140625" defaultRowHeight="11.25" x14ac:dyDescent="0.2"/>
  <cols>
    <col min="1" max="1" width="4.42578125" style="266" customWidth="1"/>
    <col min="2" max="2" width="4.5703125" style="266" customWidth="1"/>
    <col min="3" max="3" width="4" style="266" customWidth="1"/>
    <col min="4" max="4" width="31" style="266" customWidth="1"/>
    <col min="5" max="5" width="5.42578125" style="266" customWidth="1"/>
    <col min="6" max="6" width="5.85546875" style="266" customWidth="1"/>
    <col min="7" max="7" width="4.7109375" style="266" customWidth="1"/>
    <col min="8" max="8" width="7.85546875" style="517" customWidth="1"/>
    <col min="9" max="10" width="7.42578125" style="266" customWidth="1"/>
    <col min="11" max="11" width="8.28515625" style="266" customWidth="1"/>
    <col min="12" max="12" width="7.5703125" style="266" customWidth="1"/>
    <col min="13" max="13" width="7.42578125" style="266" customWidth="1"/>
    <col min="14" max="14" width="8.42578125" style="266" customWidth="1"/>
    <col min="15" max="15" width="8" style="266" customWidth="1"/>
    <col min="16" max="16" width="7.5703125" style="266" customWidth="1"/>
    <col min="17" max="18" width="8" style="266" customWidth="1"/>
    <col min="19" max="19" width="7.28515625" style="266" customWidth="1"/>
    <col min="20" max="20" width="7.85546875" style="266" customWidth="1"/>
    <col min="21" max="21" width="7.7109375" style="266" customWidth="1"/>
    <col min="22" max="22" width="7.85546875" style="266" customWidth="1"/>
    <col min="23" max="23" width="7.140625" style="266" customWidth="1"/>
    <col min="24" max="24" width="7.5703125" style="266" customWidth="1"/>
    <col min="25" max="25" width="21.7109375" style="266" customWidth="1"/>
    <col min="26" max="26" width="7.7109375" style="515" customWidth="1"/>
    <col min="27" max="27" width="7.28515625" style="266" customWidth="1"/>
    <col min="28" max="28" width="7.7109375" style="266" customWidth="1"/>
    <col min="29" max="16384" width="9.140625" style="266"/>
  </cols>
  <sheetData>
    <row r="1" spans="1:33" ht="18" customHeight="1" x14ac:dyDescent="0.2">
      <c r="A1" s="3911"/>
      <c r="B1" s="3911"/>
      <c r="C1" s="3911"/>
      <c r="D1" s="3911"/>
      <c r="E1" s="3911"/>
      <c r="F1" s="3911"/>
      <c r="G1" s="3911"/>
      <c r="H1" s="3911"/>
      <c r="I1" s="3911"/>
      <c r="J1" s="3911"/>
      <c r="K1" s="3911"/>
      <c r="L1" s="3911"/>
      <c r="M1" s="3911"/>
      <c r="N1" s="3911"/>
      <c r="O1" s="3911"/>
      <c r="P1" s="3911"/>
      <c r="Q1" s="3911"/>
      <c r="R1" s="3911"/>
      <c r="S1" s="3911"/>
      <c r="T1" s="3911"/>
      <c r="U1" s="3911"/>
      <c r="V1" s="3911"/>
      <c r="W1" s="3911"/>
      <c r="X1" s="3911"/>
      <c r="Y1" s="3911"/>
      <c r="Z1" s="3911"/>
      <c r="AA1" s="3911"/>
      <c r="AB1" s="3911"/>
      <c r="AG1" s="267"/>
    </row>
    <row r="2" spans="1:33" ht="18" customHeight="1" x14ac:dyDescent="0.2">
      <c r="A2" s="3912" t="s">
        <v>187</v>
      </c>
      <c r="B2" s="3912"/>
      <c r="C2" s="3912"/>
      <c r="D2" s="3912"/>
      <c r="E2" s="3912"/>
      <c r="F2" s="3912"/>
      <c r="G2" s="3912"/>
      <c r="H2" s="3912"/>
      <c r="I2" s="3912"/>
      <c r="J2" s="3912"/>
      <c r="K2" s="3912"/>
      <c r="L2" s="3912"/>
      <c r="M2" s="3912"/>
      <c r="N2" s="3912"/>
      <c r="O2" s="3912"/>
      <c r="P2" s="3912"/>
      <c r="Q2" s="3912"/>
      <c r="R2" s="3912"/>
      <c r="S2" s="3912"/>
      <c r="T2" s="3912"/>
      <c r="U2" s="3912"/>
      <c r="V2" s="3912"/>
      <c r="W2" s="3912"/>
      <c r="X2" s="3912"/>
      <c r="Y2" s="3912"/>
      <c r="Z2" s="3912"/>
      <c r="AA2" s="3912"/>
      <c r="AB2" s="3912"/>
      <c r="AC2" s="259"/>
    </row>
    <row r="3" spans="1:33" ht="14.25" customHeight="1" x14ac:dyDescent="0.2">
      <c r="A3" s="3913" t="s">
        <v>188</v>
      </c>
      <c r="B3" s="3913"/>
      <c r="C3" s="3913"/>
      <c r="D3" s="3913"/>
      <c r="E3" s="3913"/>
      <c r="F3" s="3913"/>
      <c r="G3" s="3913"/>
      <c r="H3" s="3913"/>
      <c r="I3" s="3913"/>
      <c r="J3" s="3913"/>
      <c r="K3" s="3913"/>
      <c r="L3" s="3913"/>
      <c r="M3" s="3913"/>
      <c r="N3" s="3913"/>
      <c r="O3" s="3913"/>
      <c r="P3" s="3913"/>
      <c r="Q3" s="3913"/>
      <c r="R3" s="3913"/>
      <c r="S3" s="3913"/>
      <c r="T3" s="3913"/>
      <c r="U3" s="3913"/>
      <c r="V3" s="3913"/>
      <c r="W3" s="3913"/>
      <c r="X3" s="3913"/>
      <c r="Y3" s="3913"/>
      <c r="Z3" s="3913"/>
      <c r="AA3" s="3913"/>
      <c r="AB3" s="3913"/>
      <c r="AC3" s="3913"/>
      <c r="AD3" s="268"/>
      <c r="AE3" s="268"/>
      <c r="AF3" s="268"/>
    </row>
    <row r="4" spans="1:33" ht="17.25" customHeight="1" thickBot="1" x14ac:dyDescent="0.25">
      <c r="A4" s="259"/>
      <c r="B4" s="259"/>
      <c r="C4" s="259"/>
      <c r="D4" s="259"/>
      <c r="E4" s="259"/>
      <c r="F4" s="259"/>
      <c r="G4" s="259"/>
      <c r="H4" s="26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3914" t="s">
        <v>189</v>
      </c>
      <c r="AA4" s="3914"/>
      <c r="AB4" s="259"/>
      <c r="AC4" s="259"/>
    </row>
    <row r="5" spans="1:33" ht="45" customHeight="1" thickTop="1" x14ac:dyDescent="0.2">
      <c r="A5" s="3905" t="s">
        <v>3</v>
      </c>
      <c r="B5" s="3905" t="s">
        <v>4</v>
      </c>
      <c r="C5" s="3905" t="s">
        <v>5</v>
      </c>
      <c r="D5" s="3915" t="s">
        <v>6</v>
      </c>
      <c r="E5" s="3918" t="s">
        <v>7</v>
      </c>
      <c r="F5" s="3905" t="s">
        <v>8</v>
      </c>
      <c r="G5" s="3905" t="s">
        <v>190</v>
      </c>
      <c r="H5" s="3908" t="s">
        <v>10</v>
      </c>
      <c r="I5" s="3925" t="s">
        <v>162</v>
      </c>
      <c r="J5" s="3926"/>
      <c r="K5" s="3926"/>
      <c r="L5" s="3927"/>
      <c r="M5" s="3928" t="s">
        <v>12</v>
      </c>
      <c r="N5" s="3926"/>
      <c r="O5" s="3926"/>
      <c r="P5" s="3929"/>
      <c r="Q5" s="3928" t="s">
        <v>191</v>
      </c>
      <c r="R5" s="3926"/>
      <c r="S5" s="3926"/>
      <c r="T5" s="3929"/>
      <c r="U5" s="3928" t="s">
        <v>192</v>
      </c>
      <c r="V5" s="3926"/>
      <c r="W5" s="3926"/>
      <c r="X5" s="3929"/>
      <c r="Y5" s="3921" t="s">
        <v>15</v>
      </c>
      <c r="Z5" s="3921"/>
      <c r="AA5" s="3921"/>
      <c r="AB5" s="3922"/>
      <c r="AC5" s="259"/>
    </row>
    <row r="6" spans="1:33" ht="24.75" customHeight="1" x14ac:dyDescent="0.2">
      <c r="A6" s="3906"/>
      <c r="B6" s="3906"/>
      <c r="C6" s="3906"/>
      <c r="D6" s="3916"/>
      <c r="E6" s="3919"/>
      <c r="F6" s="3906"/>
      <c r="G6" s="3906"/>
      <c r="H6" s="3909"/>
      <c r="I6" s="3923" t="s">
        <v>16</v>
      </c>
      <c r="J6" s="3877" t="s">
        <v>17</v>
      </c>
      <c r="K6" s="3877"/>
      <c r="L6" s="3878" t="s">
        <v>18</v>
      </c>
      <c r="M6" s="3875" t="s">
        <v>16</v>
      </c>
      <c r="N6" s="3877" t="s">
        <v>17</v>
      </c>
      <c r="O6" s="3877"/>
      <c r="P6" s="3878" t="s">
        <v>18</v>
      </c>
      <c r="Q6" s="3875" t="s">
        <v>16</v>
      </c>
      <c r="R6" s="3877" t="s">
        <v>17</v>
      </c>
      <c r="S6" s="3877"/>
      <c r="T6" s="3878" t="s">
        <v>18</v>
      </c>
      <c r="U6" s="3875" t="s">
        <v>16</v>
      </c>
      <c r="V6" s="3877" t="s">
        <v>17</v>
      </c>
      <c r="W6" s="3877"/>
      <c r="X6" s="3878" t="s">
        <v>18</v>
      </c>
      <c r="Y6" s="3886" t="s">
        <v>19</v>
      </c>
      <c r="Z6" s="3888" t="s">
        <v>20</v>
      </c>
      <c r="AA6" s="3888"/>
      <c r="AB6" s="3889"/>
      <c r="AC6" s="259"/>
    </row>
    <row r="7" spans="1:33" ht="141" customHeight="1" thickBot="1" x14ac:dyDescent="0.25">
      <c r="A7" s="3907"/>
      <c r="B7" s="3907"/>
      <c r="C7" s="3907"/>
      <c r="D7" s="3917"/>
      <c r="E7" s="3920"/>
      <c r="F7" s="3907"/>
      <c r="G7" s="3907"/>
      <c r="H7" s="3910"/>
      <c r="I7" s="3924"/>
      <c r="J7" s="270" t="s">
        <v>16</v>
      </c>
      <c r="K7" s="271" t="s">
        <v>21</v>
      </c>
      <c r="L7" s="3879"/>
      <c r="M7" s="3876"/>
      <c r="N7" s="271" t="s">
        <v>16</v>
      </c>
      <c r="O7" s="271" t="s">
        <v>21</v>
      </c>
      <c r="P7" s="3879"/>
      <c r="Q7" s="3876"/>
      <c r="R7" s="271" t="s">
        <v>16</v>
      </c>
      <c r="S7" s="271" t="s">
        <v>21</v>
      </c>
      <c r="T7" s="3879"/>
      <c r="U7" s="3876"/>
      <c r="V7" s="271" t="s">
        <v>16</v>
      </c>
      <c r="W7" s="271" t="s">
        <v>21</v>
      </c>
      <c r="X7" s="3879"/>
      <c r="Y7" s="3887"/>
      <c r="Z7" s="272" t="s">
        <v>22</v>
      </c>
      <c r="AA7" s="272" t="s">
        <v>23</v>
      </c>
      <c r="AB7" s="273" t="s">
        <v>24</v>
      </c>
      <c r="AC7" s="259"/>
    </row>
    <row r="8" spans="1:33" ht="17.25" thickTop="1" thickBot="1" x14ac:dyDescent="0.25">
      <c r="A8" s="3890" t="s">
        <v>193</v>
      </c>
      <c r="B8" s="3891"/>
      <c r="C8" s="3891"/>
      <c r="D8" s="3891"/>
      <c r="E8" s="3891"/>
      <c r="F8" s="3891"/>
      <c r="G8" s="3891"/>
      <c r="H8" s="3891"/>
      <c r="I8" s="3891"/>
      <c r="J8" s="3891"/>
      <c r="K8" s="3891"/>
      <c r="L8" s="3891"/>
      <c r="M8" s="3891"/>
      <c r="N8" s="3891"/>
      <c r="O8" s="3891"/>
      <c r="P8" s="3891"/>
      <c r="Q8" s="3891"/>
      <c r="R8" s="3891"/>
      <c r="S8" s="3891"/>
      <c r="T8" s="3891"/>
      <c r="U8" s="3891"/>
      <c r="V8" s="3891"/>
      <c r="W8" s="3891"/>
      <c r="X8" s="3891"/>
      <c r="Y8" s="3891"/>
      <c r="Z8" s="3891"/>
      <c r="AA8" s="3891"/>
      <c r="AB8" s="3892"/>
      <c r="AC8" s="259"/>
      <c r="AD8" s="267"/>
    </row>
    <row r="9" spans="1:33" ht="16.5" thickBot="1" x14ac:dyDescent="0.25">
      <c r="A9" s="1798" t="s">
        <v>26</v>
      </c>
      <c r="B9" s="3781" t="s">
        <v>194</v>
      </c>
      <c r="C9" s="3781"/>
      <c r="D9" s="3781"/>
      <c r="E9" s="3781"/>
      <c r="F9" s="3781"/>
      <c r="G9" s="3781"/>
      <c r="H9" s="3781"/>
      <c r="I9" s="3781"/>
      <c r="J9" s="3781"/>
      <c r="K9" s="3781"/>
      <c r="L9" s="3781"/>
      <c r="M9" s="3781"/>
      <c r="N9" s="3781"/>
      <c r="O9" s="3781"/>
      <c r="P9" s="3781"/>
      <c r="Q9" s="3781"/>
      <c r="R9" s="3781"/>
      <c r="S9" s="3781"/>
      <c r="T9" s="3781"/>
      <c r="U9" s="3781"/>
      <c r="V9" s="3781"/>
      <c r="W9" s="3781"/>
      <c r="X9" s="3781"/>
      <c r="Y9" s="3781"/>
      <c r="Z9" s="3781"/>
      <c r="AA9" s="3781"/>
      <c r="AB9" s="3782"/>
      <c r="AC9" s="259"/>
    </row>
    <row r="10" spans="1:33" ht="14.25" customHeight="1" thickBot="1" x14ac:dyDescent="0.3">
      <c r="A10" s="1591" t="s">
        <v>26</v>
      </c>
      <c r="B10" s="1378" t="s">
        <v>26</v>
      </c>
      <c r="C10" s="3893" t="s">
        <v>195</v>
      </c>
      <c r="D10" s="3894"/>
      <c r="E10" s="3894"/>
      <c r="F10" s="3894"/>
      <c r="G10" s="3894"/>
      <c r="H10" s="3894"/>
      <c r="I10" s="3894"/>
      <c r="J10" s="3894"/>
      <c r="K10" s="3894"/>
      <c r="L10" s="3894"/>
      <c r="M10" s="3894"/>
      <c r="N10" s="3894"/>
      <c r="O10" s="3894"/>
      <c r="P10" s="3894"/>
      <c r="Q10" s="3894"/>
      <c r="R10" s="3894"/>
      <c r="S10" s="3894"/>
      <c r="T10" s="3894"/>
      <c r="U10" s="3894"/>
      <c r="V10" s="3894"/>
      <c r="W10" s="3894"/>
      <c r="X10" s="3894"/>
      <c r="Y10" s="3894"/>
      <c r="Z10" s="3894"/>
      <c r="AA10" s="3894"/>
      <c r="AB10" s="3895"/>
      <c r="AC10" s="259"/>
    </row>
    <row r="11" spans="1:33" ht="18" customHeight="1" x14ac:dyDescent="0.2">
      <c r="A11" s="3896" t="s">
        <v>26</v>
      </c>
      <c r="B11" s="3809" t="s">
        <v>26</v>
      </c>
      <c r="C11" s="3900" t="s">
        <v>26</v>
      </c>
      <c r="D11" s="3763" t="s">
        <v>196</v>
      </c>
      <c r="E11" s="3798">
        <v>288712070</v>
      </c>
      <c r="F11" s="3798">
        <v>288712070</v>
      </c>
      <c r="G11" s="3757" t="s">
        <v>740</v>
      </c>
      <c r="H11" s="274" t="s">
        <v>33</v>
      </c>
      <c r="I11" s="275">
        <f>SUM(L11+K11+J11)</f>
        <v>215.9</v>
      </c>
      <c r="J11" s="276">
        <v>55.4</v>
      </c>
      <c r="K11" s="276"/>
      <c r="L11" s="277">
        <v>160.5</v>
      </c>
      <c r="M11" s="2109"/>
      <c r="N11" s="2110"/>
      <c r="O11" s="2111"/>
      <c r="P11" s="2112"/>
      <c r="Q11" s="278"/>
      <c r="R11" s="279"/>
      <c r="S11" s="280"/>
      <c r="T11" s="281"/>
      <c r="U11" s="275"/>
      <c r="V11" s="276"/>
      <c r="W11" s="276"/>
      <c r="X11" s="277"/>
      <c r="Y11" s="3880"/>
      <c r="Z11" s="282"/>
      <c r="AA11" s="3883"/>
      <c r="AB11" s="3884"/>
      <c r="AC11" s="3128"/>
      <c r="AD11" s="3129"/>
      <c r="AE11" s="3129"/>
      <c r="AF11" s="3129"/>
      <c r="AG11" s="3129"/>
    </row>
    <row r="12" spans="1:33" ht="14.25" customHeight="1" x14ac:dyDescent="0.2">
      <c r="A12" s="3637"/>
      <c r="B12" s="3640"/>
      <c r="C12" s="3901"/>
      <c r="D12" s="3904"/>
      <c r="E12" s="3799"/>
      <c r="F12" s="3799"/>
      <c r="G12" s="3779"/>
      <c r="H12" s="283" t="s">
        <v>135</v>
      </c>
      <c r="I12" s="284">
        <f>SUM(L12+K12+J12)</f>
        <v>180</v>
      </c>
      <c r="J12" s="285"/>
      <c r="K12" s="285"/>
      <c r="L12" s="286">
        <v>180</v>
      </c>
      <c r="M12" s="2109"/>
      <c r="N12" s="2113"/>
      <c r="O12" s="2114"/>
      <c r="P12" s="2115"/>
      <c r="Q12" s="287"/>
      <c r="R12" s="288"/>
      <c r="S12" s="289"/>
      <c r="T12" s="290"/>
      <c r="U12" s="291"/>
      <c r="V12" s="285"/>
      <c r="W12" s="285"/>
      <c r="X12" s="286"/>
      <c r="Y12" s="3881"/>
      <c r="Z12" s="3885"/>
      <c r="AA12" s="3717"/>
      <c r="AB12" s="3719"/>
      <c r="AC12" s="292"/>
    </row>
    <row r="13" spans="1:33" ht="16.5" customHeight="1" x14ac:dyDescent="0.2">
      <c r="A13" s="3897"/>
      <c r="B13" s="3899"/>
      <c r="C13" s="3902"/>
      <c r="D13" s="3904"/>
      <c r="E13" s="3799"/>
      <c r="F13" s="3799"/>
      <c r="G13" s="3779"/>
      <c r="H13" s="293" t="s">
        <v>107</v>
      </c>
      <c r="I13" s="284">
        <f>SUM(L13+J13)</f>
        <v>425.9</v>
      </c>
      <c r="J13" s="294">
        <v>53</v>
      </c>
      <c r="K13" s="294">
        <v>3.3</v>
      </c>
      <c r="L13" s="295">
        <v>372.9</v>
      </c>
      <c r="M13" s="2109"/>
      <c r="N13" s="2116"/>
      <c r="O13" s="2117"/>
      <c r="P13" s="2118"/>
      <c r="Q13" s="296"/>
      <c r="R13" s="297"/>
      <c r="S13" s="298"/>
      <c r="T13" s="299"/>
      <c r="U13" s="300"/>
      <c r="V13" s="301"/>
      <c r="W13" s="301"/>
      <c r="X13" s="302"/>
      <c r="Y13" s="3881"/>
      <c r="Z13" s="3717"/>
      <c r="AA13" s="3717"/>
      <c r="AB13" s="3719"/>
      <c r="AC13" s="259"/>
      <c r="AE13" s="303"/>
    </row>
    <row r="14" spans="1:33" ht="16.5" customHeight="1" x14ac:dyDescent="0.2">
      <c r="A14" s="3897"/>
      <c r="B14" s="3899"/>
      <c r="C14" s="3902"/>
      <c r="D14" s="3904"/>
      <c r="E14" s="3799"/>
      <c r="F14" s="3799"/>
      <c r="G14" s="3779"/>
      <c r="H14" s="293" t="s">
        <v>50</v>
      </c>
      <c r="I14" s="284">
        <f>SUM(L14+J14)</f>
        <v>59.8</v>
      </c>
      <c r="J14" s="304">
        <v>3.8</v>
      </c>
      <c r="K14" s="304">
        <v>3.7</v>
      </c>
      <c r="L14" s="2437">
        <v>56</v>
      </c>
      <c r="M14" s="2117"/>
      <c r="N14" s="2116"/>
      <c r="O14" s="2117"/>
      <c r="P14" s="2118"/>
      <c r="Q14" s="296"/>
      <c r="R14" s="297"/>
      <c r="S14" s="298"/>
      <c r="T14" s="299"/>
      <c r="U14" s="300"/>
      <c r="V14" s="301"/>
      <c r="W14" s="301"/>
      <c r="X14" s="302"/>
      <c r="Y14" s="3881"/>
      <c r="Z14" s="3717"/>
      <c r="AA14" s="3717"/>
      <c r="AB14" s="3719"/>
      <c r="AC14" s="259"/>
      <c r="AE14" s="303"/>
    </row>
    <row r="15" spans="1:33" ht="24" customHeight="1" thickBot="1" x14ac:dyDescent="0.25">
      <c r="A15" s="3898"/>
      <c r="B15" s="3810"/>
      <c r="C15" s="3903"/>
      <c r="D15" s="3764"/>
      <c r="E15" s="3754"/>
      <c r="F15" s="3754"/>
      <c r="G15" s="3780"/>
      <c r="H15" s="1453" t="s">
        <v>16</v>
      </c>
      <c r="I15" s="2119">
        <f>SUM(I11:I14)</f>
        <v>881.59999999999991</v>
      </c>
      <c r="J15" s="2120">
        <f>SUM(J11:J14)</f>
        <v>112.2</v>
      </c>
      <c r="K15" s="2120">
        <f t="shared" ref="K15:L15" si="0">SUM(K11:K14)</f>
        <v>7</v>
      </c>
      <c r="L15" s="2120">
        <f t="shared" si="0"/>
        <v>769.4</v>
      </c>
      <c r="M15" s="2119"/>
      <c r="N15" s="2120"/>
      <c r="O15" s="2120"/>
      <c r="P15" s="2120"/>
      <c r="Q15" s="2119"/>
      <c r="R15" s="2120"/>
      <c r="S15" s="2120"/>
      <c r="T15" s="2022"/>
      <c r="U15" s="2119"/>
      <c r="V15" s="2120"/>
      <c r="W15" s="2120"/>
      <c r="X15" s="2022"/>
      <c r="Y15" s="3882"/>
      <c r="Z15" s="3691"/>
      <c r="AA15" s="3691"/>
      <c r="AB15" s="3720"/>
      <c r="AC15" s="259"/>
      <c r="AE15" s="303"/>
    </row>
    <row r="16" spans="1:33" ht="21" customHeight="1" thickBot="1" x14ac:dyDescent="0.25">
      <c r="A16" s="1591" t="s">
        <v>26</v>
      </c>
      <c r="B16" s="1378" t="s">
        <v>26</v>
      </c>
      <c r="C16" s="3868" t="s">
        <v>122</v>
      </c>
      <c r="D16" s="3857"/>
      <c r="E16" s="3857"/>
      <c r="F16" s="3857"/>
      <c r="G16" s="3857"/>
      <c r="H16" s="3869"/>
      <c r="I16" s="305">
        <f>SUM(I15)</f>
        <v>881.59999999999991</v>
      </c>
      <c r="J16" s="306">
        <f>SUM(J15)</f>
        <v>112.2</v>
      </c>
      <c r="K16" s="306">
        <f t="shared" ref="K16:L16" si="1">SUM(K15)</f>
        <v>7</v>
      </c>
      <c r="L16" s="307">
        <f t="shared" si="1"/>
        <v>769.4</v>
      </c>
      <c r="M16" s="308"/>
      <c r="N16" s="309"/>
      <c r="O16" s="309"/>
      <c r="P16" s="310"/>
      <c r="Q16" s="311"/>
      <c r="R16" s="312"/>
      <c r="S16" s="312"/>
      <c r="T16" s="313"/>
      <c r="U16" s="314"/>
      <c r="V16" s="315"/>
      <c r="W16" s="306"/>
      <c r="X16" s="307"/>
      <c r="Y16" s="316"/>
      <c r="Z16" s="317"/>
      <c r="AA16" s="317"/>
      <c r="AB16" s="318"/>
      <c r="AC16" s="259"/>
    </row>
    <row r="17" spans="1:31" ht="15.75" customHeight="1" thickBot="1" x14ac:dyDescent="0.25">
      <c r="A17" s="1591" t="s">
        <v>26</v>
      </c>
      <c r="B17" s="1378" t="s">
        <v>109</v>
      </c>
      <c r="C17" s="3870" t="s">
        <v>197</v>
      </c>
      <c r="D17" s="3870"/>
      <c r="E17" s="3858"/>
      <c r="F17" s="3858"/>
      <c r="G17" s="3858"/>
      <c r="H17" s="3858"/>
      <c r="I17" s="3858"/>
      <c r="J17" s="3858"/>
      <c r="K17" s="3858"/>
      <c r="L17" s="3858"/>
      <c r="M17" s="3858"/>
      <c r="N17" s="3858"/>
      <c r="O17" s="3858"/>
      <c r="P17" s="3858"/>
      <c r="Q17" s="3858"/>
      <c r="R17" s="3858"/>
      <c r="S17" s="3858"/>
      <c r="T17" s="3858"/>
      <c r="U17" s="3858"/>
      <c r="V17" s="3858"/>
      <c r="W17" s="3858"/>
      <c r="X17" s="3858"/>
      <c r="Y17" s="3858"/>
      <c r="Z17" s="3858"/>
      <c r="AA17" s="3858"/>
      <c r="AB17" s="3859"/>
      <c r="AC17" s="259"/>
    </row>
    <row r="18" spans="1:31" ht="27.75" customHeight="1" thickBot="1" x14ac:dyDescent="0.25">
      <c r="A18" s="3860" t="s">
        <v>26</v>
      </c>
      <c r="B18" s="3806" t="s">
        <v>109</v>
      </c>
      <c r="C18" s="3847" t="s">
        <v>26</v>
      </c>
      <c r="D18" s="3848" t="s">
        <v>198</v>
      </c>
      <c r="E18" s="3753" t="s">
        <v>199</v>
      </c>
      <c r="F18" s="3776" t="s">
        <v>199</v>
      </c>
      <c r="G18" s="3766" t="s">
        <v>140</v>
      </c>
      <c r="H18" s="319" t="s">
        <v>50</v>
      </c>
      <c r="I18" s="320">
        <f>SUM(J18+L18)</f>
        <v>539.6</v>
      </c>
      <c r="J18" s="3064">
        <v>539.6</v>
      </c>
      <c r="K18" s="3064">
        <v>467.2</v>
      </c>
      <c r="L18" s="321"/>
      <c r="M18" s="2121">
        <f>SUM(N18+P18)</f>
        <v>597.79999999999995</v>
      </c>
      <c r="N18" s="1451">
        <v>597.79999999999995</v>
      </c>
      <c r="O18" s="1451">
        <v>531.1</v>
      </c>
      <c r="P18" s="2122"/>
      <c r="Q18" s="322">
        <f>SUM(R18+T18)</f>
        <v>622.65500000000009</v>
      </c>
      <c r="R18" s="323">
        <f>SUM(S18+65)</f>
        <v>622.65500000000009</v>
      </c>
      <c r="S18" s="323">
        <f t="shared" ref="S18" si="2">SUM(O18*1.05)</f>
        <v>557.65500000000009</v>
      </c>
      <c r="T18" s="324"/>
      <c r="U18" s="322">
        <f>SUM(V18+X18)</f>
        <v>650.53775000000007</v>
      </c>
      <c r="V18" s="323">
        <f>SUM(W18+65)</f>
        <v>650.53775000000007</v>
      </c>
      <c r="W18" s="323">
        <f t="shared" ref="W18" si="3">SUM(S18*1.05)</f>
        <v>585.53775000000007</v>
      </c>
      <c r="X18" s="325"/>
      <c r="Y18" s="3817" t="s">
        <v>743</v>
      </c>
      <c r="Z18" s="3846" t="s">
        <v>200</v>
      </c>
      <c r="AA18" s="3846" t="s">
        <v>200</v>
      </c>
      <c r="AB18" s="3849" t="s">
        <v>200</v>
      </c>
      <c r="AC18" s="238"/>
      <c r="AE18" s="303"/>
    </row>
    <row r="19" spans="1:31" ht="24" customHeight="1" thickBot="1" x14ac:dyDescent="0.25">
      <c r="A19" s="3860"/>
      <c r="B19" s="3806"/>
      <c r="C19" s="3847"/>
      <c r="D19" s="3848"/>
      <c r="E19" s="3775"/>
      <c r="F19" s="3777"/>
      <c r="G19" s="3861"/>
      <c r="H19" s="326" t="s">
        <v>33</v>
      </c>
      <c r="I19" s="327"/>
      <c r="J19" s="328"/>
      <c r="K19" s="328"/>
      <c r="L19" s="329"/>
      <c r="M19" s="2123"/>
      <c r="N19" s="1990"/>
      <c r="O19" s="1990"/>
      <c r="P19" s="1991"/>
      <c r="Q19" s="330"/>
      <c r="R19" s="331"/>
      <c r="S19" s="331"/>
      <c r="T19" s="332"/>
      <c r="U19" s="330"/>
      <c r="V19" s="331"/>
      <c r="W19" s="331"/>
      <c r="X19" s="333"/>
      <c r="Y19" s="3862"/>
      <c r="Z19" s="3864"/>
      <c r="AA19" s="3863"/>
      <c r="AB19" s="3865"/>
      <c r="AC19" s="259"/>
      <c r="AE19" s="303"/>
    </row>
    <row r="20" spans="1:31" ht="29.25" customHeight="1" thickBot="1" x14ac:dyDescent="0.25">
      <c r="A20" s="3860"/>
      <c r="B20" s="3806"/>
      <c r="C20" s="3847"/>
      <c r="D20" s="3848"/>
      <c r="E20" s="3775"/>
      <c r="F20" s="3777"/>
      <c r="G20" s="3861"/>
      <c r="H20" s="334" t="s">
        <v>112</v>
      </c>
      <c r="I20" s="335">
        <f>SUM(L20+J20)</f>
        <v>1.3</v>
      </c>
      <c r="J20" s="336">
        <v>1.3</v>
      </c>
      <c r="K20" s="336"/>
      <c r="L20" s="337"/>
      <c r="M20" s="2124">
        <v>1.2</v>
      </c>
      <c r="N20" s="2125">
        <v>1.2</v>
      </c>
      <c r="O20" s="2125"/>
      <c r="P20" s="2126"/>
      <c r="Q20" s="338">
        <v>1.2</v>
      </c>
      <c r="R20" s="338">
        <v>1.2</v>
      </c>
      <c r="S20" s="338"/>
      <c r="T20" s="333"/>
      <c r="U20" s="339">
        <v>1.2</v>
      </c>
      <c r="V20" s="338">
        <v>1.2</v>
      </c>
      <c r="W20" s="338"/>
      <c r="X20" s="340"/>
      <c r="Y20" s="3855" t="s">
        <v>744</v>
      </c>
      <c r="Z20" s="3871" t="s">
        <v>201</v>
      </c>
      <c r="AA20" s="3871" t="s">
        <v>202</v>
      </c>
      <c r="AB20" s="3873" t="s">
        <v>203</v>
      </c>
      <c r="AC20" s="259"/>
      <c r="AE20" s="303"/>
    </row>
    <row r="21" spans="1:31" ht="27" customHeight="1" thickBot="1" x14ac:dyDescent="0.25">
      <c r="A21" s="3860"/>
      <c r="B21" s="3806"/>
      <c r="C21" s="3847"/>
      <c r="D21" s="3848"/>
      <c r="E21" s="3765"/>
      <c r="F21" s="3778"/>
      <c r="G21" s="3767"/>
      <c r="H21" s="1490" t="s">
        <v>16</v>
      </c>
      <c r="I21" s="2150">
        <f t="shared" ref="I21:S21" si="4">SUM(I18:I20)</f>
        <v>540.9</v>
      </c>
      <c r="J21" s="1423">
        <f t="shared" si="4"/>
        <v>540.9</v>
      </c>
      <c r="K21" s="1423">
        <f t="shared" si="4"/>
        <v>467.2</v>
      </c>
      <c r="L21" s="1424"/>
      <c r="M21" s="1422">
        <f>SUM(M18:M20)</f>
        <v>599</v>
      </c>
      <c r="N21" s="1422">
        <f>SUM(N18:N20)</f>
        <v>599</v>
      </c>
      <c r="O21" s="1422">
        <f>SUM(O18:O20)</f>
        <v>531.1</v>
      </c>
      <c r="P21" s="1424"/>
      <c r="Q21" s="1422">
        <f t="shared" si="4"/>
        <v>623.85500000000013</v>
      </c>
      <c r="R21" s="1422">
        <f t="shared" si="4"/>
        <v>623.85500000000013</v>
      </c>
      <c r="S21" s="1422">
        <f t="shared" si="4"/>
        <v>557.65500000000009</v>
      </c>
      <c r="T21" s="1492"/>
      <c r="U21" s="1479">
        <f>SUM(U18:U20)</f>
        <v>651.73775000000012</v>
      </c>
      <c r="V21" s="1422">
        <f>SUM(V18:V20)</f>
        <v>651.73775000000012</v>
      </c>
      <c r="W21" s="1422">
        <f>SUM(W18:W20)</f>
        <v>585.53775000000007</v>
      </c>
      <c r="X21" s="1422"/>
      <c r="Y21" s="3818"/>
      <c r="Z21" s="3872"/>
      <c r="AA21" s="3872"/>
      <c r="AB21" s="3874"/>
      <c r="AC21" s="259"/>
      <c r="AE21" s="303"/>
    </row>
    <row r="22" spans="1:31" ht="28.5" customHeight="1" thickBot="1" x14ac:dyDescent="0.25">
      <c r="A22" s="3860" t="s">
        <v>26</v>
      </c>
      <c r="B22" s="3806" t="s">
        <v>109</v>
      </c>
      <c r="C22" s="3847" t="s">
        <v>109</v>
      </c>
      <c r="D22" s="3848" t="s">
        <v>204</v>
      </c>
      <c r="E22" s="3753" t="s">
        <v>205</v>
      </c>
      <c r="F22" s="3776" t="s">
        <v>205</v>
      </c>
      <c r="G22" s="3766" t="s">
        <v>140</v>
      </c>
      <c r="H22" s="319" t="s">
        <v>50</v>
      </c>
      <c r="I22" s="3065">
        <f>SUM(J22+L22)</f>
        <v>518.4</v>
      </c>
      <c r="J22" s="349">
        <v>511.7</v>
      </c>
      <c r="K22" s="341">
        <v>452.2</v>
      </c>
      <c r="L22" s="3066">
        <v>6.7</v>
      </c>
      <c r="M22" s="2127">
        <f>SUM(N22+P22)</f>
        <v>569.5</v>
      </c>
      <c r="N22" s="1451">
        <v>562.1</v>
      </c>
      <c r="O22" s="1451">
        <v>507.1</v>
      </c>
      <c r="P22" s="2141">
        <v>7.4</v>
      </c>
      <c r="Q22" s="342">
        <f>SUM(R22+T22)</f>
        <v>597.45500000000004</v>
      </c>
      <c r="R22" s="323">
        <f>SUM(S22+65)</f>
        <v>597.45500000000004</v>
      </c>
      <c r="S22" s="320">
        <f t="shared" ref="S22" si="5">SUM(O22*1.05)</f>
        <v>532.45500000000004</v>
      </c>
      <c r="T22" s="343"/>
      <c r="U22" s="322">
        <f>SUM(V22+X22)</f>
        <v>624.07775000000004</v>
      </c>
      <c r="V22" s="323">
        <f>SUM(W22+65)</f>
        <v>624.07775000000004</v>
      </c>
      <c r="W22" s="320">
        <f t="shared" ref="W22" si="6">SUM(S22*1.05)</f>
        <v>559.07775000000004</v>
      </c>
      <c r="X22" s="325"/>
      <c r="Y22" s="3866" t="s">
        <v>725</v>
      </c>
      <c r="Z22" s="3846" t="s">
        <v>206</v>
      </c>
      <c r="AA22" s="3846" t="s">
        <v>207</v>
      </c>
      <c r="AB22" s="3849" t="s">
        <v>207</v>
      </c>
      <c r="AC22" s="292"/>
      <c r="AE22" s="303"/>
    </row>
    <row r="23" spans="1:31" ht="21.75" customHeight="1" thickBot="1" x14ac:dyDescent="0.25">
      <c r="A23" s="3860"/>
      <c r="B23" s="3806"/>
      <c r="C23" s="3847"/>
      <c r="D23" s="3848"/>
      <c r="E23" s="3775"/>
      <c r="F23" s="3777"/>
      <c r="G23" s="3861"/>
      <c r="H23" s="326" t="s">
        <v>33</v>
      </c>
      <c r="I23" s="344"/>
      <c r="J23" s="328"/>
      <c r="K23" s="344"/>
      <c r="L23" s="345"/>
      <c r="M23" s="2128"/>
      <c r="N23" s="1990"/>
      <c r="O23" s="1990"/>
      <c r="P23" s="1991"/>
      <c r="Q23" s="346"/>
      <c r="R23" s="331"/>
      <c r="S23" s="327"/>
      <c r="T23" s="347"/>
      <c r="U23" s="330"/>
      <c r="V23" s="331"/>
      <c r="W23" s="331"/>
      <c r="X23" s="333"/>
      <c r="Y23" s="3867"/>
      <c r="Z23" s="3864"/>
      <c r="AA23" s="3864"/>
      <c r="AB23" s="3865"/>
      <c r="AC23" s="259"/>
      <c r="AE23" s="303"/>
    </row>
    <row r="24" spans="1:31" ht="26.25" customHeight="1" thickBot="1" x14ac:dyDescent="0.25">
      <c r="A24" s="3860"/>
      <c r="B24" s="3806"/>
      <c r="C24" s="3847"/>
      <c r="D24" s="3848"/>
      <c r="E24" s="3775"/>
      <c r="F24" s="3777"/>
      <c r="G24" s="3861"/>
      <c r="H24" s="334" t="s">
        <v>112</v>
      </c>
      <c r="I24" s="348">
        <f>SUM(J24)</f>
        <v>7.2</v>
      </c>
      <c r="J24" s="349">
        <v>7.2</v>
      </c>
      <c r="K24" s="341">
        <v>1.5</v>
      </c>
      <c r="L24" s="350"/>
      <c r="M24" s="2129">
        <f>SUM(N24)</f>
        <v>8.4</v>
      </c>
      <c r="N24" s="2125">
        <v>8.4</v>
      </c>
      <c r="O24" s="2125"/>
      <c r="P24" s="2130"/>
      <c r="Q24" s="338">
        <f>SUM(R24)</f>
        <v>7.5</v>
      </c>
      <c r="R24" s="338">
        <v>7.5</v>
      </c>
      <c r="S24" s="335">
        <v>1</v>
      </c>
      <c r="T24" s="345"/>
      <c r="U24" s="339">
        <v>8</v>
      </c>
      <c r="V24" s="338">
        <v>8</v>
      </c>
      <c r="W24" s="338">
        <v>2</v>
      </c>
      <c r="X24" s="351"/>
      <c r="Y24" s="3855" t="s">
        <v>745</v>
      </c>
      <c r="Z24" s="3822">
        <v>49</v>
      </c>
      <c r="AA24" s="3822">
        <v>50</v>
      </c>
      <c r="AB24" s="3856">
        <v>50</v>
      </c>
      <c r="AC24" s="259"/>
      <c r="AE24" s="303"/>
    </row>
    <row r="25" spans="1:31" ht="33" customHeight="1" thickBot="1" x14ac:dyDescent="0.25">
      <c r="A25" s="3860"/>
      <c r="B25" s="3806"/>
      <c r="C25" s="3847"/>
      <c r="D25" s="3848"/>
      <c r="E25" s="3765"/>
      <c r="F25" s="3778"/>
      <c r="G25" s="3767"/>
      <c r="H25" s="1490" t="s">
        <v>16</v>
      </c>
      <c r="I25" s="2150">
        <f>SUM(I22+I24+I26)</f>
        <v>549.6</v>
      </c>
      <c r="J25" s="1423">
        <f>SUM(J22+J24+J26)</f>
        <v>542.9</v>
      </c>
      <c r="K25" s="1423">
        <f t="shared" ref="K25:L25" si="7">SUM(K22:K24)</f>
        <v>453.7</v>
      </c>
      <c r="L25" s="1424">
        <f t="shared" si="7"/>
        <v>6.7</v>
      </c>
      <c r="M25" s="2131">
        <f>SUM(M22+M24+M26)</f>
        <v>607.9</v>
      </c>
      <c r="N25" s="1423">
        <f>SUM(N22+N24+N26)</f>
        <v>600.5</v>
      </c>
      <c r="O25" s="1423">
        <f t="shared" ref="O25:P25" si="8">SUM(O22:O24)</f>
        <v>507.1</v>
      </c>
      <c r="P25" s="1966">
        <f t="shared" si="8"/>
        <v>7.4</v>
      </c>
      <c r="Q25" s="1479">
        <f t="shared" ref="Q25:R25" si="9">SUM(Q22+Q24+Q26)</f>
        <v>639.95500000000004</v>
      </c>
      <c r="R25" s="1423">
        <f t="shared" si="9"/>
        <v>639.95500000000004</v>
      </c>
      <c r="S25" s="1423">
        <f>SUM(S22:S24)</f>
        <v>533.45500000000004</v>
      </c>
      <c r="T25" s="2131"/>
      <c r="U25" s="1479">
        <f t="shared" ref="U25:V25" si="10">SUM(U22+U24+U26)</f>
        <v>672.07775000000004</v>
      </c>
      <c r="V25" s="1423">
        <f t="shared" si="10"/>
        <v>672.07775000000004</v>
      </c>
      <c r="W25" s="1423">
        <f>SUM(W22:W24)</f>
        <v>561.07775000000004</v>
      </c>
      <c r="X25" s="2151"/>
      <c r="Y25" s="3818"/>
      <c r="Z25" s="3691"/>
      <c r="AA25" s="3691"/>
      <c r="AB25" s="3720"/>
      <c r="AC25" s="259"/>
      <c r="AE25" s="303"/>
    </row>
    <row r="26" spans="1:31" ht="33.75" customHeight="1" thickBot="1" x14ac:dyDescent="0.25">
      <c r="A26" s="1591"/>
      <c r="B26" s="1378"/>
      <c r="C26" s="2101"/>
      <c r="D26" s="2102" t="s">
        <v>208</v>
      </c>
      <c r="E26" s="353"/>
      <c r="F26" s="354"/>
      <c r="G26" s="355"/>
      <c r="H26" s="356"/>
      <c r="I26" s="341">
        <f>SUM(J26)</f>
        <v>24</v>
      </c>
      <c r="J26" s="357">
        <v>24</v>
      </c>
      <c r="K26" s="358"/>
      <c r="L26" s="359"/>
      <c r="M26" s="2578">
        <f>SUM(N26)</f>
        <v>30</v>
      </c>
      <c r="N26" s="2578">
        <v>30</v>
      </c>
      <c r="O26" s="2132"/>
      <c r="P26" s="1966"/>
      <c r="Q26" s="360">
        <f>SUM(R26)</f>
        <v>35</v>
      </c>
      <c r="R26" s="360">
        <v>35</v>
      </c>
      <c r="S26" s="360"/>
      <c r="T26" s="361"/>
      <c r="U26" s="362">
        <f>SUM(V26)</f>
        <v>40</v>
      </c>
      <c r="V26" s="360">
        <v>40</v>
      </c>
      <c r="W26" s="362"/>
      <c r="X26" s="359"/>
      <c r="Y26" s="363" t="s">
        <v>746</v>
      </c>
      <c r="Z26" s="364">
        <v>510</v>
      </c>
      <c r="AA26" s="365">
        <v>510</v>
      </c>
      <c r="AB26" s="366">
        <v>510</v>
      </c>
      <c r="AC26" s="259"/>
      <c r="AE26" s="303"/>
    </row>
    <row r="27" spans="1:31" ht="27.75" customHeight="1" thickBot="1" x14ac:dyDescent="0.25">
      <c r="A27" s="3860" t="s">
        <v>26</v>
      </c>
      <c r="B27" s="3806" t="s">
        <v>109</v>
      </c>
      <c r="C27" s="3847" t="s">
        <v>142</v>
      </c>
      <c r="D27" s="3848" t="s">
        <v>209</v>
      </c>
      <c r="E27" s="3753" t="s">
        <v>210</v>
      </c>
      <c r="F27" s="3776" t="s">
        <v>210</v>
      </c>
      <c r="G27" s="3766" t="s">
        <v>140</v>
      </c>
      <c r="H27" s="367" t="s">
        <v>50</v>
      </c>
      <c r="I27" s="275">
        <f>SUM(J27+L27)</f>
        <v>137.4</v>
      </c>
      <c r="J27" s="2435">
        <v>137.4</v>
      </c>
      <c r="K27" s="2435">
        <v>121.2</v>
      </c>
      <c r="L27" s="369"/>
      <c r="M27" s="2133">
        <f>SUM(N27+P27)</f>
        <v>149</v>
      </c>
      <c r="N27" s="2111">
        <v>149</v>
      </c>
      <c r="O27" s="2111">
        <v>134.1</v>
      </c>
      <c r="P27" s="2112"/>
      <c r="Q27" s="278">
        <f>SUM(R27+T27)</f>
        <v>157.80500000000001</v>
      </c>
      <c r="R27" s="370">
        <f>SUM(S27+17)</f>
        <v>157.80500000000001</v>
      </c>
      <c r="S27" s="370">
        <f t="shared" ref="S27" si="11">SUM(O27*1.05)</f>
        <v>140.80500000000001</v>
      </c>
      <c r="T27" s="280"/>
      <c r="U27" s="278">
        <f>SUM(V27+X27)</f>
        <v>164.84525000000002</v>
      </c>
      <c r="V27" s="370">
        <f>SUM(W27+17)</f>
        <v>164.84525000000002</v>
      </c>
      <c r="W27" s="370">
        <f t="shared" ref="W27" si="12">SUM(S27*1.05)</f>
        <v>147.84525000000002</v>
      </c>
      <c r="X27" s="281"/>
      <c r="Y27" s="3817" t="s">
        <v>725</v>
      </c>
      <c r="Z27" s="3846" t="s">
        <v>211</v>
      </c>
      <c r="AA27" s="3846" t="s">
        <v>211</v>
      </c>
      <c r="AB27" s="3849" t="s">
        <v>211</v>
      </c>
      <c r="AC27" s="259"/>
      <c r="AE27" s="303"/>
    </row>
    <row r="28" spans="1:31" ht="24.75" customHeight="1" thickBot="1" x14ac:dyDescent="0.25">
      <c r="A28" s="3860"/>
      <c r="B28" s="3806"/>
      <c r="C28" s="3847"/>
      <c r="D28" s="3848"/>
      <c r="E28" s="3775"/>
      <c r="F28" s="3777"/>
      <c r="G28" s="3861"/>
      <c r="H28" s="326" t="s">
        <v>33</v>
      </c>
      <c r="I28" s="284"/>
      <c r="J28" s="371"/>
      <c r="K28" s="371"/>
      <c r="L28" s="372"/>
      <c r="M28" s="2134"/>
      <c r="N28" s="2135"/>
      <c r="O28" s="2135"/>
      <c r="P28" s="2136"/>
      <c r="Q28" s="373"/>
      <c r="R28" s="374"/>
      <c r="S28" s="374"/>
      <c r="T28" s="375"/>
      <c r="U28" s="373"/>
      <c r="V28" s="374"/>
      <c r="W28" s="374"/>
      <c r="X28" s="375"/>
      <c r="Y28" s="3862"/>
      <c r="Z28" s="3863"/>
      <c r="AA28" s="3864"/>
      <c r="AB28" s="3865"/>
      <c r="AC28" s="259"/>
      <c r="AE28" s="303"/>
    </row>
    <row r="29" spans="1:31" ht="25.5" customHeight="1" thickBot="1" x14ac:dyDescent="0.25">
      <c r="A29" s="3860"/>
      <c r="B29" s="3806"/>
      <c r="C29" s="3847"/>
      <c r="D29" s="3848"/>
      <c r="E29" s="3775"/>
      <c r="F29" s="3777"/>
      <c r="G29" s="3861"/>
      <c r="H29" s="334" t="s">
        <v>112</v>
      </c>
      <c r="I29" s="376">
        <f>SUM(J29)</f>
        <v>1.9</v>
      </c>
      <c r="J29" s="368">
        <v>1.9</v>
      </c>
      <c r="K29" s="377"/>
      <c r="L29" s="378"/>
      <c r="M29" s="2137">
        <f>SUM(N29)</f>
        <v>2</v>
      </c>
      <c r="N29" s="2114">
        <v>2</v>
      </c>
      <c r="O29" s="2114"/>
      <c r="P29" s="2138"/>
      <c r="Q29" s="379">
        <v>1.9</v>
      </c>
      <c r="R29" s="380">
        <v>1.9</v>
      </c>
      <c r="S29" s="380"/>
      <c r="T29" s="290"/>
      <c r="U29" s="379">
        <v>1.9</v>
      </c>
      <c r="V29" s="380">
        <v>1.9</v>
      </c>
      <c r="W29" s="380"/>
      <c r="X29" s="290"/>
      <c r="Y29" s="3855" t="s">
        <v>747</v>
      </c>
      <c r="Z29" s="3822">
        <v>9</v>
      </c>
      <c r="AA29" s="3822">
        <v>9</v>
      </c>
      <c r="AB29" s="3856">
        <v>10</v>
      </c>
      <c r="AC29" s="259"/>
      <c r="AE29" s="303"/>
    </row>
    <row r="30" spans="1:31" ht="27" customHeight="1" thickBot="1" x14ac:dyDescent="0.25">
      <c r="A30" s="3860"/>
      <c r="B30" s="3806"/>
      <c r="C30" s="3847"/>
      <c r="D30" s="3848"/>
      <c r="E30" s="3765"/>
      <c r="F30" s="3778"/>
      <c r="G30" s="3767"/>
      <c r="H30" s="1490" t="s">
        <v>16</v>
      </c>
      <c r="I30" s="1422">
        <f>SUM(I27+I29+I31)</f>
        <v>151.30000000000001</v>
      </c>
      <c r="J30" s="1422">
        <f>SUM(J27+J29+J31)</f>
        <v>151.30000000000001</v>
      </c>
      <c r="K30" s="1422">
        <f>SUM(K27:K29)</f>
        <v>121.2</v>
      </c>
      <c r="L30" s="1424"/>
      <c r="M30" s="1422">
        <f>SUM(M27+M29+M31)</f>
        <v>163</v>
      </c>
      <c r="N30" s="1422">
        <f>SUM(N27+N29+N31)</f>
        <v>163</v>
      </c>
      <c r="O30" s="1422">
        <f>SUM(O27:O29)</f>
        <v>134.1</v>
      </c>
      <c r="P30" s="1424"/>
      <c r="Q30" s="1422">
        <f>SUM(Q27+Q29+Q31)</f>
        <v>173.70500000000001</v>
      </c>
      <c r="R30" s="1422">
        <f>SUM(R27+R29+R31)</f>
        <v>173.70500000000001</v>
      </c>
      <c r="S30" s="1422">
        <f>SUM(S27:S28)</f>
        <v>140.80500000000001</v>
      </c>
      <c r="T30" s="1424"/>
      <c r="U30" s="1422">
        <f t="shared" ref="U30:V30" si="13">SUM(U27+U29+U31)</f>
        <v>181.74525000000003</v>
      </c>
      <c r="V30" s="1422">
        <f t="shared" si="13"/>
        <v>181.74525000000003</v>
      </c>
      <c r="W30" s="1422">
        <f>SUM(W27:W29)</f>
        <v>147.84525000000002</v>
      </c>
      <c r="X30" s="1422"/>
      <c r="Y30" s="3818"/>
      <c r="Z30" s="3691"/>
      <c r="AA30" s="3691"/>
      <c r="AB30" s="3720"/>
      <c r="AC30" s="259"/>
      <c r="AE30" s="303"/>
    </row>
    <row r="31" spans="1:31" ht="33.75" customHeight="1" thickBot="1" x14ac:dyDescent="0.25">
      <c r="A31" s="1591"/>
      <c r="B31" s="1378"/>
      <c r="C31" s="2101"/>
      <c r="D31" s="2102" t="s">
        <v>208</v>
      </c>
      <c r="E31" s="382"/>
      <c r="F31" s="383"/>
      <c r="G31" s="384"/>
      <c r="H31" s="385"/>
      <c r="I31" s="341">
        <f>SUM(J31)</f>
        <v>12</v>
      </c>
      <c r="J31" s="386">
        <v>12</v>
      </c>
      <c r="K31" s="387"/>
      <c r="L31" s="388"/>
      <c r="M31" s="2124">
        <f>SUM(N31)</f>
        <v>12</v>
      </c>
      <c r="N31" s="2125">
        <v>12</v>
      </c>
      <c r="O31" s="1491"/>
      <c r="P31" s="2051"/>
      <c r="Q31" s="389">
        <f>SUM(R31)</f>
        <v>14</v>
      </c>
      <c r="R31" s="338">
        <v>14</v>
      </c>
      <c r="S31" s="338"/>
      <c r="T31" s="340"/>
      <c r="U31" s="390">
        <f>SUM(V31)</f>
        <v>15</v>
      </c>
      <c r="V31" s="338">
        <v>15</v>
      </c>
      <c r="W31" s="391"/>
      <c r="X31" s="392"/>
      <c r="Y31" s="363" t="s">
        <v>748</v>
      </c>
      <c r="Z31" s="393">
        <v>18</v>
      </c>
      <c r="AA31" s="393">
        <v>18</v>
      </c>
      <c r="AB31" s="394">
        <v>18</v>
      </c>
      <c r="AC31" s="259"/>
      <c r="AE31" s="303"/>
    </row>
    <row r="32" spans="1:31" ht="31.5" customHeight="1" thickBot="1" x14ac:dyDescent="0.25">
      <c r="A32" s="3860" t="s">
        <v>26</v>
      </c>
      <c r="B32" s="3806" t="s">
        <v>109</v>
      </c>
      <c r="C32" s="3847" t="s">
        <v>150</v>
      </c>
      <c r="D32" s="3848" t="s">
        <v>212</v>
      </c>
      <c r="E32" s="3753" t="s">
        <v>213</v>
      </c>
      <c r="F32" s="3776" t="s">
        <v>213</v>
      </c>
      <c r="G32" s="3766" t="s">
        <v>140</v>
      </c>
      <c r="H32" s="319" t="s">
        <v>50</v>
      </c>
      <c r="I32" s="3067">
        <f>SUM(J32+L32)</f>
        <v>197.8</v>
      </c>
      <c r="J32" s="3064">
        <v>192.8</v>
      </c>
      <c r="K32" s="3068">
        <v>152.30000000000001</v>
      </c>
      <c r="L32" s="3069">
        <v>5</v>
      </c>
      <c r="M32" s="2139">
        <f>SUM(N32+P32)</f>
        <v>206.9</v>
      </c>
      <c r="N32" s="2140">
        <v>206.9</v>
      </c>
      <c r="O32" s="2140">
        <v>170</v>
      </c>
      <c r="P32" s="2141"/>
      <c r="Q32" s="395">
        <v>268.3</v>
      </c>
      <c r="R32" s="395">
        <f>SUM(S32+40)</f>
        <v>218.5</v>
      </c>
      <c r="S32" s="395">
        <f t="shared" ref="S32" si="14">SUM(O32*1.05)</f>
        <v>178.5</v>
      </c>
      <c r="T32" s="325"/>
      <c r="U32" s="395">
        <v>295</v>
      </c>
      <c r="V32" s="395">
        <f>SUM(W32+40)</f>
        <v>227.42500000000001</v>
      </c>
      <c r="W32" s="395">
        <f t="shared" ref="W32" si="15">SUM(S32*1.05)</f>
        <v>187.42500000000001</v>
      </c>
      <c r="X32" s="325"/>
      <c r="Y32" s="3817" t="s">
        <v>725</v>
      </c>
      <c r="Z32" s="3846" t="s">
        <v>214</v>
      </c>
      <c r="AA32" s="3852" t="s">
        <v>214</v>
      </c>
      <c r="AB32" s="3718" t="s">
        <v>214</v>
      </c>
      <c r="AC32" s="259"/>
      <c r="AE32" s="303"/>
    </row>
    <row r="33" spans="1:31" ht="26.25" customHeight="1" thickBot="1" x14ac:dyDescent="0.25">
      <c r="A33" s="3860"/>
      <c r="B33" s="3806"/>
      <c r="C33" s="3847"/>
      <c r="D33" s="3848"/>
      <c r="E33" s="3775"/>
      <c r="F33" s="3777"/>
      <c r="G33" s="3861"/>
      <c r="H33" s="326" t="s">
        <v>33</v>
      </c>
      <c r="I33" s="396"/>
      <c r="J33" s="397"/>
      <c r="K33" s="398"/>
      <c r="L33" s="399"/>
      <c r="M33" s="2142"/>
      <c r="N33" s="2143"/>
      <c r="O33" s="2143"/>
      <c r="P33" s="1991"/>
      <c r="Q33" s="400"/>
      <c r="R33" s="400"/>
      <c r="S33" s="400"/>
      <c r="T33" s="333"/>
      <c r="U33" s="400"/>
      <c r="V33" s="400"/>
      <c r="W33" s="400"/>
      <c r="X33" s="333"/>
      <c r="Y33" s="3862"/>
      <c r="Z33" s="3864"/>
      <c r="AA33" s="3853"/>
      <c r="AB33" s="3854"/>
      <c r="AC33" s="259"/>
      <c r="AE33" s="303"/>
    </row>
    <row r="34" spans="1:31" ht="24.75" customHeight="1" thickBot="1" x14ac:dyDescent="0.25">
      <c r="A34" s="3860"/>
      <c r="B34" s="3806"/>
      <c r="C34" s="3847"/>
      <c r="D34" s="3848"/>
      <c r="E34" s="3775"/>
      <c r="F34" s="3777"/>
      <c r="G34" s="3861"/>
      <c r="H34" s="334" t="s">
        <v>112</v>
      </c>
      <c r="I34" s="401">
        <f>SUM(J34)</f>
        <v>3.9</v>
      </c>
      <c r="J34" s="402">
        <v>3.9</v>
      </c>
      <c r="K34" s="403"/>
      <c r="L34" s="404"/>
      <c r="M34" s="2144">
        <f>SUM(N34)</f>
        <v>3.9</v>
      </c>
      <c r="N34" s="2145">
        <v>3.9</v>
      </c>
      <c r="O34" s="2145"/>
      <c r="P34" s="2146"/>
      <c r="Q34" s="405">
        <v>3.1</v>
      </c>
      <c r="R34" s="405">
        <v>3.1</v>
      </c>
      <c r="S34" s="405"/>
      <c r="T34" s="340"/>
      <c r="U34" s="405">
        <v>3.2</v>
      </c>
      <c r="V34" s="405">
        <v>3.2</v>
      </c>
      <c r="W34" s="405"/>
      <c r="X34" s="340"/>
      <c r="Y34" s="3855" t="s">
        <v>749</v>
      </c>
      <c r="Z34" s="3822">
        <v>10000</v>
      </c>
      <c r="AA34" s="3822">
        <v>12000</v>
      </c>
      <c r="AB34" s="3856">
        <v>13000</v>
      </c>
      <c r="AC34" s="259"/>
      <c r="AE34" s="303"/>
    </row>
    <row r="35" spans="1:31" ht="22.5" customHeight="1" thickBot="1" x14ac:dyDescent="0.25">
      <c r="A35" s="3860"/>
      <c r="B35" s="3806"/>
      <c r="C35" s="3847"/>
      <c r="D35" s="3848"/>
      <c r="E35" s="3765"/>
      <c r="F35" s="3778"/>
      <c r="G35" s="3767"/>
      <c r="H35" s="1490" t="s">
        <v>16</v>
      </c>
      <c r="I35" s="2147">
        <f>SUM(I32+I34+I36)</f>
        <v>212.70000000000002</v>
      </c>
      <c r="J35" s="1423">
        <f>SUM(J32+J34+J36)</f>
        <v>207.70000000000002</v>
      </c>
      <c r="K35" s="1423">
        <f t="shared" ref="K35:S35" si="16">SUM(K32:K34)</f>
        <v>152.30000000000001</v>
      </c>
      <c r="L35" s="1424">
        <f t="shared" si="16"/>
        <v>5</v>
      </c>
      <c r="M35" s="2147">
        <f>SUM(M32+M34+M36)</f>
        <v>221.8</v>
      </c>
      <c r="N35" s="2147">
        <f>SUM(N32+N34+N36)</f>
        <v>221.8</v>
      </c>
      <c r="O35" s="2147">
        <f t="shared" si="16"/>
        <v>170</v>
      </c>
      <c r="P35" s="1424"/>
      <c r="Q35" s="2147">
        <f t="shared" ref="Q35:R35" si="17">SUM(Q32+Q34+Q36)</f>
        <v>285.40000000000003</v>
      </c>
      <c r="R35" s="2147">
        <f t="shared" si="17"/>
        <v>235.6</v>
      </c>
      <c r="S35" s="2147">
        <f t="shared" si="16"/>
        <v>178.5</v>
      </c>
      <c r="T35" s="1424"/>
      <c r="U35" s="1422">
        <f t="shared" ref="U35:V35" si="18">SUM(U32+U34+U36)</f>
        <v>313.2</v>
      </c>
      <c r="V35" s="1422">
        <f t="shared" si="18"/>
        <v>245.625</v>
      </c>
      <c r="W35" s="2147">
        <f>SUM(W32:W34)</f>
        <v>187.42500000000001</v>
      </c>
      <c r="X35" s="1422"/>
      <c r="Y35" s="3818"/>
      <c r="Z35" s="3691"/>
      <c r="AA35" s="3691"/>
      <c r="AB35" s="3720"/>
      <c r="AC35" s="259"/>
      <c r="AE35" s="303"/>
    </row>
    <row r="36" spans="1:31" ht="36" customHeight="1" thickBot="1" x14ac:dyDescent="0.25">
      <c r="A36" s="1591"/>
      <c r="B36" s="1378"/>
      <c r="C36" s="2101"/>
      <c r="D36" s="2102" t="s">
        <v>208</v>
      </c>
      <c r="E36" s="406"/>
      <c r="F36" s="407"/>
      <c r="G36" s="408"/>
      <c r="H36" s="356"/>
      <c r="I36" s="409">
        <f>SUM(J36)</f>
        <v>11</v>
      </c>
      <c r="J36" s="410">
        <v>11</v>
      </c>
      <c r="K36" s="411"/>
      <c r="L36" s="412"/>
      <c r="M36" s="2579">
        <f>SUM(N36)</f>
        <v>11</v>
      </c>
      <c r="N36" s="2579">
        <v>11</v>
      </c>
      <c r="O36" s="2148"/>
      <c r="P36" s="2149"/>
      <c r="Q36" s="413">
        <f>SUM(R36)</f>
        <v>14</v>
      </c>
      <c r="R36" s="413">
        <v>14</v>
      </c>
      <c r="S36" s="414"/>
      <c r="T36" s="415"/>
      <c r="U36" s="413">
        <f>SUM(V36)</f>
        <v>15</v>
      </c>
      <c r="V36" s="413">
        <v>15</v>
      </c>
      <c r="W36" s="414"/>
      <c r="X36" s="415"/>
      <c r="Y36" s="363" t="s">
        <v>748</v>
      </c>
      <c r="Z36" s="416">
        <v>16</v>
      </c>
      <c r="AA36" s="416">
        <v>16</v>
      </c>
      <c r="AB36" s="366">
        <v>17</v>
      </c>
      <c r="AC36" s="259"/>
      <c r="AE36" s="303"/>
    </row>
    <row r="37" spans="1:31" ht="18" customHeight="1" thickBot="1" x14ac:dyDescent="0.25">
      <c r="A37" s="2099" t="s">
        <v>26</v>
      </c>
      <c r="B37" s="496" t="s">
        <v>109</v>
      </c>
      <c r="C37" s="3825" t="s">
        <v>122</v>
      </c>
      <c r="D37" s="3826"/>
      <c r="E37" s="3857"/>
      <c r="F37" s="3857"/>
      <c r="G37" s="3857"/>
      <c r="H37" s="3857"/>
      <c r="I37" s="314">
        <f>SUM(I35+I30+I25+I21)</f>
        <v>1454.5</v>
      </c>
      <c r="J37" s="306">
        <f>SUM(J35+J30+J25+J21)</f>
        <v>1442.8</v>
      </c>
      <c r="K37" s="306">
        <f t="shared" ref="K37:L37" si="19">SUM(K35+K30+K25+K21)</f>
        <v>1194.4000000000001</v>
      </c>
      <c r="L37" s="306">
        <f t="shared" si="19"/>
        <v>11.7</v>
      </c>
      <c r="M37" s="314">
        <f>SUM(M21+M25+M30+M35)</f>
        <v>1591.7</v>
      </c>
      <c r="N37" s="306">
        <f>SUM(N21+N25+N30+N35)</f>
        <v>1584.3</v>
      </c>
      <c r="O37" s="306">
        <f>SUM(O21+O25+O30+O35)</f>
        <v>1342.3</v>
      </c>
      <c r="P37" s="307">
        <f>SUM(P21+P25+P30+P35)</f>
        <v>7.4</v>
      </c>
      <c r="Q37" s="314">
        <f>SUM(Q21+Q25+Q30+Q35)</f>
        <v>1722.9150000000002</v>
      </c>
      <c r="R37" s="306">
        <f t="shared" ref="R37:S37" si="20">SUM(R21+R25+R30+R35)</f>
        <v>1673.115</v>
      </c>
      <c r="S37" s="306">
        <f t="shared" si="20"/>
        <v>1410.4150000000002</v>
      </c>
      <c r="T37" s="417"/>
      <c r="U37" s="314">
        <f>SUM(U21+U25+U30+U35)</f>
        <v>1818.7607500000001</v>
      </c>
      <c r="V37" s="306">
        <f>SUM(V21+V25+V30+V35)</f>
        <v>1751.1857500000001</v>
      </c>
      <c r="W37" s="306">
        <f>SUM(W21+W25+W30+W35)</f>
        <v>1481.8857500000001</v>
      </c>
      <c r="X37" s="307"/>
      <c r="Y37" s="316"/>
      <c r="Z37" s="317"/>
      <c r="AA37" s="317"/>
      <c r="AB37" s="318"/>
      <c r="AC37" s="259"/>
    </row>
    <row r="38" spans="1:31" ht="18.75" customHeight="1" thickBot="1" x14ac:dyDescent="0.25">
      <c r="A38" s="1591" t="s">
        <v>26</v>
      </c>
      <c r="B38" s="3183" t="s">
        <v>142</v>
      </c>
      <c r="C38" s="3858" t="s">
        <v>215</v>
      </c>
      <c r="D38" s="3858"/>
      <c r="E38" s="3858"/>
      <c r="F38" s="3858"/>
      <c r="G38" s="3858"/>
      <c r="H38" s="3858"/>
      <c r="I38" s="3858"/>
      <c r="J38" s="3858"/>
      <c r="K38" s="3858"/>
      <c r="L38" s="3858"/>
      <c r="M38" s="3858"/>
      <c r="N38" s="3858"/>
      <c r="O38" s="3858"/>
      <c r="P38" s="3858"/>
      <c r="Q38" s="3858"/>
      <c r="R38" s="3858"/>
      <c r="S38" s="3858"/>
      <c r="T38" s="3858"/>
      <c r="U38" s="3858"/>
      <c r="V38" s="3858"/>
      <c r="W38" s="3858"/>
      <c r="X38" s="3858"/>
      <c r="Y38" s="3858"/>
      <c r="Z38" s="3858"/>
      <c r="AA38" s="3858"/>
      <c r="AB38" s="3859"/>
      <c r="AC38" s="259"/>
    </row>
    <row r="39" spans="1:31" ht="22.5" customHeight="1" thickBot="1" x14ac:dyDescent="0.25">
      <c r="A39" s="3805" t="s">
        <v>26</v>
      </c>
      <c r="B39" s="3806" t="s">
        <v>142</v>
      </c>
      <c r="C39" s="3847" t="s">
        <v>180</v>
      </c>
      <c r="D39" s="3848" t="s">
        <v>216</v>
      </c>
      <c r="E39" s="3753" t="s">
        <v>199</v>
      </c>
      <c r="F39" s="3776" t="s">
        <v>199</v>
      </c>
      <c r="G39" s="3766" t="s">
        <v>140</v>
      </c>
      <c r="H39" s="367" t="s">
        <v>50</v>
      </c>
      <c r="I39" s="418">
        <f>SUM(J39)</f>
        <v>5</v>
      </c>
      <c r="J39" s="419">
        <v>5</v>
      </c>
      <c r="K39" s="420"/>
      <c r="L39" s="421"/>
      <c r="M39" s="1485">
        <f>SUM(N39)</f>
        <v>5</v>
      </c>
      <c r="N39" s="1481">
        <v>5</v>
      </c>
      <c r="O39" s="1481"/>
      <c r="P39" s="2152"/>
      <c r="Q39" s="422">
        <f>SUM(R39)</f>
        <v>5</v>
      </c>
      <c r="R39" s="423">
        <v>5</v>
      </c>
      <c r="S39" s="423"/>
      <c r="T39" s="424"/>
      <c r="U39" s="418">
        <f>SUM(V39)</f>
        <v>5</v>
      </c>
      <c r="V39" s="419">
        <v>5</v>
      </c>
      <c r="W39" s="420"/>
      <c r="X39" s="421"/>
      <c r="Y39" s="3817" t="s">
        <v>750</v>
      </c>
      <c r="Z39" s="3845">
        <v>32</v>
      </c>
      <c r="AA39" s="3846" t="s">
        <v>217</v>
      </c>
      <c r="AB39" s="3718">
        <v>32</v>
      </c>
      <c r="AC39" s="259"/>
    </row>
    <row r="40" spans="1:31" ht="38.25" customHeight="1" thickBot="1" x14ac:dyDescent="0.25">
      <c r="A40" s="3805"/>
      <c r="B40" s="3806"/>
      <c r="C40" s="3847"/>
      <c r="D40" s="3848"/>
      <c r="E40" s="3765"/>
      <c r="F40" s="3778"/>
      <c r="G40" s="3767"/>
      <c r="H40" s="1490" t="s">
        <v>16</v>
      </c>
      <c r="I40" s="1422">
        <f>SUM(I39)</f>
        <v>5</v>
      </c>
      <c r="J40" s="1423">
        <f>SUM(J39)</f>
        <v>5</v>
      </c>
      <c r="K40" s="1422"/>
      <c r="L40" s="1424"/>
      <c r="M40" s="1422">
        <f>SUM(M39)</f>
        <v>5</v>
      </c>
      <c r="N40" s="1422">
        <f>SUM(N39)</f>
        <v>5</v>
      </c>
      <c r="O40" s="1422"/>
      <c r="P40" s="1422"/>
      <c r="Q40" s="1479">
        <f>SUM(Q39)</f>
        <v>5</v>
      </c>
      <c r="R40" s="1423">
        <f>SUM(R39)</f>
        <v>5</v>
      </c>
      <c r="S40" s="1423"/>
      <c r="T40" s="1424"/>
      <c r="U40" s="1422">
        <f>SUM(U39)</f>
        <v>5</v>
      </c>
      <c r="V40" s="1423">
        <f>SUM(V39)</f>
        <v>5</v>
      </c>
      <c r="W40" s="1422"/>
      <c r="X40" s="1424"/>
      <c r="Y40" s="3818"/>
      <c r="Z40" s="3691"/>
      <c r="AA40" s="3691"/>
      <c r="AB40" s="3720"/>
      <c r="AC40" s="259"/>
    </row>
    <row r="41" spans="1:31" ht="27.75" customHeight="1" thickBot="1" x14ac:dyDescent="0.25">
      <c r="A41" s="3805" t="s">
        <v>26</v>
      </c>
      <c r="B41" s="3806" t="s">
        <v>142</v>
      </c>
      <c r="C41" s="3847" t="s">
        <v>182</v>
      </c>
      <c r="D41" s="3851" t="s">
        <v>218</v>
      </c>
      <c r="E41" s="3753" t="s">
        <v>219</v>
      </c>
      <c r="F41" s="3753" t="s">
        <v>220</v>
      </c>
      <c r="G41" s="3757" t="s">
        <v>140</v>
      </c>
      <c r="H41" s="367" t="s">
        <v>50</v>
      </c>
      <c r="I41" s="418">
        <f>SUM(J41)</f>
        <v>2.5</v>
      </c>
      <c r="J41" s="419">
        <v>2.5</v>
      </c>
      <c r="K41" s="420"/>
      <c r="L41" s="421"/>
      <c r="M41" s="2422">
        <f>SUM(N41)</f>
        <v>2.5</v>
      </c>
      <c r="N41" s="2423">
        <v>2.5</v>
      </c>
      <c r="O41" s="1481"/>
      <c r="P41" s="2152"/>
      <c r="Q41" s="423">
        <f>SUM(R41)</f>
        <v>2.5</v>
      </c>
      <c r="R41" s="425">
        <v>2.5</v>
      </c>
      <c r="S41" s="423"/>
      <c r="T41" s="424"/>
      <c r="U41" s="426">
        <f>SUM(V41)</f>
        <v>2.5</v>
      </c>
      <c r="V41" s="419">
        <v>2.5</v>
      </c>
      <c r="W41" s="420"/>
      <c r="X41" s="421"/>
      <c r="Y41" s="3817" t="s">
        <v>751</v>
      </c>
      <c r="Z41" s="3845">
        <v>8</v>
      </c>
      <c r="AA41" s="3846" t="s">
        <v>221</v>
      </c>
      <c r="AB41" s="3849" t="s">
        <v>221</v>
      </c>
      <c r="AC41" s="259"/>
    </row>
    <row r="42" spans="1:31" ht="35.25" customHeight="1" thickBot="1" x14ac:dyDescent="0.25">
      <c r="A42" s="3805"/>
      <c r="B42" s="3806"/>
      <c r="C42" s="3847"/>
      <c r="D42" s="3851"/>
      <c r="E42" s="3765"/>
      <c r="F42" s="3765"/>
      <c r="G42" s="3780"/>
      <c r="H42" s="1490" t="s">
        <v>16</v>
      </c>
      <c r="I42" s="1422">
        <f>SUM(I41)</f>
        <v>2.5</v>
      </c>
      <c r="J42" s="1423">
        <f>SUM(J41)</f>
        <v>2.5</v>
      </c>
      <c r="K42" s="1422"/>
      <c r="L42" s="1424"/>
      <c r="M42" s="1422">
        <f>SUM(M41)</f>
        <v>2.5</v>
      </c>
      <c r="N42" s="1423">
        <f>SUM(N41)</f>
        <v>2.5</v>
      </c>
      <c r="O42" s="1422"/>
      <c r="P42" s="1424"/>
      <c r="Q42" s="1422">
        <f>SUM(Q41)</f>
        <v>2.5</v>
      </c>
      <c r="R42" s="1423">
        <f>SUM(R41)</f>
        <v>2.5</v>
      </c>
      <c r="S42" s="1423"/>
      <c r="T42" s="1424"/>
      <c r="U42" s="1422">
        <f>SUM(U41)</f>
        <v>2.5</v>
      </c>
      <c r="V42" s="1423">
        <f>SUM(V41)</f>
        <v>2.5</v>
      </c>
      <c r="W42" s="1422"/>
      <c r="X42" s="1424"/>
      <c r="Y42" s="3818"/>
      <c r="Z42" s="3691"/>
      <c r="AA42" s="3691"/>
      <c r="AB42" s="3850"/>
      <c r="AC42" s="259"/>
    </row>
    <row r="43" spans="1:31" ht="35.25" customHeight="1" thickBot="1" x14ac:dyDescent="0.25">
      <c r="A43" s="3805" t="s">
        <v>26</v>
      </c>
      <c r="B43" s="3806" t="s">
        <v>142</v>
      </c>
      <c r="C43" s="3847" t="s">
        <v>176</v>
      </c>
      <c r="D43" s="3848" t="s">
        <v>222</v>
      </c>
      <c r="E43" s="3753" t="s">
        <v>97</v>
      </c>
      <c r="F43" s="3776" t="s">
        <v>97</v>
      </c>
      <c r="G43" s="3766" t="s">
        <v>140</v>
      </c>
      <c r="H43" s="367" t="s">
        <v>50</v>
      </c>
      <c r="I43" s="427">
        <f>SUM(J43+L43)</f>
        <v>3.9</v>
      </c>
      <c r="J43" s="428">
        <v>3.9</v>
      </c>
      <c r="K43" s="429"/>
      <c r="L43" s="430"/>
      <c r="M43" s="2422">
        <f>SUM(N43)</f>
        <v>5</v>
      </c>
      <c r="N43" s="2423">
        <v>5</v>
      </c>
      <c r="O43" s="1481"/>
      <c r="P43" s="2152"/>
      <c r="Q43" s="422">
        <f>SUM(R43)</f>
        <v>6</v>
      </c>
      <c r="R43" s="423">
        <v>6</v>
      </c>
      <c r="S43" s="423"/>
      <c r="T43" s="424"/>
      <c r="U43" s="418">
        <f>SUM(V43)</f>
        <v>7</v>
      </c>
      <c r="V43" s="419">
        <v>7</v>
      </c>
      <c r="W43" s="420"/>
      <c r="X43" s="421"/>
      <c r="Y43" s="3817" t="s">
        <v>752</v>
      </c>
      <c r="Z43" s="3845">
        <v>5</v>
      </c>
      <c r="AA43" s="3846" t="s">
        <v>156</v>
      </c>
      <c r="AB43" s="3849" t="s">
        <v>156</v>
      </c>
      <c r="AC43" s="292"/>
    </row>
    <row r="44" spans="1:31" ht="32.25" customHeight="1" thickBot="1" x14ac:dyDescent="0.25">
      <c r="A44" s="3805"/>
      <c r="B44" s="3806"/>
      <c r="C44" s="3847"/>
      <c r="D44" s="3848"/>
      <c r="E44" s="3765"/>
      <c r="F44" s="3778"/>
      <c r="G44" s="3767"/>
      <c r="H44" s="1490" t="s">
        <v>16</v>
      </c>
      <c r="I44" s="1422">
        <f>SUM(I43)</f>
        <v>3.9</v>
      </c>
      <c r="J44" s="1423">
        <f>SUM(J43)</f>
        <v>3.9</v>
      </c>
      <c r="K44" s="1423"/>
      <c r="L44" s="1480"/>
      <c r="M44" s="1479">
        <f>SUM(M43)</f>
        <v>5</v>
      </c>
      <c r="N44" s="1423">
        <f t="shared" ref="N44:V44" si="21">SUM(N43)</f>
        <v>5</v>
      </c>
      <c r="O44" s="1423"/>
      <c r="P44" s="1480"/>
      <c r="Q44" s="1479">
        <f t="shared" si="21"/>
        <v>6</v>
      </c>
      <c r="R44" s="1423">
        <f t="shared" si="21"/>
        <v>6</v>
      </c>
      <c r="S44" s="1423"/>
      <c r="T44" s="1480"/>
      <c r="U44" s="1479">
        <f t="shared" si="21"/>
        <v>7</v>
      </c>
      <c r="V44" s="1423">
        <f t="shared" si="21"/>
        <v>7</v>
      </c>
      <c r="W44" s="1423"/>
      <c r="X44" s="1423"/>
      <c r="Y44" s="3818"/>
      <c r="Z44" s="3691"/>
      <c r="AA44" s="3691"/>
      <c r="AB44" s="3850"/>
      <c r="AC44" s="259"/>
    </row>
    <row r="45" spans="1:31" ht="33" customHeight="1" thickBot="1" x14ac:dyDescent="0.25">
      <c r="A45" s="3805" t="s">
        <v>26</v>
      </c>
      <c r="B45" s="3806" t="s">
        <v>142</v>
      </c>
      <c r="C45" s="3847" t="s">
        <v>177</v>
      </c>
      <c r="D45" s="3848" t="s">
        <v>223</v>
      </c>
      <c r="E45" s="3753" t="s">
        <v>97</v>
      </c>
      <c r="F45" s="3776" t="s">
        <v>97</v>
      </c>
      <c r="G45" s="3757" t="s">
        <v>140</v>
      </c>
      <c r="H45" s="367" t="s">
        <v>50</v>
      </c>
      <c r="I45" s="428">
        <f>SUM(J45)</f>
        <v>0</v>
      </c>
      <c r="J45" s="428">
        <v>0</v>
      </c>
      <c r="K45" s="420"/>
      <c r="L45" s="421"/>
      <c r="M45" s="1481">
        <f>SUM(N45)</f>
        <v>1</v>
      </c>
      <c r="N45" s="1481">
        <v>1</v>
      </c>
      <c r="O45" s="1481"/>
      <c r="P45" s="2152"/>
      <c r="Q45" s="422">
        <f>SUM(R45)</f>
        <v>1</v>
      </c>
      <c r="R45" s="423">
        <v>1</v>
      </c>
      <c r="S45" s="423"/>
      <c r="T45" s="424"/>
      <c r="U45" s="418">
        <f>SUM(V45)</f>
        <v>3</v>
      </c>
      <c r="V45" s="419">
        <v>3</v>
      </c>
      <c r="W45" s="420"/>
      <c r="X45" s="421"/>
      <c r="Y45" s="3817" t="s">
        <v>753</v>
      </c>
      <c r="Z45" s="3845">
        <v>1</v>
      </c>
      <c r="AA45" s="3846" t="s">
        <v>224</v>
      </c>
      <c r="AB45" s="3849" t="s">
        <v>224</v>
      </c>
      <c r="AC45" s="259"/>
    </row>
    <row r="46" spans="1:31" ht="45.75" customHeight="1" thickBot="1" x14ac:dyDescent="0.25">
      <c r="A46" s="3805"/>
      <c r="B46" s="3806"/>
      <c r="C46" s="3847"/>
      <c r="D46" s="3848"/>
      <c r="E46" s="3765"/>
      <c r="F46" s="3778"/>
      <c r="G46" s="3767"/>
      <c r="H46" s="1490" t="s">
        <v>16</v>
      </c>
      <c r="I46" s="1423">
        <f t="shared" ref="I46:J46" si="22">SUM(I45)</f>
        <v>0</v>
      </c>
      <c r="J46" s="1423">
        <f t="shared" si="22"/>
        <v>0</v>
      </c>
      <c r="K46" s="1422"/>
      <c r="L46" s="1424"/>
      <c r="M46" s="1423">
        <v>1</v>
      </c>
      <c r="N46" s="1423">
        <v>1</v>
      </c>
      <c r="O46" s="1422"/>
      <c r="P46" s="1424"/>
      <c r="Q46" s="1479">
        <f>SUM(Q45)</f>
        <v>1</v>
      </c>
      <c r="R46" s="1423">
        <v>1</v>
      </c>
      <c r="S46" s="1423"/>
      <c r="T46" s="1424"/>
      <c r="U46" s="1422">
        <f>SUM(U45)</f>
        <v>3</v>
      </c>
      <c r="V46" s="1423">
        <f>SUM(V45)</f>
        <v>3</v>
      </c>
      <c r="W46" s="1422"/>
      <c r="X46" s="1424"/>
      <c r="Y46" s="3818"/>
      <c r="Z46" s="3691"/>
      <c r="AA46" s="3691"/>
      <c r="AB46" s="3850"/>
      <c r="AC46" s="259"/>
    </row>
    <row r="47" spans="1:31" ht="29.25" customHeight="1" thickBot="1" x14ac:dyDescent="0.25">
      <c r="A47" s="3805" t="s">
        <v>26</v>
      </c>
      <c r="B47" s="3806" t="s">
        <v>142</v>
      </c>
      <c r="C47" s="3847" t="s">
        <v>179</v>
      </c>
      <c r="D47" s="3848" t="s">
        <v>225</v>
      </c>
      <c r="E47" s="3798">
        <v>288712070</v>
      </c>
      <c r="F47" s="3776" t="s">
        <v>97</v>
      </c>
      <c r="G47" s="3766" t="s">
        <v>140</v>
      </c>
      <c r="H47" s="367" t="s">
        <v>50</v>
      </c>
      <c r="I47" s="426">
        <f>SUM(J47)</f>
        <v>2.5</v>
      </c>
      <c r="J47" s="428">
        <v>2.5</v>
      </c>
      <c r="K47" s="420"/>
      <c r="L47" s="421"/>
      <c r="M47" s="1485"/>
      <c r="N47" s="1481"/>
      <c r="O47" s="1481"/>
      <c r="P47" s="2152"/>
      <c r="Q47" s="422">
        <f>SUM(R47)</f>
        <v>3</v>
      </c>
      <c r="R47" s="423">
        <v>3</v>
      </c>
      <c r="S47" s="423"/>
      <c r="T47" s="424"/>
      <c r="U47" s="418">
        <f>SUM(V47)</f>
        <v>3</v>
      </c>
      <c r="V47" s="419">
        <v>3</v>
      </c>
      <c r="W47" s="420"/>
      <c r="X47" s="421"/>
      <c r="Y47" s="3817" t="s">
        <v>754</v>
      </c>
      <c r="Z47" s="3845"/>
      <c r="AA47" s="3846" t="s">
        <v>226</v>
      </c>
      <c r="AB47" s="3718">
        <v>4</v>
      </c>
      <c r="AC47" s="292"/>
    </row>
    <row r="48" spans="1:31" ht="38.25" customHeight="1" thickBot="1" x14ac:dyDescent="0.25">
      <c r="A48" s="3805"/>
      <c r="B48" s="3806"/>
      <c r="C48" s="3847"/>
      <c r="D48" s="3848"/>
      <c r="E48" s="3754"/>
      <c r="F48" s="3778"/>
      <c r="G48" s="3767"/>
      <c r="H48" s="1490" t="s">
        <v>16</v>
      </c>
      <c r="I48" s="1422">
        <f>SUM(I47)</f>
        <v>2.5</v>
      </c>
      <c r="J48" s="1423">
        <f>SUM(J47)</f>
        <v>2.5</v>
      </c>
      <c r="K48" s="1422"/>
      <c r="L48" s="1424"/>
      <c r="M48" s="1422"/>
      <c r="N48" s="1423"/>
      <c r="O48" s="1422"/>
      <c r="P48" s="1424"/>
      <c r="Q48" s="1479">
        <f>SUM(Q47)</f>
        <v>3</v>
      </c>
      <c r="R48" s="1423">
        <f>SUM(R47)</f>
        <v>3</v>
      </c>
      <c r="S48" s="1423"/>
      <c r="T48" s="1424"/>
      <c r="U48" s="1422">
        <f>SUM(U47)</f>
        <v>3</v>
      </c>
      <c r="V48" s="1423">
        <f>SUM(V47)</f>
        <v>3</v>
      </c>
      <c r="W48" s="1422"/>
      <c r="X48" s="1424"/>
      <c r="Y48" s="3818"/>
      <c r="Z48" s="3691"/>
      <c r="AA48" s="3691"/>
      <c r="AB48" s="3720"/>
      <c r="AC48" s="259"/>
    </row>
    <row r="49" spans="1:31" ht="31.5" customHeight="1" thickBot="1" x14ac:dyDescent="0.25">
      <c r="A49" s="3805" t="s">
        <v>26</v>
      </c>
      <c r="B49" s="3806" t="s">
        <v>142</v>
      </c>
      <c r="C49" s="3847" t="s">
        <v>185</v>
      </c>
      <c r="D49" s="3797" t="s">
        <v>227</v>
      </c>
      <c r="E49" s="3798">
        <v>190574241</v>
      </c>
      <c r="F49" s="3776" t="s">
        <v>205</v>
      </c>
      <c r="G49" s="3841" t="s">
        <v>140</v>
      </c>
      <c r="H49" s="431" t="s">
        <v>50</v>
      </c>
      <c r="I49" s="432"/>
      <c r="J49" s="433"/>
      <c r="K49" s="432"/>
      <c r="L49" s="434"/>
      <c r="M49" s="2830">
        <f>SUM(N49)</f>
        <v>1</v>
      </c>
      <c r="N49" s="2830">
        <v>1</v>
      </c>
      <c r="O49" s="2153"/>
      <c r="P49" s="1962"/>
      <c r="Q49" s="435"/>
      <c r="R49" s="436"/>
      <c r="S49" s="433"/>
      <c r="T49" s="434"/>
      <c r="U49" s="432"/>
      <c r="V49" s="433"/>
      <c r="W49" s="432"/>
      <c r="X49" s="434"/>
      <c r="Y49" s="3817" t="s">
        <v>719</v>
      </c>
      <c r="Z49" s="3843">
        <v>1</v>
      </c>
      <c r="AA49" s="3690"/>
      <c r="AB49" s="3718"/>
      <c r="AC49" s="292"/>
    </row>
    <row r="50" spans="1:31" ht="30" customHeight="1" thickBot="1" x14ac:dyDescent="0.25">
      <c r="A50" s="3805"/>
      <c r="B50" s="3806"/>
      <c r="C50" s="3847"/>
      <c r="D50" s="3797"/>
      <c r="E50" s="3754"/>
      <c r="F50" s="3778"/>
      <c r="G50" s="3842"/>
      <c r="H50" s="2154" t="s">
        <v>16</v>
      </c>
      <c r="I50" s="2132"/>
      <c r="J50" s="1965"/>
      <c r="K50" s="2132"/>
      <c r="L50" s="1966"/>
      <c r="M50" s="1965">
        <f t="shared" ref="M50:N50" si="23">SUM(M49)</f>
        <v>1</v>
      </c>
      <c r="N50" s="1965">
        <f t="shared" si="23"/>
        <v>1</v>
      </c>
      <c r="O50" s="2132"/>
      <c r="P50" s="1966"/>
      <c r="Q50" s="2155"/>
      <c r="R50" s="1965"/>
      <c r="S50" s="1965"/>
      <c r="T50" s="1966"/>
      <c r="U50" s="2132"/>
      <c r="V50" s="1965"/>
      <c r="W50" s="2132"/>
      <c r="X50" s="1966"/>
      <c r="Y50" s="3818"/>
      <c r="Z50" s="3844"/>
      <c r="AA50" s="3691"/>
      <c r="AB50" s="3720"/>
      <c r="AC50" s="259"/>
    </row>
    <row r="51" spans="1:31" ht="17.25" customHeight="1" thickBot="1" x14ac:dyDescent="0.25">
      <c r="A51" s="2099" t="s">
        <v>26</v>
      </c>
      <c r="B51" s="496" t="s">
        <v>142</v>
      </c>
      <c r="C51" s="3825" t="s">
        <v>122</v>
      </c>
      <c r="D51" s="3826"/>
      <c r="E51" s="3826"/>
      <c r="F51" s="3826"/>
      <c r="G51" s="3826"/>
      <c r="H51" s="3826"/>
      <c r="I51" s="314">
        <f>SUM(I48,I46,I44,I42,I40+I50)</f>
        <v>13.9</v>
      </c>
      <c r="J51" s="306">
        <f>SUM(J48,J46,J44,J42,J40+J50)</f>
        <v>13.9</v>
      </c>
      <c r="K51" s="306"/>
      <c r="L51" s="307"/>
      <c r="M51" s="314">
        <f>SUM(M48,M46,M44,M42,M40+M50)</f>
        <v>14.5</v>
      </c>
      <c r="N51" s="306">
        <f>SUM(N48,N46,N44,N42,N40,N50)</f>
        <v>14.5</v>
      </c>
      <c r="O51" s="306"/>
      <c r="P51" s="307"/>
      <c r="Q51" s="314">
        <f>SUM(Q48,Q46,Q44,Q42,Q40+Q50)</f>
        <v>17.5</v>
      </c>
      <c r="R51" s="306">
        <f>SUM(R48,R46,R44,R42,R40+R50)</f>
        <v>17.5</v>
      </c>
      <c r="S51" s="306"/>
      <c r="T51" s="307"/>
      <c r="U51" s="314">
        <f>SUM(U48,U46,U44,U42,U40+U50)</f>
        <v>20.5</v>
      </c>
      <c r="V51" s="306">
        <f>SUM(V48,V46,V44,V42,V40+V50)</f>
        <v>20.5</v>
      </c>
      <c r="W51" s="306"/>
      <c r="X51" s="307"/>
      <c r="Y51" s="316"/>
      <c r="Z51" s="317"/>
      <c r="AA51" s="317"/>
      <c r="AB51" s="318"/>
      <c r="AC51" s="259"/>
    </row>
    <row r="52" spans="1:31" ht="16.5" customHeight="1" thickBot="1" x14ac:dyDescent="0.25">
      <c r="A52" s="3182" t="s">
        <v>26</v>
      </c>
      <c r="B52" s="3827" t="s">
        <v>136</v>
      </c>
      <c r="C52" s="3828"/>
      <c r="D52" s="3828"/>
      <c r="E52" s="3828"/>
      <c r="F52" s="3828"/>
      <c r="G52" s="3828"/>
      <c r="H52" s="3698"/>
      <c r="I52" s="437">
        <f t="shared" ref="I52:X52" si="24">SUM(I16+I37+I51)</f>
        <v>2350</v>
      </c>
      <c r="J52" s="438">
        <f t="shared" si="24"/>
        <v>1568.9</v>
      </c>
      <c r="K52" s="438">
        <f t="shared" si="24"/>
        <v>1201.4000000000001</v>
      </c>
      <c r="L52" s="439">
        <f t="shared" si="24"/>
        <v>781.1</v>
      </c>
      <c r="M52" s="437">
        <f t="shared" si="24"/>
        <v>1606.2</v>
      </c>
      <c r="N52" s="438">
        <f t="shared" si="24"/>
        <v>1598.8</v>
      </c>
      <c r="O52" s="438">
        <f t="shared" si="24"/>
        <v>1342.3</v>
      </c>
      <c r="P52" s="439">
        <f t="shared" si="24"/>
        <v>7.4</v>
      </c>
      <c r="Q52" s="437">
        <f t="shared" si="24"/>
        <v>1740.4150000000002</v>
      </c>
      <c r="R52" s="438">
        <f t="shared" si="24"/>
        <v>1690.615</v>
      </c>
      <c r="S52" s="438">
        <f t="shared" si="24"/>
        <v>1410.4150000000002</v>
      </c>
      <c r="T52" s="439">
        <f t="shared" si="24"/>
        <v>0</v>
      </c>
      <c r="U52" s="437">
        <f t="shared" si="24"/>
        <v>1839.2607500000001</v>
      </c>
      <c r="V52" s="438">
        <f t="shared" si="24"/>
        <v>1771.6857500000001</v>
      </c>
      <c r="W52" s="438">
        <f t="shared" si="24"/>
        <v>1481.8857500000001</v>
      </c>
      <c r="X52" s="439">
        <f t="shared" si="24"/>
        <v>0</v>
      </c>
      <c r="Y52" s="440"/>
      <c r="Z52" s="440"/>
      <c r="AA52" s="440"/>
      <c r="AB52" s="441"/>
      <c r="AC52" s="259"/>
    </row>
    <row r="53" spans="1:31" ht="16.5" customHeight="1" thickBot="1" x14ac:dyDescent="0.25">
      <c r="A53" s="1798" t="s">
        <v>109</v>
      </c>
      <c r="B53" s="3781" t="s">
        <v>228</v>
      </c>
      <c r="C53" s="3781"/>
      <c r="D53" s="3781"/>
      <c r="E53" s="3781"/>
      <c r="F53" s="3781"/>
      <c r="G53" s="3781"/>
      <c r="H53" s="3781"/>
      <c r="I53" s="3781"/>
      <c r="J53" s="3781"/>
      <c r="K53" s="3781"/>
      <c r="L53" s="3781"/>
      <c r="M53" s="3781"/>
      <c r="N53" s="3781"/>
      <c r="O53" s="3781"/>
      <c r="P53" s="3781"/>
      <c r="Q53" s="3781"/>
      <c r="R53" s="3781"/>
      <c r="S53" s="3781"/>
      <c r="T53" s="3781"/>
      <c r="U53" s="3781"/>
      <c r="V53" s="3781"/>
      <c r="W53" s="3781"/>
      <c r="X53" s="3781"/>
      <c r="Y53" s="3781"/>
      <c r="Z53" s="3781"/>
      <c r="AA53" s="3781"/>
      <c r="AB53" s="3782"/>
      <c r="AC53" s="292"/>
    </row>
    <row r="54" spans="1:31" ht="19.5" customHeight="1" thickBot="1" x14ac:dyDescent="0.25">
      <c r="A54" s="3185" t="s">
        <v>109</v>
      </c>
      <c r="B54" s="3184" t="s">
        <v>109</v>
      </c>
      <c r="C54" s="3829" t="s">
        <v>229</v>
      </c>
      <c r="D54" s="3830"/>
      <c r="E54" s="3831"/>
      <c r="F54" s="3831"/>
      <c r="G54" s="3831"/>
      <c r="H54" s="3831"/>
      <c r="I54" s="3831"/>
      <c r="J54" s="3831"/>
      <c r="K54" s="3831"/>
      <c r="L54" s="3831"/>
      <c r="M54" s="3831"/>
      <c r="N54" s="3831"/>
      <c r="O54" s="3831"/>
      <c r="P54" s="3831"/>
      <c r="Q54" s="3831"/>
      <c r="R54" s="3831"/>
      <c r="S54" s="3831"/>
      <c r="T54" s="3831"/>
      <c r="U54" s="3831"/>
      <c r="V54" s="3831"/>
      <c r="W54" s="3831"/>
      <c r="X54" s="3831"/>
      <c r="Y54" s="3831"/>
      <c r="Z54" s="3831"/>
      <c r="AA54" s="3831"/>
      <c r="AB54" s="3832"/>
      <c r="AC54" s="259"/>
    </row>
    <row r="55" spans="1:31" ht="27.75" customHeight="1" x14ac:dyDescent="0.2">
      <c r="A55" s="3833" t="s">
        <v>109</v>
      </c>
      <c r="B55" s="3835" t="s">
        <v>109</v>
      </c>
      <c r="C55" s="3811" t="s">
        <v>184</v>
      </c>
      <c r="D55" s="3813" t="s">
        <v>230</v>
      </c>
      <c r="E55" s="3742" t="s">
        <v>93</v>
      </c>
      <c r="F55" s="3838" t="s">
        <v>93</v>
      </c>
      <c r="G55" s="3711" t="s">
        <v>140</v>
      </c>
      <c r="H55" s="442" t="s">
        <v>50</v>
      </c>
      <c r="I55" s="443">
        <f>SUM(J55)</f>
        <v>106.4</v>
      </c>
      <c r="J55" s="444">
        <f>SUM(J56)</f>
        <v>106.4</v>
      </c>
      <c r="K55" s="444"/>
      <c r="L55" s="445"/>
      <c r="M55" s="2156">
        <f>SUM(N55)</f>
        <v>113</v>
      </c>
      <c r="N55" s="2156">
        <f>SUM(N56)</f>
        <v>113</v>
      </c>
      <c r="O55" s="2156"/>
      <c r="P55" s="2157"/>
      <c r="Q55" s="446">
        <f>SUM(R55)</f>
        <v>116</v>
      </c>
      <c r="R55" s="447">
        <f>SUM(R56)</f>
        <v>116</v>
      </c>
      <c r="S55" s="447"/>
      <c r="T55" s="448"/>
      <c r="U55" s="447">
        <f>SUM(V55)</f>
        <v>116</v>
      </c>
      <c r="V55" s="447">
        <f>SUM(V56)</f>
        <v>116</v>
      </c>
      <c r="W55" s="447"/>
      <c r="X55" s="448"/>
      <c r="Y55" s="3817" t="s">
        <v>755</v>
      </c>
      <c r="Z55" s="3770">
        <v>30</v>
      </c>
      <c r="AA55" s="3770">
        <v>30</v>
      </c>
      <c r="AB55" s="3801">
        <v>30</v>
      </c>
      <c r="AC55" s="292"/>
    </row>
    <row r="56" spans="1:31" ht="29.25" customHeight="1" thickBot="1" x14ac:dyDescent="0.25">
      <c r="A56" s="3834"/>
      <c r="B56" s="3812"/>
      <c r="C56" s="3812"/>
      <c r="D56" s="3814"/>
      <c r="E56" s="3836"/>
      <c r="F56" s="3839"/>
      <c r="G56" s="3815"/>
      <c r="H56" s="1453" t="s">
        <v>16</v>
      </c>
      <c r="I56" s="1479">
        <f>SUM(I57:I61)</f>
        <v>106.4</v>
      </c>
      <c r="J56" s="2166">
        <f>SUM(J57:J61)</f>
        <v>106.4</v>
      </c>
      <c r="K56" s="1423"/>
      <c r="L56" s="1424"/>
      <c r="M56" s="1423">
        <f>SUM(M57:M61)</f>
        <v>113</v>
      </c>
      <c r="N56" s="1423">
        <f>SUM(N57:N61)</f>
        <v>113</v>
      </c>
      <c r="O56" s="1423"/>
      <c r="P56" s="1424"/>
      <c r="Q56" s="2166">
        <f t="shared" ref="Q56:R56" si="25">SUM(Q57:Q61)</f>
        <v>116</v>
      </c>
      <c r="R56" s="1423">
        <f t="shared" si="25"/>
        <v>116</v>
      </c>
      <c r="S56" s="1423"/>
      <c r="T56" s="1424"/>
      <c r="U56" s="1423">
        <f t="shared" ref="U56:V56" si="26">SUM(U57:U61)</f>
        <v>116</v>
      </c>
      <c r="V56" s="1423">
        <f t="shared" si="26"/>
        <v>116</v>
      </c>
      <c r="W56" s="1423"/>
      <c r="X56" s="1424"/>
      <c r="Y56" s="3818"/>
      <c r="Z56" s="3771"/>
      <c r="AA56" s="3771"/>
      <c r="AB56" s="3802"/>
      <c r="AC56" s="259"/>
      <c r="AE56" s="303"/>
    </row>
    <row r="57" spans="1:31" ht="36" customHeight="1" x14ac:dyDescent="0.2">
      <c r="A57" s="3819"/>
      <c r="B57" s="3823"/>
      <c r="C57" s="3773"/>
      <c r="D57" s="2103" t="s">
        <v>231</v>
      </c>
      <c r="E57" s="3836"/>
      <c r="F57" s="3839"/>
      <c r="G57" s="3815"/>
      <c r="H57" s="274" t="s">
        <v>50</v>
      </c>
      <c r="I57" s="2580">
        <f t="shared" ref="I57:I62" si="27">SUM(J57)</f>
        <v>32.9</v>
      </c>
      <c r="J57" s="2581">
        <v>32.9</v>
      </c>
      <c r="K57" s="423"/>
      <c r="L57" s="424"/>
      <c r="M57" s="2422">
        <f t="shared" ref="M57:M61" si="28">SUM(N57)</f>
        <v>35</v>
      </c>
      <c r="N57" s="2423">
        <v>35</v>
      </c>
      <c r="O57" s="1481"/>
      <c r="P57" s="2152"/>
      <c r="Q57" s="449">
        <f t="shared" ref="Q57:Q61" si="29">SUM(R57)</f>
        <v>37</v>
      </c>
      <c r="R57" s="450">
        <v>37</v>
      </c>
      <c r="S57" s="450"/>
      <c r="T57" s="451"/>
      <c r="U57" s="449">
        <f t="shared" ref="U57:U61" si="30">SUM(V57)</f>
        <v>37</v>
      </c>
      <c r="V57" s="450">
        <v>37</v>
      </c>
      <c r="W57" s="450"/>
      <c r="X57" s="451"/>
      <c r="Y57" s="452" t="s">
        <v>756</v>
      </c>
      <c r="Z57" s="3014">
        <v>26</v>
      </c>
      <c r="AA57" s="453">
        <v>20</v>
      </c>
      <c r="AB57" s="454">
        <v>20</v>
      </c>
      <c r="AC57" s="292"/>
      <c r="AE57" s="303"/>
    </row>
    <row r="58" spans="1:31" ht="51" customHeight="1" x14ac:dyDescent="0.2">
      <c r="A58" s="3820"/>
      <c r="B58" s="3824"/>
      <c r="C58" s="3821"/>
      <c r="D58" s="2098" t="s">
        <v>232</v>
      </c>
      <c r="E58" s="3836"/>
      <c r="F58" s="3839"/>
      <c r="G58" s="3815"/>
      <c r="H58" s="455" t="s">
        <v>50</v>
      </c>
      <c r="I58" s="2582">
        <f t="shared" si="27"/>
        <v>6</v>
      </c>
      <c r="J58" s="397">
        <v>6</v>
      </c>
      <c r="K58" s="328"/>
      <c r="L58" s="337"/>
      <c r="M58" s="2123">
        <f t="shared" si="28"/>
        <v>10</v>
      </c>
      <c r="N58" s="1990">
        <v>10</v>
      </c>
      <c r="O58" s="1990"/>
      <c r="P58" s="1991"/>
      <c r="Q58" s="330">
        <f t="shared" si="29"/>
        <v>10</v>
      </c>
      <c r="R58" s="331">
        <v>10</v>
      </c>
      <c r="S58" s="331"/>
      <c r="T58" s="333"/>
      <c r="U58" s="330">
        <f t="shared" si="30"/>
        <v>10</v>
      </c>
      <c r="V58" s="331">
        <v>10</v>
      </c>
      <c r="W58" s="331"/>
      <c r="X58" s="333"/>
      <c r="Y58" s="457" t="s">
        <v>757</v>
      </c>
      <c r="Z58" s="458">
        <v>5</v>
      </c>
      <c r="AA58" s="458">
        <v>5</v>
      </c>
      <c r="AB58" s="459">
        <v>5</v>
      </c>
      <c r="AC58" s="259"/>
      <c r="AE58" s="303"/>
    </row>
    <row r="59" spans="1:31" ht="36" customHeight="1" x14ac:dyDescent="0.2">
      <c r="A59" s="3821"/>
      <c r="B59" s="3821"/>
      <c r="C59" s="3821"/>
      <c r="D59" s="2098" t="s">
        <v>233</v>
      </c>
      <c r="E59" s="3836"/>
      <c r="F59" s="3839"/>
      <c r="G59" s="3815"/>
      <c r="H59" s="455" t="s">
        <v>50</v>
      </c>
      <c r="I59" s="2582">
        <f t="shared" si="27"/>
        <v>2.5</v>
      </c>
      <c r="J59" s="397">
        <v>2.5</v>
      </c>
      <c r="K59" s="328"/>
      <c r="L59" s="337"/>
      <c r="M59" s="2123">
        <f t="shared" si="28"/>
        <v>3</v>
      </c>
      <c r="N59" s="1990">
        <v>3</v>
      </c>
      <c r="O59" s="1990"/>
      <c r="P59" s="1991"/>
      <c r="Q59" s="330">
        <f t="shared" si="29"/>
        <v>4</v>
      </c>
      <c r="R59" s="331">
        <v>4</v>
      </c>
      <c r="S59" s="331"/>
      <c r="T59" s="333"/>
      <c r="U59" s="330">
        <f t="shared" si="30"/>
        <v>4</v>
      </c>
      <c r="V59" s="331">
        <v>4</v>
      </c>
      <c r="W59" s="331"/>
      <c r="X59" s="333"/>
      <c r="Y59" s="457" t="s">
        <v>758</v>
      </c>
      <c r="Z59" s="458">
        <v>15</v>
      </c>
      <c r="AA59" s="458">
        <v>15</v>
      </c>
      <c r="AB59" s="459">
        <v>15</v>
      </c>
      <c r="AC59" s="259"/>
      <c r="AE59" s="303"/>
    </row>
    <row r="60" spans="1:31" ht="34.5" customHeight="1" x14ac:dyDescent="0.2">
      <c r="A60" s="3821"/>
      <c r="B60" s="3821"/>
      <c r="C60" s="3821"/>
      <c r="D60" s="2098" t="s">
        <v>234</v>
      </c>
      <c r="E60" s="3836"/>
      <c r="F60" s="3839"/>
      <c r="G60" s="3815"/>
      <c r="H60" s="455" t="s">
        <v>50</v>
      </c>
      <c r="I60" s="2582">
        <f t="shared" si="27"/>
        <v>25</v>
      </c>
      <c r="J60" s="397">
        <v>25</v>
      </c>
      <c r="K60" s="328"/>
      <c r="L60" s="337"/>
      <c r="M60" s="2123">
        <f t="shared" si="28"/>
        <v>25</v>
      </c>
      <c r="N60" s="1990">
        <v>25</v>
      </c>
      <c r="O60" s="1990"/>
      <c r="P60" s="1991"/>
      <c r="Q60" s="330">
        <f t="shared" si="29"/>
        <v>25</v>
      </c>
      <c r="R60" s="331">
        <v>25</v>
      </c>
      <c r="S60" s="331"/>
      <c r="T60" s="333"/>
      <c r="U60" s="330">
        <f t="shared" si="30"/>
        <v>25</v>
      </c>
      <c r="V60" s="331">
        <v>25</v>
      </c>
      <c r="W60" s="331"/>
      <c r="X60" s="333"/>
      <c r="Y60" s="457" t="s">
        <v>759</v>
      </c>
      <c r="Z60" s="458">
        <v>17</v>
      </c>
      <c r="AA60" s="458">
        <v>17</v>
      </c>
      <c r="AB60" s="459">
        <v>17</v>
      </c>
      <c r="AC60" s="259"/>
      <c r="AE60" s="303"/>
    </row>
    <row r="61" spans="1:31" ht="68.25" customHeight="1" thickBot="1" x14ac:dyDescent="0.25">
      <c r="A61" s="3822"/>
      <c r="B61" s="3822"/>
      <c r="C61" s="3822"/>
      <c r="D61" s="2100" t="s">
        <v>235</v>
      </c>
      <c r="E61" s="3837"/>
      <c r="F61" s="3840"/>
      <c r="G61" s="3816"/>
      <c r="H61" s="455" t="s">
        <v>50</v>
      </c>
      <c r="I61" s="2582">
        <f t="shared" si="27"/>
        <v>40</v>
      </c>
      <c r="J61" s="397">
        <v>40</v>
      </c>
      <c r="K61" s="328"/>
      <c r="L61" s="337"/>
      <c r="M61" s="2951">
        <f t="shared" si="28"/>
        <v>40</v>
      </c>
      <c r="N61" s="2143">
        <v>40</v>
      </c>
      <c r="O61" s="1990"/>
      <c r="P61" s="1991"/>
      <c r="Q61" s="330">
        <f t="shared" si="29"/>
        <v>40</v>
      </c>
      <c r="R61" s="331">
        <v>40</v>
      </c>
      <c r="S61" s="331"/>
      <c r="T61" s="333"/>
      <c r="U61" s="330">
        <f t="shared" si="30"/>
        <v>40</v>
      </c>
      <c r="V61" s="331">
        <v>40</v>
      </c>
      <c r="W61" s="331"/>
      <c r="X61" s="333"/>
      <c r="Y61" s="457" t="s">
        <v>760</v>
      </c>
      <c r="Z61" s="458">
        <v>1</v>
      </c>
      <c r="AA61" s="458">
        <v>1</v>
      </c>
      <c r="AB61" s="459">
        <v>1</v>
      </c>
      <c r="AC61" s="259"/>
      <c r="AE61" s="303"/>
    </row>
    <row r="62" spans="1:31" ht="32.25" customHeight="1" x14ac:dyDescent="0.2">
      <c r="A62" s="3807" t="s">
        <v>109</v>
      </c>
      <c r="B62" s="3809" t="s">
        <v>109</v>
      </c>
      <c r="C62" s="3811" t="s">
        <v>140</v>
      </c>
      <c r="D62" s="3813" t="s">
        <v>236</v>
      </c>
      <c r="E62" s="3753" t="s">
        <v>97</v>
      </c>
      <c r="F62" s="3755" t="s">
        <v>97</v>
      </c>
      <c r="G62" s="3757" t="s">
        <v>140</v>
      </c>
      <c r="H62" s="367" t="s">
        <v>50</v>
      </c>
      <c r="I62" s="426">
        <f t="shared" si="27"/>
        <v>2</v>
      </c>
      <c r="J62" s="419">
        <v>2</v>
      </c>
      <c r="K62" s="419"/>
      <c r="L62" s="421"/>
      <c r="M62" s="2158">
        <f>SUM(N62)</f>
        <v>2</v>
      </c>
      <c r="N62" s="2156">
        <v>2</v>
      </c>
      <c r="O62" s="2156"/>
      <c r="P62" s="2157"/>
      <c r="Q62" s="422">
        <f>SUM(R62)</f>
        <v>2</v>
      </c>
      <c r="R62" s="423">
        <v>2</v>
      </c>
      <c r="S62" s="423"/>
      <c r="T62" s="424"/>
      <c r="U62" s="426">
        <f>SUM(V62)</f>
        <v>2</v>
      </c>
      <c r="V62" s="419">
        <v>2</v>
      </c>
      <c r="W62" s="419"/>
      <c r="X62" s="421"/>
      <c r="Y62" s="3759" t="s">
        <v>761</v>
      </c>
      <c r="Z62" s="3690">
        <v>174</v>
      </c>
      <c r="AA62" s="3690">
        <v>174</v>
      </c>
      <c r="AB62" s="3718">
        <v>174</v>
      </c>
      <c r="AC62" s="259"/>
      <c r="AE62" s="303"/>
    </row>
    <row r="63" spans="1:31" ht="41.25" customHeight="1" thickBot="1" x14ac:dyDescent="0.25">
      <c r="A63" s="3808"/>
      <c r="B63" s="3810"/>
      <c r="C63" s="3812"/>
      <c r="D63" s="3814"/>
      <c r="E63" s="3754"/>
      <c r="F63" s="3756"/>
      <c r="G63" s="3758"/>
      <c r="H63" s="1475" t="s">
        <v>16</v>
      </c>
      <c r="I63" s="2155">
        <f>SUM(I62)</f>
        <v>2</v>
      </c>
      <c r="J63" s="1965">
        <f>SUM(J62)</f>
        <v>2</v>
      </c>
      <c r="K63" s="1965"/>
      <c r="L63" s="1966"/>
      <c r="M63" s="2155">
        <f>SUM(M62)</f>
        <v>2</v>
      </c>
      <c r="N63" s="1965">
        <f>SUM(N62)</f>
        <v>2</v>
      </c>
      <c r="O63" s="1965"/>
      <c r="P63" s="1966"/>
      <c r="Q63" s="2155">
        <f>SUM(Q62)</f>
        <v>2</v>
      </c>
      <c r="R63" s="1965">
        <f>SUM(R62)</f>
        <v>2</v>
      </c>
      <c r="S63" s="1965"/>
      <c r="T63" s="1966"/>
      <c r="U63" s="2155">
        <f>SUM(U62)</f>
        <v>2</v>
      </c>
      <c r="V63" s="1965">
        <f>SUM(V62)</f>
        <v>2</v>
      </c>
      <c r="W63" s="1965"/>
      <c r="X63" s="1966"/>
      <c r="Y63" s="3760"/>
      <c r="Z63" s="3691"/>
      <c r="AA63" s="3691"/>
      <c r="AB63" s="3720"/>
      <c r="AC63" s="259"/>
      <c r="AE63" s="303"/>
    </row>
    <row r="64" spans="1:31" ht="30" customHeight="1" thickBot="1" x14ac:dyDescent="0.25">
      <c r="A64" s="3805" t="s">
        <v>109</v>
      </c>
      <c r="B64" s="3806" t="s">
        <v>109</v>
      </c>
      <c r="C64" s="3739" t="s">
        <v>175</v>
      </c>
      <c r="D64" s="3800" t="s">
        <v>237</v>
      </c>
      <c r="E64" s="3753" t="s">
        <v>93</v>
      </c>
      <c r="F64" s="3755" t="s">
        <v>93</v>
      </c>
      <c r="G64" s="3757" t="s">
        <v>140</v>
      </c>
      <c r="H64" s="367" t="s">
        <v>50</v>
      </c>
      <c r="I64" s="426"/>
      <c r="J64" s="419"/>
      <c r="K64" s="419"/>
      <c r="L64" s="421"/>
      <c r="M64" s="2158"/>
      <c r="N64" s="2156"/>
      <c r="O64" s="2156"/>
      <c r="P64" s="2157"/>
      <c r="Q64" s="422"/>
      <c r="R64" s="423"/>
      <c r="S64" s="423"/>
      <c r="T64" s="424"/>
      <c r="U64" s="426">
        <f>SUM(V64)</f>
        <v>500</v>
      </c>
      <c r="V64" s="419">
        <v>500</v>
      </c>
      <c r="W64" s="419"/>
      <c r="X64" s="421"/>
      <c r="Y64" s="3759" t="s">
        <v>762</v>
      </c>
      <c r="Z64" s="3690"/>
      <c r="AA64" s="3690"/>
      <c r="AB64" s="3718"/>
      <c r="AC64" s="259"/>
      <c r="AE64" s="303"/>
    </row>
    <row r="65" spans="1:34" ht="33" customHeight="1" thickBot="1" x14ac:dyDescent="0.25">
      <c r="A65" s="3805"/>
      <c r="B65" s="3806"/>
      <c r="C65" s="3740"/>
      <c r="D65" s="3800"/>
      <c r="E65" s="3754"/>
      <c r="F65" s="3756"/>
      <c r="G65" s="3758"/>
      <c r="H65" s="1475" t="s">
        <v>16</v>
      </c>
      <c r="I65" s="2155"/>
      <c r="J65" s="1965"/>
      <c r="K65" s="1965"/>
      <c r="L65" s="1966"/>
      <c r="M65" s="2155"/>
      <c r="N65" s="1965"/>
      <c r="O65" s="1965"/>
      <c r="P65" s="1966"/>
      <c r="Q65" s="2155"/>
      <c r="R65" s="1965"/>
      <c r="S65" s="1965"/>
      <c r="T65" s="1966"/>
      <c r="U65" s="2155">
        <f>SUM(U64)</f>
        <v>500</v>
      </c>
      <c r="V65" s="1965">
        <f>SUM(V64)</f>
        <v>500</v>
      </c>
      <c r="W65" s="1965"/>
      <c r="X65" s="1966"/>
      <c r="Y65" s="3760"/>
      <c r="Z65" s="3691"/>
      <c r="AA65" s="3691"/>
      <c r="AB65" s="3720"/>
      <c r="AC65" s="259"/>
      <c r="AE65" s="303"/>
    </row>
    <row r="66" spans="1:34" ht="28.5" customHeight="1" thickBot="1" x14ac:dyDescent="0.25">
      <c r="A66" s="3794" t="s">
        <v>109</v>
      </c>
      <c r="B66" s="3795" t="s">
        <v>109</v>
      </c>
      <c r="C66" s="3739" t="s">
        <v>176</v>
      </c>
      <c r="D66" s="3804" t="s">
        <v>238</v>
      </c>
      <c r="E66" s="3753" t="s">
        <v>239</v>
      </c>
      <c r="F66" s="3785" t="s">
        <v>239</v>
      </c>
      <c r="G66" s="3757" t="s">
        <v>140</v>
      </c>
      <c r="H66" s="442" t="s">
        <v>50</v>
      </c>
      <c r="I66" s="443">
        <f>SUM(J66)</f>
        <v>6</v>
      </c>
      <c r="J66" s="444">
        <v>6</v>
      </c>
      <c r="K66" s="444"/>
      <c r="L66" s="445"/>
      <c r="M66" s="2158"/>
      <c r="N66" s="2156"/>
      <c r="O66" s="2156"/>
      <c r="P66" s="2157"/>
      <c r="Q66" s="462">
        <f>SUM(R66)</f>
        <v>6</v>
      </c>
      <c r="R66" s="463">
        <v>6</v>
      </c>
      <c r="S66" s="463"/>
      <c r="T66" s="464"/>
      <c r="U66" s="443">
        <f>SUM(V66)</f>
        <v>6</v>
      </c>
      <c r="V66" s="444">
        <v>6</v>
      </c>
      <c r="W66" s="444"/>
      <c r="X66" s="445"/>
      <c r="Y66" s="3759" t="s">
        <v>763</v>
      </c>
      <c r="Z66" s="3770"/>
      <c r="AA66" s="3770">
        <v>50</v>
      </c>
      <c r="AB66" s="3801">
        <v>50</v>
      </c>
      <c r="AC66" s="2392"/>
      <c r="AD66" s="2393"/>
      <c r="AE66" s="2393"/>
      <c r="AF66" s="2393"/>
      <c r="AG66" s="2393"/>
      <c r="AH66" s="2393"/>
    </row>
    <row r="67" spans="1:34" ht="38.25" customHeight="1" thickBot="1" x14ac:dyDescent="0.25">
      <c r="A67" s="3740"/>
      <c r="B67" s="3740"/>
      <c r="C67" s="3740"/>
      <c r="D67" s="3804"/>
      <c r="E67" s="3754"/>
      <c r="F67" s="3786"/>
      <c r="G67" s="3758"/>
      <c r="H67" s="1453" t="s">
        <v>16</v>
      </c>
      <c r="I67" s="1479">
        <f>SUM(I66)</f>
        <v>6</v>
      </c>
      <c r="J67" s="1423">
        <f>SUM(J66)</f>
        <v>6</v>
      </c>
      <c r="K67" s="1423"/>
      <c r="L67" s="1424"/>
      <c r="M67" s="1479"/>
      <c r="N67" s="1423"/>
      <c r="O67" s="1423"/>
      <c r="P67" s="1424"/>
      <c r="Q67" s="1479">
        <f>SUM(Q66)</f>
        <v>6</v>
      </c>
      <c r="R67" s="1423">
        <f>SUM(R66)</f>
        <v>6</v>
      </c>
      <c r="S67" s="1423"/>
      <c r="T67" s="1424"/>
      <c r="U67" s="1479">
        <f>SUM(U66)</f>
        <v>6</v>
      </c>
      <c r="V67" s="1423">
        <f>SUM(V66)</f>
        <v>6</v>
      </c>
      <c r="W67" s="1423"/>
      <c r="X67" s="1424"/>
      <c r="Y67" s="3760"/>
      <c r="Z67" s="3771"/>
      <c r="AA67" s="3771"/>
      <c r="AB67" s="3802"/>
      <c r="AC67" s="2392"/>
      <c r="AD67" s="2393"/>
      <c r="AE67" s="2393"/>
      <c r="AF67" s="2393"/>
      <c r="AG67" s="2393"/>
      <c r="AH67" s="2393"/>
    </row>
    <row r="68" spans="1:34" ht="24" customHeight="1" thickBot="1" x14ac:dyDescent="0.25">
      <c r="A68" s="3794" t="s">
        <v>109</v>
      </c>
      <c r="B68" s="3795" t="s">
        <v>109</v>
      </c>
      <c r="C68" s="3739" t="s">
        <v>177</v>
      </c>
      <c r="D68" s="3803" t="s">
        <v>240</v>
      </c>
      <c r="E68" s="3753" t="s">
        <v>97</v>
      </c>
      <c r="F68" s="3755" t="s">
        <v>97</v>
      </c>
      <c r="G68" s="3757" t="s">
        <v>741</v>
      </c>
      <c r="H68" s="465" t="s">
        <v>50</v>
      </c>
      <c r="I68" s="466"/>
      <c r="J68" s="428"/>
      <c r="K68" s="428"/>
      <c r="L68" s="430"/>
      <c r="M68" s="3015">
        <f t="shared" ref="M68" si="31">SUM(N68+P68)</f>
        <v>10</v>
      </c>
      <c r="N68" s="3016"/>
      <c r="O68" s="3016"/>
      <c r="P68" s="3017">
        <v>10</v>
      </c>
      <c r="Q68" s="422"/>
      <c r="R68" s="423"/>
      <c r="S68" s="423"/>
      <c r="T68" s="424"/>
      <c r="U68" s="426"/>
      <c r="V68" s="419"/>
      <c r="W68" s="419"/>
      <c r="X68" s="421"/>
      <c r="Y68" s="3759" t="s">
        <v>764</v>
      </c>
      <c r="Z68" s="3690"/>
      <c r="AA68" s="3690"/>
      <c r="AB68" s="3718">
        <v>1</v>
      </c>
      <c r="AC68" s="259"/>
      <c r="AE68" s="303"/>
    </row>
    <row r="69" spans="1:34" ht="24" customHeight="1" thickBot="1" x14ac:dyDescent="0.25">
      <c r="A69" s="3794"/>
      <c r="B69" s="3795"/>
      <c r="C69" s="3739"/>
      <c r="D69" s="3803"/>
      <c r="E69" s="3775"/>
      <c r="F69" s="3793"/>
      <c r="G69" s="3779"/>
      <c r="H69" s="1554" t="s">
        <v>129</v>
      </c>
      <c r="I69" s="401"/>
      <c r="J69" s="1555"/>
      <c r="K69" s="1555"/>
      <c r="L69" s="1556"/>
      <c r="M69" s="2159"/>
      <c r="N69" s="2160"/>
      <c r="O69" s="2160"/>
      <c r="P69" s="2161"/>
      <c r="Q69" s="1557">
        <f t="shared" ref="Q69" si="32">SUM(R69+T69)</f>
        <v>460</v>
      </c>
      <c r="R69" s="336"/>
      <c r="S69" s="336"/>
      <c r="T69" s="1558">
        <v>460</v>
      </c>
      <c r="U69" s="435"/>
      <c r="V69" s="436"/>
      <c r="W69" s="436"/>
      <c r="X69" s="1559"/>
      <c r="Y69" s="3792"/>
      <c r="Z69" s="3717"/>
      <c r="AA69" s="3717"/>
      <c r="AB69" s="3719"/>
      <c r="AC69" s="259"/>
      <c r="AE69" s="303"/>
    </row>
    <row r="70" spans="1:34" ht="24" customHeight="1" thickBot="1" x14ac:dyDescent="0.25">
      <c r="A70" s="3794"/>
      <c r="B70" s="3795"/>
      <c r="C70" s="3739"/>
      <c r="D70" s="3803"/>
      <c r="E70" s="3775"/>
      <c r="F70" s="3793"/>
      <c r="G70" s="3779"/>
      <c r="H70" s="1554" t="s">
        <v>107</v>
      </c>
      <c r="I70" s="401"/>
      <c r="J70" s="1555"/>
      <c r="K70" s="1555"/>
      <c r="L70" s="1556"/>
      <c r="M70" s="2159"/>
      <c r="N70" s="2160"/>
      <c r="O70" s="2160"/>
      <c r="P70" s="2161"/>
      <c r="Q70" s="1557"/>
      <c r="R70" s="336"/>
      <c r="S70" s="336"/>
      <c r="T70" s="1558"/>
      <c r="U70" s="435"/>
      <c r="V70" s="436"/>
      <c r="W70" s="436"/>
      <c r="X70" s="1559"/>
      <c r="Y70" s="3792"/>
      <c r="Z70" s="3717"/>
      <c r="AA70" s="3717"/>
      <c r="AB70" s="3719"/>
      <c r="AC70" s="259"/>
      <c r="AE70" s="303"/>
    </row>
    <row r="71" spans="1:34" ht="24" customHeight="1" thickBot="1" x14ac:dyDescent="0.25">
      <c r="A71" s="3794"/>
      <c r="B71" s="3795"/>
      <c r="C71" s="3739"/>
      <c r="D71" s="3803"/>
      <c r="E71" s="3775"/>
      <c r="F71" s="3793"/>
      <c r="G71" s="3779"/>
      <c r="H71" s="1554" t="s">
        <v>135</v>
      </c>
      <c r="I71" s="401"/>
      <c r="J71" s="1555"/>
      <c r="K71" s="1555"/>
      <c r="L71" s="1556"/>
      <c r="M71" s="2159"/>
      <c r="N71" s="2160"/>
      <c r="O71" s="2160"/>
      <c r="P71" s="2161"/>
      <c r="Q71" s="1557"/>
      <c r="R71" s="336"/>
      <c r="S71" s="336"/>
      <c r="T71" s="1558"/>
      <c r="U71" s="435">
        <f t="shared" ref="U71" si="33">SUM(V71+X71)</f>
        <v>400</v>
      </c>
      <c r="V71" s="436"/>
      <c r="W71" s="436"/>
      <c r="X71" s="1559">
        <v>400</v>
      </c>
      <c r="Y71" s="3792"/>
      <c r="Z71" s="3717"/>
      <c r="AA71" s="3717"/>
      <c r="AB71" s="3719"/>
      <c r="AC71" s="259"/>
      <c r="AE71" s="303"/>
    </row>
    <row r="72" spans="1:34" ht="24" customHeight="1" thickBot="1" x14ac:dyDescent="0.25">
      <c r="A72" s="3794"/>
      <c r="B72" s="3795"/>
      <c r="C72" s="3739"/>
      <c r="D72" s="3803"/>
      <c r="E72" s="3775"/>
      <c r="F72" s="3793"/>
      <c r="G72" s="3779"/>
      <c r="H72" s="455" t="s">
        <v>241</v>
      </c>
      <c r="I72" s="396"/>
      <c r="J72" s="467"/>
      <c r="K72" s="467"/>
      <c r="L72" s="468"/>
      <c r="M72" s="2162"/>
      <c r="N72" s="2163"/>
      <c r="O72" s="2163"/>
      <c r="P72" s="2164"/>
      <c r="Q72" s="456"/>
      <c r="R72" s="328"/>
      <c r="S72" s="328"/>
      <c r="T72" s="337"/>
      <c r="U72" s="469"/>
      <c r="V72" s="327"/>
      <c r="W72" s="327"/>
      <c r="X72" s="345"/>
      <c r="Y72" s="3792"/>
      <c r="Z72" s="3717"/>
      <c r="AA72" s="3717"/>
      <c r="AB72" s="3719"/>
      <c r="AC72" s="259"/>
      <c r="AE72" s="303"/>
    </row>
    <row r="73" spans="1:34" ht="35.25" customHeight="1" thickBot="1" x14ac:dyDescent="0.25">
      <c r="A73" s="3794"/>
      <c r="B73" s="3795"/>
      <c r="C73" s="3740"/>
      <c r="D73" s="3803"/>
      <c r="E73" s="3754"/>
      <c r="F73" s="3756"/>
      <c r="G73" s="3758"/>
      <c r="H73" s="1475" t="s">
        <v>16</v>
      </c>
      <c r="I73" s="2155"/>
      <c r="J73" s="1965"/>
      <c r="K73" s="1965"/>
      <c r="L73" s="1966"/>
      <c r="M73" s="2155">
        <f t="shared" ref="M73:P73" si="34">SUM(M68:M72)</f>
        <v>10</v>
      </c>
      <c r="N73" s="1965"/>
      <c r="O73" s="1965"/>
      <c r="P73" s="1966">
        <f t="shared" si="34"/>
        <v>10</v>
      </c>
      <c r="Q73" s="2155">
        <f>SUM(Q68:Q72)</f>
        <v>460</v>
      </c>
      <c r="R73" s="1965"/>
      <c r="S73" s="1965"/>
      <c r="T73" s="1966">
        <f t="shared" ref="T73:X73" si="35">SUM(T68:T72)</f>
        <v>460</v>
      </c>
      <c r="U73" s="2155">
        <f t="shared" si="35"/>
        <v>400</v>
      </c>
      <c r="V73" s="1965"/>
      <c r="W73" s="1965"/>
      <c r="X73" s="1966">
        <f t="shared" si="35"/>
        <v>400</v>
      </c>
      <c r="Y73" s="3760"/>
      <c r="Z73" s="3691"/>
      <c r="AA73" s="3691"/>
      <c r="AB73" s="3720"/>
      <c r="AC73" s="259"/>
      <c r="AE73" s="303"/>
    </row>
    <row r="74" spans="1:34" ht="31.5" customHeight="1" thickBot="1" x14ac:dyDescent="0.25">
      <c r="A74" s="3794" t="s">
        <v>109</v>
      </c>
      <c r="B74" s="3795" t="s">
        <v>109</v>
      </c>
      <c r="C74" s="3739" t="s">
        <v>179</v>
      </c>
      <c r="D74" s="3800" t="s">
        <v>242</v>
      </c>
      <c r="E74" s="3753" t="s">
        <v>97</v>
      </c>
      <c r="F74" s="3755" t="s">
        <v>97</v>
      </c>
      <c r="G74" s="3757" t="s">
        <v>741</v>
      </c>
      <c r="H74" s="367" t="s">
        <v>135</v>
      </c>
      <c r="I74" s="443">
        <f>SUM(L74+J74)</f>
        <v>173.5</v>
      </c>
      <c r="J74" s="428"/>
      <c r="K74" s="428"/>
      <c r="L74" s="430">
        <v>173.5</v>
      </c>
      <c r="M74" s="2158"/>
      <c r="N74" s="2156"/>
      <c r="O74" s="2156"/>
      <c r="P74" s="2157"/>
      <c r="Q74" s="422"/>
      <c r="R74" s="423"/>
      <c r="S74" s="423"/>
      <c r="T74" s="424"/>
      <c r="U74" s="426"/>
      <c r="V74" s="419"/>
      <c r="W74" s="419"/>
      <c r="X74" s="421"/>
      <c r="Y74" s="3759"/>
      <c r="Z74" s="3690"/>
      <c r="AA74" s="3690"/>
      <c r="AB74" s="3718"/>
      <c r="AC74" s="259"/>
      <c r="AE74" s="303"/>
    </row>
    <row r="75" spans="1:34" ht="29.25" customHeight="1" thickBot="1" x14ac:dyDescent="0.25">
      <c r="A75" s="3794"/>
      <c r="B75" s="3795"/>
      <c r="C75" s="3739"/>
      <c r="D75" s="3800"/>
      <c r="E75" s="3775"/>
      <c r="F75" s="3793"/>
      <c r="G75" s="3779"/>
      <c r="H75" s="455" t="s">
        <v>33</v>
      </c>
      <c r="I75" s="470"/>
      <c r="J75" s="327"/>
      <c r="K75" s="327"/>
      <c r="L75" s="345"/>
      <c r="M75" s="2162"/>
      <c r="N75" s="2163"/>
      <c r="O75" s="2163"/>
      <c r="P75" s="2164"/>
      <c r="Q75" s="456"/>
      <c r="R75" s="328"/>
      <c r="S75" s="328"/>
      <c r="T75" s="337"/>
      <c r="U75" s="469"/>
      <c r="V75" s="327"/>
      <c r="W75" s="327"/>
      <c r="X75" s="345"/>
      <c r="Y75" s="3792"/>
      <c r="Z75" s="3717"/>
      <c r="AA75" s="3717"/>
      <c r="AB75" s="3719"/>
      <c r="AC75" s="259"/>
      <c r="AE75" s="303"/>
    </row>
    <row r="76" spans="1:34" ht="24" customHeight="1" thickBot="1" x14ac:dyDescent="0.25">
      <c r="A76" s="3794"/>
      <c r="B76" s="3795"/>
      <c r="C76" s="3740"/>
      <c r="D76" s="3800"/>
      <c r="E76" s="3754"/>
      <c r="F76" s="3756"/>
      <c r="G76" s="3758"/>
      <c r="H76" s="1475" t="s">
        <v>16</v>
      </c>
      <c r="I76" s="2155">
        <f>SUM(I74:I75)</f>
        <v>173.5</v>
      </c>
      <c r="J76" s="1423"/>
      <c r="K76" s="1423"/>
      <c r="L76" s="1424">
        <f>SUM(L74:L75)</f>
        <v>173.5</v>
      </c>
      <c r="M76" s="2155"/>
      <c r="N76" s="1965"/>
      <c r="O76" s="1965"/>
      <c r="P76" s="1965"/>
      <c r="Q76" s="2155"/>
      <c r="R76" s="1965"/>
      <c r="S76" s="1965"/>
      <c r="T76" s="1966"/>
      <c r="U76" s="2155"/>
      <c r="V76" s="1965"/>
      <c r="W76" s="1965"/>
      <c r="X76" s="1966"/>
      <c r="Y76" s="3760"/>
      <c r="Z76" s="3691"/>
      <c r="AA76" s="3691"/>
      <c r="AB76" s="3720"/>
      <c r="AC76" s="259"/>
      <c r="AE76" s="303"/>
    </row>
    <row r="77" spans="1:34" ht="23.25" customHeight="1" thickBot="1" x14ac:dyDescent="0.25">
      <c r="A77" s="3794" t="s">
        <v>109</v>
      </c>
      <c r="B77" s="3795" t="s">
        <v>109</v>
      </c>
      <c r="C77" s="3796">
        <v>14</v>
      </c>
      <c r="D77" s="3797" t="s">
        <v>243</v>
      </c>
      <c r="E77" s="3798">
        <v>288712070</v>
      </c>
      <c r="F77" s="3776" t="s">
        <v>97</v>
      </c>
      <c r="G77" s="3788" t="s">
        <v>140</v>
      </c>
      <c r="H77" s="2454" t="s">
        <v>50</v>
      </c>
      <c r="I77" s="426">
        <f>SUM(J77)</f>
        <v>0.6</v>
      </c>
      <c r="J77" s="450">
        <v>0.6</v>
      </c>
      <c r="K77" s="1483"/>
      <c r="L77" s="1484"/>
      <c r="M77" s="1485">
        <f>SUM(N77)</f>
        <v>0.7</v>
      </c>
      <c r="N77" s="1481">
        <v>0.7</v>
      </c>
      <c r="O77" s="1486"/>
      <c r="P77" s="2452"/>
      <c r="Q77" s="426">
        <f>SUM(R77)</f>
        <v>0.7</v>
      </c>
      <c r="R77" s="419">
        <v>0.7</v>
      </c>
      <c r="S77" s="419"/>
      <c r="T77" s="421"/>
      <c r="U77" s="426">
        <f>SUM(V77)</f>
        <v>0.7</v>
      </c>
      <c r="V77" s="419">
        <v>0.7</v>
      </c>
      <c r="W77" s="2450"/>
      <c r="X77" s="1723"/>
      <c r="Y77" s="3768" t="s">
        <v>526</v>
      </c>
      <c r="Z77" s="3690">
        <v>1</v>
      </c>
      <c r="AA77" s="3690">
        <v>1</v>
      </c>
      <c r="AB77" s="3718">
        <v>1</v>
      </c>
      <c r="AC77" s="259"/>
      <c r="AE77" s="303"/>
    </row>
    <row r="78" spans="1:34" ht="26.25" customHeight="1" thickBot="1" x14ac:dyDescent="0.25">
      <c r="A78" s="3794"/>
      <c r="B78" s="3795"/>
      <c r="C78" s="3796"/>
      <c r="D78" s="3797"/>
      <c r="E78" s="3799"/>
      <c r="F78" s="3777"/>
      <c r="G78" s="3789"/>
      <c r="H78" s="2448" t="s">
        <v>129</v>
      </c>
      <c r="I78" s="1918">
        <f>SUM(J78)</f>
        <v>2.5</v>
      </c>
      <c r="J78" s="338">
        <v>2.5</v>
      </c>
      <c r="K78" s="2455"/>
      <c r="L78" s="2456"/>
      <c r="M78" s="2457">
        <f>SUM(N78)</f>
        <v>2.5</v>
      </c>
      <c r="N78" s="2125">
        <v>2.5</v>
      </c>
      <c r="O78" s="1477"/>
      <c r="P78" s="2051"/>
      <c r="Q78" s="1918">
        <f>SUM(R78)</f>
        <v>2.5</v>
      </c>
      <c r="R78" s="335">
        <v>2.5</v>
      </c>
      <c r="S78" s="335"/>
      <c r="T78" s="2459"/>
      <c r="U78" s="1918">
        <f>SUM(V78)</f>
        <v>2.5</v>
      </c>
      <c r="V78" s="335">
        <v>2.5</v>
      </c>
      <c r="W78" s="2386"/>
      <c r="X78" s="350"/>
      <c r="Y78" s="3791"/>
      <c r="Z78" s="3717"/>
      <c r="AA78" s="3717"/>
      <c r="AB78" s="3719"/>
      <c r="AC78" s="259"/>
      <c r="AE78" s="303"/>
    </row>
    <row r="79" spans="1:34" ht="27.75" customHeight="1" thickBot="1" x14ac:dyDescent="0.25">
      <c r="A79" s="3794"/>
      <c r="B79" s="3795"/>
      <c r="C79" s="3796"/>
      <c r="D79" s="3797"/>
      <c r="E79" s="3754"/>
      <c r="F79" s="3778"/>
      <c r="G79" s="3790"/>
      <c r="H79" s="2458" t="s">
        <v>16</v>
      </c>
      <c r="I79" s="1479">
        <f>SUM(I77:I78)</f>
        <v>3.1</v>
      </c>
      <c r="J79" s="1423">
        <f>SUM(J77:J78)</f>
        <v>3.1</v>
      </c>
      <c r="K79" s="1423"/>
      <c r="L79" s="1424"/>
      <c r="M79" s="1479">
        <f>SUM(M77:M78)</f>
        <v>3.2</v>
      </c>
      <c r="N79" s="1423">
        <f>SUM(N77:N78)</f>
        <v>3.2</v>
      </c>
      <c r="O79" s="1423"/>
      <c r="P79" s="1424"/>
      <c r="Q79" s="1479">
        <f>SUM(Q77:Q78)</f>
        <v>3.2</v>
      </c>
      <c r="R79" s="1423">
        <f>SUM(R77:R78)</f>
        <v>3.2</v>
      </c>
      <c r="S79" s="1423"/>
      <c r="T79" s="1424"/>
      <c r="U79" s="1479">
        <f>SUM(U77:U78)</f>
        <v>3.2</v>
      </c>
      <c r="V79" s="1423">
        <f>SUM(V77:V78)</f>
        <v>3.2</v>
      </c>
      <c r="W79" s="1423"/>
      <c r="X79" s="1424"/>
      <c r="Y79" s="3769"/>
      <c r="Z79" s="3691"/>
      <c r="AA79" s="3691"/>
      <c r="AB79" s="3720"/>
      <c r="AC79" s="259"/>
      <c r="AE79" s="303"/>
    </row>
    <row r="80" spans="1:34" ht="18.75" customHeight="1" thickBot="1" x14ac:dyDescent="0.25">
      <c r="A80" s="1591" t="s">
        <v>109</v>
      </c>
      <c r="B80" s="2107" t="s">
        <v>109</v>
      </c>
      <c r="C80" s="3787" t="s">
        <v>122</v>
      </c>
      <c r="D80" s="3787"/>
      <c r="E80" s="3722"/>
      <c r="F80" s="3722"/>
      <c r="G80" s="3722"/>
      <c r="H80" s="3723"/>
      <c r="I80" s="314">
        <f>SUM(I56+I63+I65+I67+I73+I76+I79)</f>
        <v>291</v>
      </c>
      <c r="J80" s="306">
        <f t="shared" ref="J80:X80" si="36">SUM(J56+J63+J65+J67+J73+J76+J79)</f>
        <v>117.5</v>
      </c>
      <c r="K80" s="306"/>
      <c r="L80" s="307">
        <f t="shared" si="36"/>
        <v>173.5</v>
      </c>
      <c r="M80" s="314">
        <f t="shared" si="36"/>
        <v>128.19999999999999</v>
      </c>
      <c r="N80" s="306">
        <f t="shared" si="36"/>
        <v>118.2</v>
      </c>
      <c r="O80" s="306"/>
      <c r="P80" s="307">
        <f t="shared" si="36"/>
        <v>10</v>
      </c>
      <c r="Q80" s="314">
        <f t="shared" si="36"/>
        <v>587.20000000000005</v>
      </c>
      <c r="R80" s="306">
        <f t="shared" si="36"/>
        <v>127.2</v>
      </c>
      <c r="S80" s="306"/>
      <c r="T80" s="307">
        <f t="shared" si="36"/>
        <v>460</v>
      </c>
      <c r="U80" s="314">
        <f>SUM(U56+U63+U65+U67+U73+U76+U79)</f>
        <v>1027.2</v>
      </c>
      <c r="V80" s="306">
        <f t="shared" si="36"/>
        <v>627.20000000000005</v>
      </c>
      <c r="W80" s="306"/>
      <c r="X80" s="307">
        <f t="shared" si="36"/>
        <v>400</v>
      </c>
      <c r="Y80" s="472"/>
      <c r="Z80" s="472"/>
      <c r="AA80" s="472"/>
      <c r="AB80" s="473"/>
      <c r="AC80" s="259"/>
    </row>
    <row r="81" spans="1:29" ht="17.25" customHeight="1" thickBot="1" x14ac:dyDescent="0.25">
      <c r="A81" s="1591" t="s">
        <v>109</v>
      </c>
      <c r="B81" s="3699" t="s">
        <v>136</v>
      </c>
      <c r="C81" s="3699"/>
      <c r="D81" s="3699"/>
      <c r="E81" s="3699"/>
      <c r="F81" s="3699"/>
      <c r="G81" s="3699"/>
      <c r="H81" s="3700"/>
      <c r="I81" s="437">
        <f>SUM(I80)</f>
        <v>291</v>
      </c>
      <c r="J81" s="438">
        <f t="shared" ref="J81:L81" si="37">SUM(J80)</f>
        <v>117.5</v>
      </c>
      <c r="K81" s="438"/>
      <c r="L81" s="439">
        <f t="shared" si="37"/>
        <v>173.5</v>
      </c>
      <c r="M81" s="437">
        <f>SUM(M80)</f>
        <v>128.19999999999999</v>
      </c>
      <c r="N81" s="438">
        <f t="shared" ref="N81:P81" si="38">SUM(N80)</f>
        <v>118.2</v>
      </c>
      <c r="O81" s="438"/>
      <c r="P81" s="439">
        <f t="shared" si="38"/>
        <v>10</v>
      </c>
      <c r="Q81" s="437">
        <f>SUM(Q80)</f>
        <v>587.20000000000005</v>
      </c>
      <c r="R81" s="438">
        <f t="shared" ref="R81:X81" si="39">SUM(R80)</f>
        <v>127.2</v>
      </c>
      <c r="S81" s="438"/>
      <c r="T81" s="439">
        <f t="shared" si="39"/>
        <v>460</v>
      </c>
      <c r="U81" s="437">
        <f t="shared" si="39"/>
        <v>1027.2</v>
      </c>
      <c r="V81" s="438">
        <f t="shared" si="39"/>
        <v>627.20000000000005</v>
      </c>
      <c r="W81" s="438"/>
      <c r="X81" s="439">
        <f t="shared" si="39"/>
        <v>400</v>
      </c>
      <c r="Y81" s="474"/>
      <c r="Z81" s="440"/>
      <c r="AA81" s="440"/>
      <c r="AB81" s="441"/>
      <c r="AC81" s="259"/>
    </row>
    <row r="82" spans="1:29" ht="18.75" customHeight="1" thickBot="1" x14ac:dyDescent="0.25">
      <c r="A82" s="1798" t="s">
        <v>142</v>
      </c>
      <c r="B82" s="3781" t="s">
        <v>244</v>
      </c>
      <c r="C82" s="3781"/>
      <c r="D82" s="3781"/>
      <c r="E82" s="3781"/>
      <c r="F82" s="3781"/>
      <c r="G82" s="3781"/>
      <c r="H82" s="3781"/>
      <c r="I82" s="3781"/>
      <c r="J82" s="3781"/>
      <c r="K82" s="3781"/>
      <c r="L82" s="3781"/>
      <c r="M82" s="3781"/>
      <c r="N82" s="3781"/>
      <c r="O82" s="3781"/>
      <c r="P82" s="3781"/>
      <c r="Q82" s="3781"/>
      <c r="R82" s="3781"/>
      <c r="S82" s="3781"/>
      <c r="T82" s="3781"/>
      <c r="U82" s="3781"/>
      <c r="V82" s="3781"/>
      <c r="W82" s="3781"/>
      <c r="X82" s="3781"/>
      <c r="Y82" s="3781"/>
      <c r="Z82" s="3781"/>
      <c r="AA82" s="3781"/>
      <c r="AB82" s="3782"/>
      <c r="AC82" s="259"/>
    </row>
    <row r="83" spans="1:29" ht="18.75" customHeight="1" thickBot="1" x14ac:dyDescent="0.25">
      <c r="A83" s="1591" t="s">
        <v>142</v>
      </c>
      <c r="B83" s="1378" t="s">
        <v>26</v>
      </c>
      <c r="C83" s="3783" t="s">
        <v>245</v>
      </c>
      <c r="D83" s="3783"/>
      <c r="E83" s="3783"/>
      <c r="F83" s="3783"/>
      <c r="G83" s="3783"/>
      <c r="H83" s="3783"/>
      <c r="I83" s="3783"/>
      <c r="J83" s="3783"/>
      <c r="K83" s="3783"/>
      <c r="L83" s="3783"/>
      <c r="M83" s="3783"/>
      <c r="N83" s="3783"/>
      <c r="O83" s="3783"/>
      <c r="P83" s="3783"/>
      <c r="Q83" s="3783"/>
      <c r="R83" s="3783"/>
      <c r="S83" s="3783"/>
      <c r="T83" s="3783"/>
      <c r="U83" s="3783"/>
      <c r="V83" s="3783"/>
      <c r="W83" s="3783"/>
      <c r="X83" s="3783"/>
      <c r="Y83" s="3783"/>
      <c r="Z83" s="3783"/>
      <c r="AA83" s="3783"/>
      <c r="AB83" s="3784"/>
      <c r="AC83" s="259"/>
    </row>
    <row r="84" spans="1:29" ht="27" customHeight="1" x14ac:dyDescent="0.2">
      <c r="A84" s="2104" t="s">
        <v>142</v>
      </c>
      <c r="B84" s="2105" t="s">
        <v>26</v>
      </c>
      <c r="C84" s="3642" t="s">
        <v>26</v>
      </c>
      <c r="D84" s="3663" t="s">
        <v>246</v>
      </c>
      <c r="E84" s="3753" t="s">
        <v>90</v>
      </c>
      <c r="F84" s="3785" t="s">
        <v>90</v>
      </c>
      <c r="G84" s="3757" t="s">
        <v>140</v>
      </c>
      <c r="H84" s="367" t="s">
        <v>50</v>
      </c>
      <c r="I84" s="426">
        <f>SUM(J84+L84)</f>
        <v>40.200000000000003</v>
      </c>
      <c r="J84" s="419">
        <v>40.200000000000003</v>
      </c>
      <c r="K84" s="419">
        <v>33</v>
      </c>
      <c r="L84" s="421"/>
      <c r="M84" s="2158">
        <f>SUM(N84+P84)</f>
        <v>54.2</v>
      </c>
      <c r="N84" s="2156">
        <v>54.2</v>
      </c>
      <c r="O84" s="2156">
        <v>47.5</v>
      </c>
      <c r="P84" s="2157"/>
      <c r="Q84" s="446">
        <f>SUM(R84+T84)</f>
        <v>55</v>
      </c>
      <c r="R84" s="447">
        <v>55</v>
      </c>
      <c r="S84" s="447">
        <v>48</v>
      </c>
      <c r="T84" s="451"/>
      <c r="U84" s="446">
        <f>SUM(V84+X84)</f>
        <v>55</v>
      </c>
      <c r="V84" s="447">
        <v>55</v>
      </c>
      <c r="W84" s="447">
        <v>48</v>
      </c>
      <c r="X84" s="451"/>
      <c r="Y84" s="3759" t="s">
        <v>697</v>
      </c>
      <c r="Z84" s="3690">
        <v>3</v>
      </c>
      <c r="AA84" s="3690">
        <v>3</v>
      </c>
      <c r="AB84" s="3718">
        <v>3</v>
      </c>
      <c r="AC84" s="259"/>
    </row>
    <row r="85" spans="1:29" ht="35.25" customHeight="1" thickBot="1" x14ac:dyDescent="0.25">
      <c r="A85" s="2106"/>
      <c r="B85" s="496"/>
      <c r="C85" s="3691"/>
      <c r="D85" s="3664"/>
      <c r="E85" s="3754"/>
      <c r="F85" s="3786"/>
      <c r="G85" s="3758"/>
      <c r="H85" s="1475" t="s">
        <v>16</v>
      </c>
      <c r="I85" s="1479">
        <f>SUM(I84)</f>
        <v>40.200000000000003</v>
      </c>
      <c r="J85" s="1423">
        <f t="shared" ref="J85:W85" si="40">SUM(J84)</f>
        <v>40.200000000000003</v>
      </c>
      <c r="K85" s="1423">
        <f t="shared" si="40"/>
        <v>33</v>
      </c>
      <c r="L85" s="1424">
        <f>SUM(L84)</f>
        <v>0</v>
      </c>
      <c r="M85" s="1422">
        <f>SUM(M84)</f>
        <v>54.2</v>
      </c>
      <c r="N85" s="1423">
        <f t="shared" si="40"/>
        <v>54.2</v>
      </c>
      <c r="O85" s="1423">
        <f t="shared" si="40"/>
        <v>47.5</v>
      </c>
      <c r="P85" s="1424"/>
      <c r="Q85" s="1422">
        <f t="shared" si="40"/>
        <v>55</v>
      </c>
      <c r="R85" s="1423">
        <f t="shared" si="40"/>
        <v>55</v>
      </c>
      <c r="S85" s="1423">
        <f t="shared" si="40"/>
        <v>48</v>
      </c>
      <c r="T85" s="1424"/>
      <c r="U85" s="1422">
        <f t="shared" si="40"/>
        <v>55</v>
      </c>
      <c r="V85" s="1423">
        <f t="shared" si="40"/>
        <v>55</v>
      </c>
      <c r="W85" s="1423">
        <f t="shared" si="40"/>
        <v>48</v>
      </c>
      <c r="X85" s="1424"/>
      <c r="Y85" s="3760"/>
      <c r="Z85" s="3691"/>
      <c r="AA85" s="3691"/>
      <c r="AB85" s="3720"/>
      <c r="AC85" s="259"/>
    </row>
    <row r="86" spans="1:29" ht="25.5" customHeight="1" x14ac:dyDescent="0.2">
      <c r="A86" s="3636" t="s">
        <v>142</v>
      </c>
      <c r="B86" s="3639" t="s">
        <v>26</v>
      </c>
      <c r="C86" s="3642" t="s">
        <v>109</v>
      </c>
      <c r="D86" s="3663" t="s">
        <v>247</v>
      </c>
      <c r="E86" s="3753" t="s">
        <v>97</v>
      </c>
      <c r="F86" s="3776" t="s">
        <v>97</v>
      </c>
      <c r="G86" s="3757" t="s">
        <v>140</v>
      </c>
      <c r="H86" s="367" t="s">
        <v>50</v>
      </c>
      <c r="I86" s="443">
        <f>SUM(J86)</f>
        <v>7.3</v>
      </c>
      <c r="J86" s="419">
        <v>7.3</v>
      </c>
      <c r="K86" s="419"/>
      <c r="L86" s="421"/>
      <c r="M86" s="2156">
        <f>SUM(N86+P86)</f>
        <v>8</v>
      </c>
      <c r="N86" s="2156">
        <v>8</v>
      </c>
      <c r="O86" s="2156"/>
      <c r="P86" s="2157"/>
      <c r="Q86" s="423">
        <f>SUM(R86+T86)</f>
        <v>9</v>
      </c>
      <c r="R86" s="423">
        <v>9</v>
      </c>
      <c r="S86" s="423"/>
      <c r="T86" s="424"/>
      <c r="U86" s="419">
        <f>SUM(V86+X86)</f>
        <v>10</v>
      </c>
      <c r="V86" s="419">
        <v>10</v>
      </c>
      <c r="W86" s="419"/>
      <c r="X86" s="421"/>
      <c r="Y86" s="3759" t="s">
        <v>738</v>
      </c>
      <c r="Z86" s="3690">
        <v>7</v>
      </c>
      <c r="AA86" s="3690">
        <v>7</v>
      </c>
      <c r="AB86" s="3718">
        <v>7</v>
      </c>
      <c r="AC86" s="292"/>
    </row>
    <row r="87" spans="1:29" ht="30.75" customHeight="1" thickBot="1" x14ac:dyDescent="0.25">
      <c r="A87" s="3637"/>
      <c r="B87" s="3640"/>
      <c r="C87" s="3643"/>
      <c r="D87" s="3664"/>
      <c r="E87" s="3775"/>
      <c r="F87" s="3777"/>
      <c r="G87" s="3779"/>
      <c r="H87" s="2170" t="s">
        <v>16</v>
      </c>
      <c r="I87" s="2171">
        <f>SUM(I86)</f>
        <v>7.3</v>
      </c>
      <c r="J87" s="1455">
        <f>SUM(J86)</f>
        <v>7.3</v>
      </c>
      <c r="K87" s="1455"/>
      <c r="L87" s="1982"/>
      <c r="M87" s="1455">
        <f t="shared" ref="M87:V87" si="41">SUM(M86)</f>
        <v>8</v>
      </c>
      <c r="N87" s="1455">
        <f t="shared" si="41"/>
        <v>8</v>
      </c>
      <c r="O87" s="1455"/>
      <c r="P87" s="1982"/>
      <c r="Q87" s="1455">
        <f t="shared" ref="Q87" si="42">SUM(Q86)</f>
        <v>9</v>
      </c>
      <c r="R87" s="1455">
        <f t="shared" si="41"/>
        <v>9</v>
      </c>
      <c r="S87" s="1455"/>
      <c r="T87" s="1982"/>
      <c r="U87" s="1455">
        <f t="shared" ref="U87" si="43">SUM(U86)</f>
        <v>10</v>
      </c>
      <c r="V87" s="1455">
        <f t="shared" si="41"/>
        <v>10</v>
      </c>
      <c r="W87" s="1455"/>
      <c r="X87" s="1982"/>
      <c r="Y87" s="3772"/>
      <c r="Z87" s="3773"/>
      <c r="AA87" s="3773"/>
      <c r="AB87" s="3774"/>
      <c r="AC87" s="259"/>
    </row>
    <row r="88" spans="1:29" ht="33" customHeight="1" thickBot="1" x14ac:dyDescent="0.25">
      <c r="A88" s="3637"/>
      <c r="B88" s="3640"/>
      <c r="C88" s="3643"/>
      <c r="D88" s="352" t="s">
        <v>248</v>
      </c>
      <c r="E88" s="3775"/>
      <c r="F88" s="3777"/>
      <c r="G88" s="3779"/>
      <c r="H88" s="2395"/>
      <c r="I88" s="344">
        <v>5</v>
      </c>
      <c r="J88" s="327">
        <v>5</v>
      </c>
      <c r="K88" s="2396"/>
      <c r="L88" s="337"/>
      <c r="M88" s="2128">
        <f>SUM(N88+P88)</f>
        <v>5</v>
      </c>
      <c r="N88" s="1990">
        <v>5</v>
      </c>
      <c r="O88" s="2128"/>
      <c r="P88" s="1991"/>
      <c r="Q88" s="456">
        <f>SUM(R88+T88)</f>
        <v>5</v>
      </c>
      <c r="R88" s="328">
        <v>5</v>
      </c>
      <c r="S88" s="2397"/>
      <c r="T88" s="2398"/>
      <c r="U88" s="2396">
        <f>SUM(V88+X88)</f>
        <v>5</v>
      </c>
      <c r="V88" s="328">
        <v>5</v>
      </c>
      <c r="W88" s="2396"/>
      <c r="X88" s="337"/>
      <c r="Y88" s="2391" t="s">
        <v>739</v>
      </c>
      <c r="Z88" s="458">
        <v>5</v>
      </c>
      <c r="AA88" s="2400">
        <v>5</v>
      </c>
      <c r="AB88" s="2401">
        <v>5</v>
      </c>
      <c r="AC88" s="259"/>
    </row>
    <row r="89" spans="1:29" ht="32.25" customHeight="1" thickBot="1" x14ac:dyDescent="0.25">
      <c r="A89" s="3638"/>
      <c r="B89" s="3641"/>
      <c r="C89" s="3644"/>
      <c r="D89" s="2394" t="s">
        <v>736</v>
      </c>
      <c r="E89" s="3765"/>
      <c r="F89" s="3778"/>
      <c r="G89" s="3780"/>
      <c r="H89" s="475"/>
      <c r="I89" s="476"/>
      <c r="J89" s="477"/>
      <c r="K89" s="478"/>
      <c r="L89" s="479"/>
      <c r="M89" s="2167">
        <f>SUM(N89+P89)</f>
        <v>1</v>
      </c>
      <c r="N89" s="2168">
        <v>1</v>
      </c>
      <c r="O89" s="2167"/>
      <c r="P89" s="2169"/>
      <c r="Q89" s="480">
        <f>SUM(R89+T89)</f>
        <v>1</v>
      </c>
      <c r="R89" s="481">
        <v>1</v>
      </c>
      <c r="S89" s="482"/>
      <c r="T89" s="483"/>
      <c r="U89" s="478">
        <f>SUM(V89+X89)</f>
        <v>2</v>
      </c>
      <c r="V89" s="481">
        <v>2</v>
      </c>
      <c r="W89" s="478"/>
      <c r="X89" s="479"/>
      <c r="Y89" s="2399" t="s">
        <v>737</v>
      </c>
      <c r="Z89" s="2389">
        <v>15</v>
      </c>
      <c r="AA89" s="2390">
        <v>15</v>
      </c>
      <c r="AB89" s="2388">
        <v>20</v>
      </c>
      <c r="AC89" s="259"/>
    </row>
    <row r="90" spans="1:29" ht="48" customHeight="1" x14ac:dyDescent="0.2">
      <c r="A90" s="3636" t="s">
        <v>142</v>
      </c>
      <c r="B90" s="3639" t="s">
        <v>26</v>
      </c>
      <c r="C90" s="3761" t="s">
        <v>142</v>
      </c>
      <c r="D90" s="3763" t="s">
        <v>249</v>
      </c>
      <c r="E90" s="3753" t="s">
        <v>90</v>
      </c>
      <c r="F90" s="3753" t="s">
        <v>90</v>
      </c>
      <c r="G90" s="3766" t="s">
        <v>140</v>
      </c>
      <c r="H90" s="485" t="s">
        <v>50</v>
      </c>
      <c r="I90" s="341">
        <f>SUM(J90+L90)</f>
        <v>45</v>
      </c>
      <c r="J90" s="335">
        <v>45</v>
      </c>
      <c r="K90" s="341">
        <v>8.8000000000000007</v>
      </c>
      <c r="L90" s="2459"/>
      <c r="M90" s="2144"/>
      <c r="N90" s="2145"/>
      <c r="O90" s="2144"/>
      <c r="P90" s="2146"/>
      <c r="Q90" s="471"/>
      <c r="R90" s="488"/>
      <c r="S90" s="489"/>
      <c r="T90" s="490"/>
      <c r="U90" s="390"/>
      <c r="V90" s="349"/>
      <c r="W90" s="390"/>
      <c r="X90" s="491"/>
      <c r="Y90" s="3768"/>
      <c r="Z90" s="3770"/>
      <c r="AA90" s="3747"/>
      <c r="AB90" s="3718"/>
      <c r="AC90" s="292"/>
    </row>
    <row r="91" spans="1:29" ht="31.5" customHeight="1" thickBot="1" x14ac:dyDescent="0.25">
      <c r="A91" s="3638"/>
      <c r="B91" s="3641"/>
      <c r="C91" s="3762"/>
      <c r="D91" s="3764"/>
      <c r="E91" s="3765"/>
      <c r="F91" s="3765"/>
      <c r="G91" s="3767"/>
      <c r="H91" s="1490" t="s">
        <v>16</v>
      </c>
      <c r="I91" s="1422">
        <f>SUM(I90)</f>
        <v>45</v>
      </c>
      <c r="J91" s="1422">
        <f t="shared" ref="J91:K91" si="44">SUM(J90)</f>
        <v>45</v>
      </c>
      <c r="K91" s="1422">
        <f t="shared" si="44"/>
        <v>8.8000000000000007</v>
      </c>
      <c r="L91" s="1424"/>
      <c r="M91" s="2147"/>
      <c r="N91" s="2848"/>
      <c r="O91" s="2147"/>
      <c r="P91" s="2165"/>
      <c r="Q91" s="2172"/>
      <c r="R91" s="2168"/>
      <c r="S91" s="2173"/>
      <c r="T91" s="2174"/>
      <c r="U91" s="2167"/>
      <c r="V91" s="2168"/>
      <c r="W91" s="2167"/>
      <c r="X91" s="2169"/>
      <c r="Y91" s="3769"/>
      <c r="Z91" s="3771"/>
      <c r="AA91" s="3748"/>
      <c r="AB91" s="3720"/>
      <c r="AC91" s="259"/>
    </row>
    <row r="92" spans="1:29" ht="24.75" customHeight="1" thickBot="1" x14ac:dyDescent="0.25">
      <c r="A92" s="1591" t="s">
        <v>142</v>
      </c>
      <c r="B92" s="1378" t="s">
        <v>26</v>
      </c>
      <c r="C92" s="3722" t="s">
        <v>122</v>
      </c>
      <c r="D92" s="3722"/>
      <c r="E92" s="3722"/>
      <c r="F92" s="3722"/>
      <c r="G92" s="3722"/>
      <c r="H92" s="3723"/>
      <c r="I92" s="314">
        <f>SUM(I85+I87+I91)</f>
        <v>92.5</v>
      </c>
      <c r="J92" s="306">
        <f t="shared" ref="J92:L92" si="45">SUM(J85+J87+J91)</f>
        <v>92.5</v>
      </c>
      <c r="K92" s="306">
        <f t="shared" si="45"/>
        <v>41.8</v>
      </c>
      <c r="L92" s="307">
        <f t="shared" si="45"/>
        <v>0</v>
      </c>
      <c r="M92" s="314">
        <f>SUM(M85+M87+M91)</f>
        <v>62.2</v>
      </c>
      <c r="N92" s="306">
        <f t="shared" ref="N92:O92" si="46">SUM(N85+N87+N91)</f>
        <v>62.2</v>
      </c>
      <c r="O92" s="306">
        <f t="shared" si="46"/>
        <v>47.5</v>
      </c>
      <c r="P92" s="307"/>
      <c r="Q92" s="314">
        <f>SUM(Q85+Q87+Q91)</f>
        <v>64</v>
      </c>
      <c r="R92" s="306">
        <f t="shared" ref="R92:S92" si="47">SUM(R85+R87+R91)</f>
        <v>64</v>
      </c>
      <c r="S92" s="306">
        <f t="shared" si="47"/>
        <v>48</v>
      </c>
      <c r="T92" s="307"/>
      <c r="U92" s="314">
        <f>SUM(U85+U87+U91)</f>
        <v>65</v>
      </c>
      <c r="V92" s="306">
        <f t="shared" ref="V92:W92" si="48">SUM(V85+V87+V91)</f>
        <v>65</v>
      </c>
      <c r="W92" s="306">
        <f t="shared" si="48"/>
        <v>48</v>
      </c>
      <c r="X92" s="307"/>
      <c r="Y92" s="472"/>
      <c r="Z92" s="472"/>
      <c r="AA92" s="472"/>
      <c r="AB92" s="473"/>
      <c r="AC92" s="259"/>
    </row>
    <row r="93" spans="1:29" ht="17.25" customHeight="1" thickBot="1" x14ac:dyDescent="0.25">
      <c r="A93" s="497" t="s">
        <v>150</v>
      </c>
      <c r="B93" s="2108" t="s">
        <v>26</v>
      </c>
      <c r="C93" s="3749" t="s">
        <v>250</v>
      </c>
      <c r="D93" s="3749"/>
      <c r="E93" s="3749"/>
      <c r="F93" s="3749"/>
      <c r="G93" s="3749"/>
      <c r="H93" s="3749"/>
      <c r="I93" s="3749"/>
      <c r="J93" s="3749"/>
      <c r="K93" s="3749"/>
      <c r="L93" s="3749"/>
      <c r="M93" s="3749"/>
      <c r="N93" s="3749"/>
      <c r="O93" s="3749"/>
      <c r="P93" s="3749"/>
      <c r="Q93" s="3749"/>
      <c r="R93" s="3749"/>
      <c r="S93" s="3749"/>
      <c r="T93" s="3749"/>
      <c r="U93" s="3749"/>
      <c r="V93" s="3749"/>
      <c r="W93" s="3749"/>
      <c r="X93" s="3749"/>
      <c r="Y93" s="3749"/>
      <c r="Z93" s="3749"/>
      <c r="AA93" s="3749"/>
      <c r="AB93" s="3750"/>
      <c r="AC93" s="259"/>
    </row>
    <row r="94" spans="1:29" ht="34.5" customHeight="1" thickBot="1" x14ac:dyDescent="0.25">
      <c r="A94" s="3724" t="s">
        <v>150</v>
      </c>
      <c r="B94" s="3751" t="s">
        <v>26</v>
      </c>
      <c r="C94" s="3739" t="s">
        <v>26</v>
      </c>
      <c r="D94" s="3728" t="s">
        <v>251</v>
      </c>
      <c r="E94" s="3753" t="s">
        <v>97</v>
      </c>
      <c r="F94" s="3755" t="s">
        <v>97</v>
      </c>
      <c r="G94" s="3757" t="s">
        <v>140</v>
      </c>
      <c r="H94" s="492" t="s">
        <v>252</v>
      </c>
      <c r="I94" s="443">
        <f>SUM(J94+K94+L94)</f>
        <v>3.2</v>
      </c>
      <c r="J94" s="428">
        <v>3.2</v>
      </c>
      <c r="K94" s="419"/>
      <c r="L94" s="421"/>
      <c r="M94" s="2158">
        <f>SUM(N94)</f>
        <v>4</v>
      </c>
      <c r="N94" s="2156">
        <v>4</v>
      </c>
      <c r="O94" s="2156"/>
      <c r="P94" s="2157"/>
      <c r="Q94" s="422">
        <f>SUM(R94)</f>
        <v>4</v>
      </c>
      <c r="R94" s="423">
        <v>4</v>
      </c>
      <c r="S94" s="423"/>
      <c r="T94" s="424"/>
      <c r="U94" s="426">
        <f>SUM(V94)</f>
        <v>4</v>
      </c>
      <c r="V94" s="419">
        <v>4</v>
      </c>
      <c r="W94" s="419"/>
      <c r="X94" s="421"/>
      <c r="Y94" s="3759" t="s">
        <v>765</v>
      </c>
      <c r="Z94" s="3690">
        <v>300</v>
      </c>
      <c r="AA94" s="3690">
        <v>300</v>
      </c>
      <c r="AB94" s="3718">
        <v>300</v>
      </c>
      <c r="AC94" s="259"/>
    </row>
    <row r="95" spans="1:29" ht="32.25" customHeight="1" thickBot="1" x14ac:dyDescent="0.25">
      <c r="A95" s="3725"/>
      <c r="B95" s="3752"/>
      <c r="C95" s="3740"/>
      <c r="D95" s="3729"/>
      <c r="E95" s="3754"/>
      <c r="F95" s="3756"/>
      <c r="G95" s="3758"/>
      <c r="H95" s="1490" t="s">
        <v>16</v>
      </c>
      <c r="I95" s="1479">
        <f>SUM(I94)</f>
        <v>3.2</v>
      </c>
      <c r="J95" s="1423">
        <f t="shared" ref="J95:V97" si="49">SUM(J94)</f>
        <v>3.2</v>
      </c>
      <c r="K95" s="1423"/>
      <c r="L95" s="1424"/>
      <c r="M95" s="1479">
        <f>SUM(M94)</f>
        <v>4</v>
      </c>
      <c r="N95" s="1423">
        <f t="shared" si="49"/>
        <v>4</v>
      </c>
      <c r="O95" s="1423"/>
      <c r="P95" s="1424"/>
      <c r="Q95" s="1479">
        <f t="shared" si="49"/>
        <v>4</v>
      </c>
      <c r="R95" s="1423">
        <f t="shared" si="49"/>
        <v>4</v>
      </c>
      <c r="S95" s="1423"/>
      <c r="T95" s="1424"/>
      <c r="U95" s="1479">
        <f t="shared" si="49"/>
        <v>4</v>
      </c>
      <c r="V95" s="1423">
        <f t="shared" si="49"/>
        <v>4</v>
      </c>
      <c r="W95" s="1423"/>
      <c r="X95" s="1424"/>
      <c r="Y95" s="3760"/>
      <c r="Z95" s="3691"/>
      <c r="AA95" s="3691"/>
      <c r="AB95" s="3720"/>
      <c r="AC95" s="259"/>
    </row>
    <row r="96" spans="1:29" ht="31.5" customHeight="1" x14ac:dyDescent="0.2">
      <c r="A96" s="3724" t="s">
        <v>150</v>
      </c>
      <c r="B96" s="3726" t="s">
        <v>26</v>
      </c>
      <c r="C96" s="3642" t="s">
        <v>109</v>
      </c>
      <c r="D96" s="3728" t="s">
        <v>253</v>
      </c>
      <c r="E96" s="3730">
        <v>288712070</v>
      </c>
      <c r="F96" s="3732" t="s">
        <v>254</v>
      </c>
      <c r="G96" s="3734" t="s">
        <v>255</v>
      </c>
      <c r="H96" s="274" t="s">
        <v>50</v>
      </c>
      <c r="I96" s="2449"/>
      <c r="J96" s="2450"/>
      <c r="K96" s="2450"/>
      <c r="L96" s="2451"/>
      <c r="M96" s="1485">
        <f>SUM(N96)</f>
        <v>0.5</v>
      </c>
      <c r="N96" s="1481">
        <v>0.5</v>
      </c>
      <c r="O96" s="1486"/>
      <c r="P96" s="2452"/>
      <c r="Q96" s="418">
        <f>SUM(R96)</f>
        <v>0.5</v>
      </c>
      <c r="R96" s="419">
        <v>0.5</v>
      </c>
      <c r="S96" s="2450"/>
      <c r="T96" s="1723"/>
      <c r="U96" s="418">
        <f>SUM(V96)</f>
        <v>0.5</v>
      </c>
      <c r="V96" s="419">
        <v>0.5</v>
      </c>
      <c r="W96" s="2450"/>
      <c r="X96" s="1723"/>
      <c r="Y96" s="3735" t="s">
        <v>544</v>
      </c>
      <c r="Z96" s="3690">
        <v>20</v>
      </c>
      <c r="AA96" s="3690">
        <v>30</v>
      </c>
      <c r="AB96" s="3692">
        <v>30</v>
      </c>
      <c r="AC96" s="259"/>
    </row>
    <row r="97" spans="1:50" ht="32.25" customHeight="1" thickBot="1" x14ac:dyDescent="0.25">
      <c r="A97" s="3725"/>
      <c r="B97" s="3727"/>
      <c r="C97" s="3644"/>
      <c r="D97" s="3729"/>
      <c r="E97" s="3731"/>
      <c r="F97" s="3733"/>
      <c r="G97" s="3713"/>
      <c r="H97" s="1475" t="s">
        <v>16</v>
      </c>
      <c r="I97" s="2155"/>
      <c r="J97" s="1965"/>
      <c r="K97" s="1965"/>
      <c r="L97" s="2453"/>
      <c r="M97" s="2155">
        <f t="shared" si="49"/>
        <v>0.5</v>
      </c>
      <c r="N97" s="1965">
        <f t="shared" si="49"/>
        <v>0.5</v>
      </c>
      <c r="O97" s="1965"/>
      <c r="P97" s="1966"/>
      <c r="Q97" s="2132">
        <f>SUM(Q96)</f>
        <v>0.5</v>
      </c>
      <c r="R97" s="1965">
        <f>SUM(R96)</f>
        <v>0.5</v>
      </c>
      <c r="S97" s="1965"/>
      <c r="T97" s="1966"/>
      <c r="U97" s="2132">
        <f>SUM(U96)</f>
        <v>0.5</v>
      </c>
      <c r="V97" s="1965">
        <f>SUM(V96)</f>
        <v>0.5</v>
      </c>
      <c r="W97" s="1965"/>
      <c r="X97" s="1966"/>
      <c r="Y97" s="3736"/>
      <c r="Z97" s="3691"/>
      <c r="AA97" s="3691"/>
      <c r="AB97" s="3693"/>
      <c r="AC97" s="259"/>
    </row>
    <row r="98" spans="1:50" s="515" customFormat="1" ht="33" customHeight="1" thickBot="1" x14ac:dyDescent="0.25">
      <c r="A98" s="3724" t="s">
        <v>150</v>
      </c>
      <c r="B98" s="3726" t="s">
        <v>26</v>
      </c>
      <c r="C98" s="3739" t="s">
        <v>150</v>
      </c>
      <c r="D98" s="3728" t="s">
        <v>256</v>
      </c>
      <c r="E98" s="3742" t="s">
        <v>97</v>
      </c>
      <c r="F98" s="3744" t="s">
        <v>97</v>
      </c>
      <c r="G98" s="3711" t="s">
        <v>257</v>
      </c>
      <c r="H98" s="367" t="s">
        <v>50</v>
      </c>
      <c r="I98" s="443">
        <f>SUM(J98)</f>
        <v>0.5</v>
      </c>
      <c r="J98" s="419">
        <v>0.5</v>
      </c>
      <c r="K98" s="2427"/>
      <c r="L98" s="2428"/>
      <c r="M98" s="2158">
        <f>SUM(N98)</f>
        <v>4</v>
      </c>
      <c r="N98" s="2156">
        <v>4</v>
      </c>
      <c r="O98" s="2429"/>
      <c r="P98" s="2430"/>
      <c r="Q98" s="422">
        <f>SUM(R98)</f>
        <v>4</v>
      </c>
      <c r="R98" s="423">
        <v>4</v>
      </c>
      <c r="S98" s="3070"/>
      <c r="T98" s="3071"/>
      <c r="U98" s="426">
        <f>SUM(V98)</f>
        <v>4</v>
      </c>
      <c r="V98" s="419">
        <v>4</v>
      </c>
      <c r="W98" s="276"/>
      <c r="X98" s="277"/>
      <c r="Y98" s="3714" t="s">
        <v>766</v>
      </c>
      <c r="Z98" s="3690">
        <v>20</v>
      </c>
      <c r="AA98" s="3690">
        <v>20</v>
      </c>
      <c r="AB98" s="3718">
        <v>20</v>
      </c>
      <c r="AC98" s="259"/>
    </row>
    <row r="99" spans="1:50" s="515" customFormat="1" ht="29.25" customHeight="1" thickBot="1" x14ac:dyDescent="0.25">
      <c r="A99" s="3737"/>
      <c r="B99" s="3738"/>
      <c r="C99" s="3740"/>
      <c r="D99" s="3741"/>
      <c r="E99" s="3743"/>
      <c r="F99" s="3745"/>
      <c r="G99" s="3712"/>
      <c r="H99" s="431" t="s">
        <v>107</v>
      </c>
      <c r="I99" s="470">
        <f>SUM(J99)</f>
        <v>1.9</v>
      </c>
      <c r="J99" s="436">
        <v>1.9</v>
      </c>
      <c r="K99" s="2431"/>
      <c r="L99" s="2432"/>
      <c r="M99" s="2162">
        <f>SUM(N99)</f>
        <v>2</v>
      </c>
      <c r="N99" s="2163">
        <v>2</v>
      </c>
      <c r="O99" s="2433"/>
      <c r="P99" s="2434"/>
      <c r="Q99" s="1557">
        <f>SUM(R99)</f>
        <v>2</v>
      </c>
      <c r="R99" s="336">
        <v>2</v>
      </c>
      <c r="S99" s="2435"/>
      <c r="T99" s="2436"/>
      <c r="U99" s="435">
        <f>SUM(V99)</f>
        <v>2</v>
      </c>
      <c r="V99" s="436">
        <v>2</v>
      </c>
      <c r="W99" s="304"/>
      <c r="X99" s="2437"/>
      <c r="Y99" s="3715"/>
      <c r="Z99" s="3717"/>
      <c r="AA99" s="3717"/>
      <c r="AB99" s="3719"/>
      <c r="AC99" s="259"/>
    </row>
    <row r="100" spans="1:50" s="515" customFormat="1" ht="28.5" customHeight="1" thickBot="1" x14ac:dyDescent="0.25">
      <c r="A100" s="3725"/>
      <c r="B100" s="3727"/>
      <c r="C100" s="3740"/>
      <c r="D100" s="3729"/>
      <c r="E100" s="3731"/>
      <c r="F100" s="3746"/>
      <c r="G100" s="3713"/>
      <c r="H100" s="1475" t="s">
        <v>16</v>
      </c>
      <c r="I100" s="1479">
        <f>SUM(I98:I99)</f>
        <v>2.4</v>
      </c>
      <c r="J100" s="1965">
        <f>SUM(J98:J99)</f>
        <v>2.4</v>
      </c>
      <c r="K100" s="1965"/>
      <c r="L100" s="1966"/>
      <c r="M100" s="1479">
        <f>SUM(M98:M99)</f>
        <v>6</v>
      </c>
      <c r="N100" s="1423">
        <f>SUM(N98:N99)</f>
        <v>6</v>
      </c>
      <c r="O100" s="1423"/>
      <c r="P100" s="1424"/>
      <c r="Q100" s="1422">
        <f t="shared" ref="Q100:V100" si="50">SUM(Q98:Q99)</f>
        <v>6</v>
      </c>
      <c r="R100" s="1423">
        <f t="shared" si="50"/>
        <v>6</v>
      </c>
      <c r="S100" s="1423"/>
      <c r="T100" s="1424"/>
      <c r="U100" s="1422">
        <f t="shared" si="50"/>
        <v>6</v>
      </c>
      <c r="V100" s="1423">
        <f t="shared" si="50"/>
        <v>6</v>
      </c>
      <c r="W100" s="1423"/>
      <c r="X100" s="1423"/>
      <c r="Y100" s="3716"/>
      <c r="Z100" s="3691"/>
      <c r="AA100" s="3691"/>
      <c r="AB100" s="3720"/>
      <c r="AC100" s="259"/>
    </row>
    <row r="101" spans="1:50" ht="21.75" customHeight="1" thickBot="1" x14ac:dyDescent="0.25">
      <c r="A101" s="495" t="s">
        <v>150</v>
      </c>
      <c r="B101" s="496" t="s">
        <v>26</v>
      </c>
      <c r="C101" s="3721" t="s">
        <v>122</v>
      </c>
      <c r="D101" s="3722"/>
      <c r="E101" s="3722"/>
      <c r="F101" s="3722"/>
      <c r="G101" s="3722"/>
      <c r="H101" s="3723"/>
      <c r="I101" s="314">
        <f>SUM(I100,I95)</f>
        <v>5.6</v>
      </c>
      <c r="J101" s="306">
        <f>SUM(J100,J95)</f>
        <v>5.6</v>
      </c>
      <c r="K101" s="306"/>
      <c r="L101" s="306"/>
      <c r="M101" s="314">
        <f>SUM(M100,M97,M95,)</f>
        <v>10.5</v>
      </c>
      <c r="N101" s="306">
        <f>SUM(N100,N97,N95,)</f>
        <v>10.5</v>
      </c>
      <c r="O101" s="306"/>
      <c r="P101" s="306"/>
      <c r="Q101" s="314">
        <f>SUM(Q100,Q97,Q95,)</f>
        <v>10.5</v>
      </c>
      <c r="R101" s="306">
        <f>SUM(R100,R97,R95,)</f>
        <v>10.5</v>
      </c>
      <c r="S101" s="306"/>
      <c r="T101" s="306"/>
      <c r="U101" s="314">
        <f>SUM(U100,U97,U95,)</f>
        <v>10.5</v>
      </c>
      <c r="V101" s="306">
        <f>SUM(V100,V97,V95,)</f>
        <v>10.5</v>
      </c>
      <c r="W101" s="306"/>
      <c r="X101" s="307"/>
      <c r="Y101" s="472"/>
      <c r="Z101" s="472"/>
      <c r="AA101" s="472"/>
      <c r="AB101" s="473"/>
      <c r="AC101" s="259"/>
    </row>
    <row r="102" spans="1:50" ht="15.75" customHeight="1" thickBot="1" x14ac:dyDescent="0.25">
      <c r="A102" s="497" t="s">
        <v>142</v>
      </c>
      <c r="B102" s="3698" t="s">
        <v>136</v>
      </c>
      <c r="C102" s="3699"/>
      <c r="D102" s="3699"/>
      <c r="E102" s="3699"/>
      <c r="F102" s="3699"/>
      <c r="G102" s="3699"/>
      <c r="H102" s="3700"/>
      <c r="I102" s="437">
        <f t="shared" ref="I102:W102" si="51">SUM(I92+I101)</f>
        <v>98.1</v>
      </c>
      <c r="J102" s="438">
        <f t="shared" si="51"/>
        <v>98.1</v>
      </c>
      <c r="K102" s="438">
        <f t="shared" si="51"/>
        <v>41.8</v>
      </c>
      <c r="L102" s="439"/>
      <c r="M102" s="437">
        <f t="shared" si="51"/>
        <v>72.7</v>
      </c>
      <c r="N102" s="438">
        <f t="shared" si="51"/>
        <v>72.7</v>
      </c>
      <c r="O102" s="438">
        <f t="shared" si="51"/>
        <v>47.5</v>
      </c>
      <c r="P102" s="439"/>
      <c r="Q102" s="437">
        <f t="shared" si="51"/>
        <v>74.5</v>
      </c>
      <c r="R102" s="438">
        <f t="shared" si="51"/>
        <v>74.5</v>
      </c>
      <c r="S102" s="438">
        <f t="shared" si="51"/>
        <v>48</v>
      </c>
      <c r="T102" s="439"/>
      <c r="U102" s="437">
        <f t="shared" si="51"/>
        <v>75.5</v>
      </c>
      <c r="V102" s="438">
        <f t="shared" si="51"/>
        <v>75.5</v>
      </c>
      <c r="W102" s="438">
        <f t="shared" si="51"/>
        <v>48</v>
      </c>
      <c r="X102" s="439"/>
      <c r="Y102" s="440"/>
      <c r="Z102" s="440"/>
      <c r="AA102" s="440"/>
      <c r="AB102" s="441"/>
      <c r="AC102" s="259"/>
    </row>
    <row r="103" spans="1:50" ht="18.75" customHeight="1" thickBot="1" x14ac:dyDescent="0.25">
      <c r="A103" s="498" t="s">
        <v>109</v>
      </c>
      <c r="B103" s="3701" t="s">
        <v>258</v>
      </c>
      <c r="C103" s="3702"/>
      <c r="D103" s="3702"/>
      <c r="E103" s="3702"/>
      <c r="F103" s="3702"/>
      <c r="G103" s="3702"/>
      <c r="H103" s="3703"/>
      <c r="I103" s="499">
        <f t="shared" ref="I103:X103" si="52">SUM(I52+I81+I102)</f>
        <v>2739.1</v>
      </c>
      <c r="J103" s="500">
        <f t="shared" si="52"/>
        <v>1784.5</v>
      </c>
      <c r="K103" s="500">
        <f t="shared" si="52"/>
        <v>1243.2</v>
      </c>
      <c r="L103" s="501">
        <f t="shared" si="52"/>
        <v>954.6</v>
      </c>
      <c r="M103" s="499">
        <f>SUM(M52+M81+M102)</f>
        <v>1807.1000000000001</v>
      </c>
      <c r="N103" s="500">
        <f t="shared" si="52"/>
        <v>1789.7</v>
      </c>
      <c r="O103" s="500">
        <f t="shared" si="52"/>
        <v>1389.8</v>
      </c>
      <c r="P103" s="501">
        <f t="shared" si="52"/>
        <v>17.399999999999999</v>
      </c>
      <c r="Q103" s="499">
        <f t="shared" si="52"/>
        <v>2402.1150000000002</v>
      </c>
      <c r="R103" s="500">
        <f t="shared" si="52"/>
        <v>1892.3150000000001</v>
      </c>
      <c r="S103" s="500">
        <f t="shared" si="52"/>
        <v>1458.4150000000002</v>
      </c>
      <c r="T103" s="501">
        <f t="shared" si="52"/>
        <v>460</v>
      </c>
      <c r="U103" s="499">
        <f t="shared" si="52"/>
        <v>2941.9607500000002</v>
      </c>
      <c r="V103" s="500">
        <f t="shared" si="52"/>
        <v>2474.3857500000004</v>
      </c>
      <c r="W103" s="500">
        <f t="shared" si="52"/>
        <v>1529.8857500000001</v>
      </c>
      <c r="X103" s="501">
        <f t="shared" si="52"/>
        <v>400</v>
      </c>
      <c r="Y103" s="502"/>
      <c r="Z103" s="502"/>
      <c r="AA103" s="502"/>
      <c r="AB103" s="503"/>
      <c r="AC103" s="259"/>
    </row>
    <row r="104" spans="1:50" s="494" customFormat="1" ht="19.5" customHeight="1" thickTop="1" x14ac:dyDescent="0.2">
      <c r="A104" s="504"/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5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4"/>
      <c r="AB104" s="506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</row>
    <row r="105" spans="1:50" s="494" customFormat="1" ht="15.75" customHeight="1" x14ac:dyDescent="0.2">
      <c r="A105" s="507"/>
      <c r="B105" s="508"/>
      <c r="C105" s="508"/>
      <c r="D105" s="508"/>
      <c r="E105" s="508"/>
      <c r="F105" s="508"/>
      <c r="G105" s="509"/>
      <c r="H105" s="3704" t="s">
        <v>160</v>
      </c>
      <c r="I105" s="3705"/>
      <c r="J105" s="3705"/>
      <c r="K105" s="3705"/>
      <c r="L105" s="3705"/>
      <c r="M105" s="3705"/>
      <c r="N105" s="3705"/>
      <c r="O105" s="3705"/>
      <c r="P105" s="3705"/>
      <c r="Q105" s="510"/>
      <c r="R105" s="510"/>
      <c r="S105" s="510"/>
      <c r="T105" s="510"/>
      <c r="U105" s="510"/>
      <c r="V105" s="510"/>
      <c r="W105" s="511"/>
      <c r="X105" s="510"/>
      <c r="Y105" s="506"/>
      <c r="Z105" s="506"/>
      <c r="AA105" s="506"/>
      <c r="AB105" s="506"/>
      <c r="AC105" s="493"/>
      <c r="AD105" s="493"/>
      <c r="AE105" s="493"/>
      <c r="AF105" s="493"/>
      <c r="AG105" s="493"/>
      <c r="AH105" s="493"/>
      <c r="AI105" s="493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</row>
    <row r="106" spans="1:50" s="494" customFormat="1" ht="15.75" customHeight="1" thickBot="1" x14ac:dyDescent="0.25">
      <c r="A106" s="507"/>
      <c r="B106" s="508"/>
      <c r="C106" s="508"/>
      <c r="D106" s="508"/>
      <c r="E106" s="508"/>
      <c r="F106" s="508"/>
      <c r="G106" s="509"/>
      <c r="H106" s="512"/>
      <c r="I106" s="513"/>
      <c r="J106" s="513"/>
      <c r="K106" s="513"/>
      <c r="L106" s="513"/>
      <c r="M106" s="513"/>
      <c r="N106" s="513"/>
      <c r="O106" s="513"/>
      <c r="P106" s="513"/>
      <c r="Q106" s="510"/>
      <c r="R106" s="510"/>
      <c r="S106" s="510"/>
      <c r="T106" s="510"/>
      <c r="U106" s="510"/>
      <c r="V106" s="510"/>
      <c r="W106" s="511"/>
      <c r="X106" s="510"/>
      <c r="Y106" s="506"/>
      <c r="Z106" s="506"/>
      <c r="AA106" s="506"/>
      <c r="AB106" s="506"/>
      <c r="AC106" s="493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/>
      <c r="AV106" s="493"/>
      <c r="AW106" s="493"/>
      <c r="AX106" s="493"/>
    </row>
    <row r="107" spans="1:50" s="494" customFormat="1" ht="24" customHeight="1" thickTop="1" thickBot="1" x14ac:dyDescent="0.25">
      <c r="A107" s="507"/>
      <c r="B107" s="508"/>
      <c r="C107" s="508"/>
      <c r="D107" s="3706" t="s">
        <v>161</v>
      </c>
      <c r="E107" s="3707"/>
      <c r="F107" s="3707"/>
      <c r="G107" s="3707"/>
      <c r="H107" s="3707"/>
      <c r="I107" s="3708"/>
      <c r="J107" s="3709" t="s">
        <v>162</v>
      </c>
      <c r="K107" s="3695"/>
      <c r="L107" s="3695"/>
      <c r="M107" s="3710"/>
      <c r="N107" s="3709" t="s">
        <v>163</v>
      </c>
      <c r="O107" s="3695"/>
      <c r="P107" s="3695"/>
      <c r="Q107" s="3696"/>
      <c r="R107" s="3694" t="s">
        <v>13</v>
      </c>
      <c r="S107" s="3695"/>
      <c r="T107" s="3695"/>
      <c r="U107" s="3696"/>
      <c r="V107" s="3694" t="s">
        <v>14</v>
      </c>
      <c r="W107" s="3695"/>
      <c r="X107" s="3695"/>
      <c r="Y107" s="3697"/>
      <c r="Z107" s="506"/>
      <c r="AA107" s="506"/>
      <c r="AB107" s="506"/>
      <c r="AC107" s="493"/>
      <c r="AD107" s="493"/>
      <c r="AE107" s="493"/>
      <c r="AF107" s="493"/>
      <c r="AG107" s="493"/>
      <c r="AH107" s="493"/>
      <c r="AI107" s="493"/>
      <c r="AJ107" s="493"/>
      <c r="AK107" s="493"/>
      <c r="AL107" s="493"/>
      <c r="AM107" s="493"/>
      <c r="AN107" s="493"/>
      <c r="AO107" s="493"/>
      <c r="AP107" s="493"/>
      <c r="AQ107" s="493"/>
      <c r="AR107" s="493"/>
      <c r="AS107" s="493"/>
      <c r="AT107" s="493"/>
      <c r="AU107" s="493"/>
      <c r="AV107" s="493"/>
      <c r="AW107" s="493"/>
      <c r="AX107" s="493"/>
    </row>
    <row r="108" spans="1:50" s="494" customFormat="1" ht="15.75" customHeight="1" thickBot="1" x14ac:dyDescent="0.25">
      <c r="A108" s="507"/>
      <c r="B108" s="508"/>
      <c r="C108" s="508"/>
      <c r="D108" s="3651" t="s">
        <v>259</v>
      </c>
      <c r="E108" s="3652"/>
      <c r="F108" s="3652"/>
      <c r="G108" s="3652"/>
      <c r="H108" s="3652"/>
      <c r="I108" s="3653"/>
      <c r="J108" s="3654">
        <f>SUM(J109:M112)</f>
        <v>2308.8000000000002</v>
      </c>
      <c r="K108" s="3655"/>
      <c r="L108" s="3655"/>
      <c r="M108" s="3656"/>
      <c r="N108" s="3654">
        <f t="shared" ref="N108" si="53">SUM(N109:Q112)</f>
        <v>1802.6000000000001</v>
      </c>
      <c r="O108" s="3655"/>
      <c r="P108" s="3655"/>
      <c r="Q108" s="3656"/>
      <c r="R108" s="3654">
        <f t="shared" ref="R108" si="54">SUM(R109:U112)</f>
        <v>1937.6150000000002</v>
      </c>
      <c r="S108" s="3655"/>
      <c r="T108" s="3655"/>
      <c r="U108" s="3656"/>
      <c r="V108" s="3654">
        <f t="shared" ref="V108" si="55">SUM(V109:Y112)</f>
        <v>2937.4607500000002</v>
      </c>
      <c r="W108" s="3655"/>
      <c r="X108" s="3655"/>
      <c r="Y108" s="3686"/>
      <c r="Z108" s="506"/>
      <c r="AA108" s="506"/>
      <c r="AB108" s="506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</row>
    <row r="109" spans="1:50" s="494" customFormat="1" ht="18" customHeight="1" x14ac:dyDescent="0.2">
      <c r="A109" s="507"/>
      <c r="B109" s="508"/>
      <c r="C109" s="508"/>
      <c r="D109" s="3657" t="s">
        <v>260</v>
      </c>
      <c r="E109" s="3658"/>
      <c r="F109" s="3658"/>
      <c r="G109" s="3658"/>
      <c r="H109" s="3658"/>
      <c r="I109" s="3659"/>
      <c r="J109" s="3660">
        <f>SUM(I14+I18+I22+I26+I31+I36+I27+I32+I39+I41+I43+I45+I47+I49+I56+I62+I64+I66+I84+I86+I90+I94+I96+I98+I68+I77)</f>
        <v>1725.1000000000001</v>
      </c>
      <c r="K109" s="3661"/>
      <c r="L109" s="3661"/>
      <c r="M109" s="3662"/>
      <c r="N109" s="3660">
        <f>SUM(M14+M18+M22+M26+M31+M36+M27+M32+M39+M41+M43+M45+M47+M49+M56+M62+M64+M66+M84+M86+M90+M94+M96+M98+M68+M77)</f>
        <v>1787.1000000000001</v>
      </c>
      <c r="O109" s="3661"/>
      <c r="P109" s="3661"/>
      <c r="Q109" s="3662"/>
      <c r="R109" s="3660">
        <f>SUM(Q14+Q18+Q22+Q26+Q31+Q36+Q27+Q32+Q39+Q41+Q43+Q45+Q47+Q49+Q56+Q62+Q64+Q66+Q84+Q86+Q90+Q94+Q96+Q98+Q68+Q77)</f>
        <v>1923.9150000000002</v>
      </c>
      <c r="S109" s="3661"/>
      <c r="T109" s="3661"/>
      <c r="U109" s="3662"/>
      <c r="V109" s="3660">
        <f>SUM(U14+U18+U22+U26+U31+U36+U27+U32+U39+U41+U43+U45+U47+U49+U56+U62+U64+U66+U84+U86+U90+U94+U96+U98+U68+U77)</f>
        <v>2523.16075</v>
      </c>
      <c r="W109" s="3661"/>
      <c r="X109" s="3661"/>
      <c r="Y109" s="3662"/>
      <c r="Z109" s="506"/>
      <c r="AA109" s="506"/>
      <c r="AB109" s="506"/>
      <c r="AC109" s="493"/>
      <c r="AD109" s="493"/>
      <c r="AE109" s="493"/>
      <c r="AF109" s="493"/>
      <c r="AG109" s="493"/>
      <c r="AH109" s="493"/>
      <c r="AI109" s="493"/>
      <c r="AJ109" s="493"/>
      <c r="AK109" s="493"/>
      <c r="AL109" s="493"/>
      <c r="AM109" s="493"/>
      <c r="AN109" s="493"/>
      <c r="AO109" s="493"/>
      <c r="AP109" s="493"/>
      <c r="AQ109" s="493"/>
      <c r="AR109" s="493"/>
      <c r="AS109" s="493"/>
      <c r="AT109" s="493"/>
      <c r="AU109" s="493"/>
      <c r="AV109" s="493"/>
      <c r="AW109" s="493"/>
      <c r="AX109" s="493"/>
    </row>
    <row r="110" spans="1:50" s="494" customFormat="1" ht="23.25" customHeight="1" x14ac:dyDescent="0.2">
      <c r="A110" s="507"/>
      <c r="B110" s="508"/>
      <c r="C110" s="508"/>
      <c r="D110" s="3679" t="s">
        <v>261</v>
      </c>
      <c r="E110" s="3680"/>
      <c r="F110" s="3680"/>
      <c r="G110" s="3680"/>
      <c r="H110" s="3680"/>
      <c r="I110" s="3681"/>
      <c r="J110" s="3648">
        <f>SUM(I20+I24+I29+I34)</f>
        <v>14.3</v>
      </c>
      <c r="K110" s="3649"/>
      <c r="L110" s="3649"/>
      <c r="M110" s="3650"/>
      <c r="N110" s="3648">
        <f>SUM(M20+M24+M29+M34)</f>
        <v>15.5</v>
      </c>
      <c r="O110" s="3649"/>
      <c r="P110" s="3649"/>
      <c r="Q110" s="3650"/>
      <c r="R110" s="3648">
        <f>SUM(Q20+Q24+Q29+Q34)</f>
        <v>13.7</v>
      </c>
      <c r="S110" s="3649"/>
      <c r="T110" s="3649"/>
      <c r="U110" s="3650"/>
      <c r="V110" s="3648">
        <f>SUM(U20+U24+U29+U34)</f>
        <v>14.3</v>
      </c>
      <c r="W110" s="3649"/>
      <c r="X110" s="3649"/>
      <c r="Y110" s="3650"/>
      <c r="Z110" s="506"/>
      <c r="AA110" s="506"/>
      <c r="AB110" s="506"/>
      <c r="AC110" s="493"/>
      <c r="AD110" s="493"/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493"/>
    </row>
    <row r="111" spans="1:50" s="494" customFormat="1" ht="19.5" customHeight="1" x14ac:dyDescent="0.2">
      <c r="A111" s="507"/>
      <c r="B111" s="508"/>
      <c r="C111" s="508"/>
      <c r="D111" s="3679" t="s">
        <v>167</v>
      </c>
      <c r="E111" s="3680"/>
      <c r="F111" s="3680"/>
      <c r="G111" s="3680"/>
      <c r="H111" s="3680"/>
      <c r="I111" s="3681"/>
      <c r="J111" s="3648">
        <f>SUM(I11+I19+I23+I28+I33+I75)</f>
        <v>215.9</v>
      </c>
      <c r="K111" s="3649"/>
      <c r="L111" s="3649"/>
      <c r="M111" s="3650"/>
      <c r="N111" s="3648">
        <f>SUM(M11+M19+M23+M28+M33+M75)</f>
        <v>0</v>
      </c>
      <c r="O111" s="3649"/>
      <c r="P111" s="3649"/>
      <c r="Q111" s="3650"/>
      <c r="R111" s="3648">
        <f>SUM(Q11+Q19+Q23+Q28+Q33+Q75)</f>
        <v>0</v>
      </c>
      <c r="S111" s="3649"/>
      <c r="T111" s="3649"/>
      <c r="U111" s="3650"/>
      <c r="V111" s="3648">
        <f>SUM(U11+U19+U23+U28+U33+U75)</f>
        <v>0</v>
      </c>
      <c r="W111" s="3649"/>
      <c r="X111" s="3649"/>
      <c r="Y111" s="3650"/>
      <c r="Z111" s="506"/>
      <c r="AA111" s="506"/>
      <c r="AB111" s="506"/>
      <c r="AC111" s="493"/>
      <c r="AD111" s="493"/>
      <c r="AE111" s="493"/>
      <c r="AF111" s="493"/>
      <c r="AG111" s="493"/>
      <c r="AH111" s="493"/>
      <c r="AI111" s="493"/>
      <c r="AJ111" s="493"/>
      <c r="AK111" s="493"/>
      <c r="AL111" s="493"/>
      <c r="AM111" s="493"/>
      <c r="AN111" s="493"/>
      <c r="AO111" s="493"/>
      <c r="AP111" s="493"/>
      <c r="AQ111" s="493"/>
      <c r="AR111" s="493"/>
      <c r="AS111" s="493"/>
      <c r="AT111" s="493"/>
      <c r="AU111" s="493"/>
      <c r="AV111" s="493"/>
      <c r="AW111" s="493"/>
      <c r="AX111" s="493"/>
    </row>
    <row r="112" spans="1:50" s="494" customFormat="1" ht="20.25" customHeight="1" thickBot="1" x14ac:dyDescent="0.25">
      <c r="A112" s="507"/>
      <c r="B112" s="508"/>
      <c r="C112" s="508"/>
      <c r="D112" s="3645" t="s">
        <v>169</v>
      </c>
      <c r="E112" s="3646"/>
      <c r="F112" s="3646"/>
      <c r="G112" s="3646"/>
      <c r="H112" s="3646"/>
      <c r="I112" s="3647"/>
      <c r="J112" s="3648">
        <f>SUM(I12+I74)</f>
        <v>353.5</v>
      </c>
      <c r="K112" s="3649"/>
      <c r="L112" s="3649"/>
      <c r="M112" s="3650"/>
      <c r="N112" s="3648">
        <f>SUM(M12+M74)</f>
        <v>0</v>
      </c>
      <c r="O112" s="3649"/>
      <c r="P112" s="3649"/>
      <c r="Q112" s="3650"/>
      <c r="R112" s="3648">
        <f>SUM(Q12+Q74+Q71)</f>
        <v>0</v>
      </c>
      <c r="S112" s="3649"/>
      <c r="T112" s="3649"/>
      <c r="U112" s="3650"/>
      <c r="V112" s="3648">
        <f>SUM(U12+U74+U71)</f>
        <v>400</v>
      </c>
      <c r="W112" s="3649"/>
      <c r="X112" s="3649"/>
      <c r="Y112" s="3650"/>
      <c r="Z112" s="506"/>
      <c r="AA112" s="506"/>
      <c r="AB112" s="506"/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</row>
    <row r="113" spans="1:50" s="494" customFormat="1" ht="19.5" customHeight="1" thickBot="1" x14ac:dyDescent="0.25">
      <c r="A113" s="507"/>
      <c r="B113" s="508"/>
      <c r="C113" s="508"/>
      <c r="D113" s="3651" t="s">
        <v>262</v>
      </c>
      <c r="E113" s="3652"/>
      <c r="F113" s="3652"/>
      <c r="G113" s="3652"/>
      <c r="H113" s="3652"/>
      <c r="I113" s="3653"/>
      <c r="J113" s="3654">
        <f>SUM(J114:M117)</f>
        <v>430.29999999999995</v>
      </c>
      <c r="K113" s="3655"/>
      <c r="L113" s="3655"/>
      <c r="M113" s="3656"/>
      <c r="N113" s="3654">
        <f t="shared" ref="N113" si="56">SUM(N114:Q117)</f>
        <v>4.5</v>
      </c>
      <c r="O113" s="3655"/>
      <c r="P113" s="3655"/>
      <c r="Q113" s="3656"/>
      <c r="R113" s="3654">
        <f t="shared" ref="R113" si="57">SUM(R114:U117)</f>
        <v>464.5</v>
      </c>
      <c r="S113" s="3655"/>
      <c r="T113" s="3655"/>
      <c r="U113" s="3656"/>
      <c r="V113" s="3654">
        <f t="shared" ref="V113" si="58">SUM(V114:Y117)</f>
        <v>4.5</v>
      </c>
      <c r="W113" s="3655"/>
      <c r="X113" s="3655"/>
      <c r="Y113" s="3686"/>
      <c r="Z113" s="506"/>
      <c r="AA113" s="506"/>
      <c r="AB113" s="506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/>
      <c r="AM113" s="493"/>
      <c r="AN113" s="493"/>
      <c r="AO113" s="493"/>
      <c r="AP113" s="493"/>
      <c r="AQ113" s="493"/>
      <c r="AR113" s="493"/>
      <c r="AS113" s="493"/>
      <c r="AT113" s="493"/>
      <c r="AU113" s="493"/>
      <c r="AV113" s="493"/>
      <c r="AW113" s="493"/>
      <c r="AX113" s="493"/>
    </row>
    <row r="114" spans="1:50" s="494" customFormat="1" ht="15.75" customHeight="1" x14ac:dyDescent="0.2">
      <c r="A114" s="507"/>
      <c r="B114" s="508"/>
      <c r="C114" s="508"/>
      <c r="D114" s="3687" t="s">
        <v>263</v>
      </c>
      <c r="E114" s="3688"/>
      <c r="F114" s="3688"/>
      <c r="G114" s="3688"/>
      <c r="H114" s="3688"/>
      <c r="I114" s="3689"/>
      <c r="J114" s="3648"/>
      <c r="K114" s="3649"/>
      <c r="L114" s="3649"/>
      <c r="M114" s="3650"/>
      <c r="N114" s="3648"/>
      <c r="O114" s="3649"/>
      <c r="P114" s="3649"/>
      <c r="Q114" s="3650"/>
      <c r="R114" s="3648"/>
      <c r="S114" s="3649"/>
      <c r="T114" s="3649"/>
      <c r="U114" s="3650"/>
      <c r="V114" s="3648"/>
      <c r="W114" s="3649"/>
      <c r="X114" s="3649"/>
      <c r="Y114" s="3665"/>
      <c r="Z114" s="506"/>
      <c r="AA114" s="506"/>
      <c r="AB114" s="506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3"/>
      <c r="AS114" s="493"/>
      <c r="AT114" s="493"/>
      <c r="AU114" s="493"/>
      <c r="AV114" s="493"/>
      <c r="AW114" s="493"/>
      <c r="AX114" s="493"/>
    </row>
    <row r="115" spans="1:50" s="494" customFormat="1" ht="18.75" customHeight="1" x14ac:dyDescent="0.2">
      <c r="A115" s="507"/>
      <c r="B115" s="508"/>
      <c r="C115" s="508"/>
      <c r="D115" s="3673" t="s">
        <v>264</v>
      </c>
      <c r="E115" s="3674"/>
      <c r="F115" s="3674"/>
      <c r="G115" s="3674"/>
      <c r="H115" s="3674"/>
      <c r="I115" s="3675"/>
      <c r="J115" s="3676">
        <f>SUM(I13+I99)</f>
        <v>427.79999999999995</v>
      </c>
      <c r="K115" s="3677"/>
      <c r="L115" s="3677"/>
      <c r="M115" s="3678"/>
      <c r="N115" s="3676">
        <f>SUM(M13+M99)</f>
        <v>2</v>
      </c>
      <c r="O115" s="3677"/>
      <c r="P115" s="3677"/>
      <c r="Q115" s="3678"/>
      <c r="R115" s="3676">
        <f>SUM(Q13+Q99)</f>
        <v>2</v>
      </c>
      <c r="S115" s="3677"/>
      <c r="T115" s="3677"/>
      <c r="U115" s="3678"/>
      <c r="V115" s="3676">
        <f>SUM(U13+U99)</f>
        <v>2</v>
      </c>
      <c r="W115" s="3677"/>
      <c r="X115" s="3677"/>
      <c r="Y115" s="3678"/>
      <c r="Z115" s="506"/>
      <c r="AA115" s="506"/>
      <c r="AB115" s="506"/>
      <c r="AC115" s="493"/>
      <c r="AD115" s="493"/>
      <c r="AE115" s="493"/>
      <c r="AF115" s="493"/>
      <c r="AG115" s="493"/>
      <c r="AH115" s="493"/>
      <c r="AI115" s="493"/>
      <c r="AJ115" s="493"/>
      <c r="AK115" s="493"/>
      <c r="AL115" s="493"/>
      <c r="AM115" s="493"/>
      <c r="AN115" s="493"/>
      <c r="AO115" s="493"/>
      <c r="AP115" s="493"/>
      <c r="AQ115" s="493"/>
      <c r="AR115" s="493"/>
      <c r="AS115" s="493"/>
      <c r="AT115" s="493"/>
      <c r="AU115" s="493"/>
      <c r="AV115" s="493"/>
      <c r="AW115" s="493"/>
      <c r="AX115" s="493"/>
    </row>
    <row r="116" spans="1:50" s="494" customFormat="1" ht="15.75" customHeight="1" x14ac:dyDescent="0.2">
      <c r="A116" s="507"/>
      <c r="B116" s="508"/>
      <c r="C116" s="508"/>
      <c r="D116" s="3679" t="s">
        <v>265</v>
      </c>
      <c r="E116" s="3680"/>
      <c r="F116" s="3680"/>
      <c r="G116" s="3680"/>
      <c r="H116" s="3680"/>
      <c r="I116" s="3681"/>
      <c r="J116" s="3682">
        <f>SUM(I78)</f>
        <v>2.5</v>
      </c>
      <c r="K116" s="3683"/>
      <c r="L116" s="3683"/>
      <c r="M116" s="3684"/>
      <c r="N116" s="3682">
        <f>SUM(M78)</f>
        <v>2.5</v>
      </c>
      <c r="O116" s="3683"/>
      <c r="P116" s="3683"/>
      <c r="Q116" s="3684"/>
      <c r="R116" s="3682">
        <f>SUM(Q69+Q78)</f>
        <v>462.5</v>
      </c>
      <c r="S116" s="3683"/>
      <c r="T116" s="3683"/>
      <c r="U116" s="3684"/>
      <c r="V116" s="3682">
        <f>SUM(U69+U78)</f>
        <v>2.5</v>
      </c>
      <c r="W116" s="3683"/>
      <c r="X116" s="3683"/>
      <c r="Y116" s="3685"/>
      <c r="Z116" s="506"/>
      <c r="AA116" s="506"/>
      <c r="AB116" s="506"/>
      <c r="AC116" s="493"/>
      <c r="AD116" s="493"/>
      <c r="AE116" s="493"/>
      <c r="AF116" s="493"/>
      <c r="AG116" s="493"/>
      <c r="AH116" s="493"/>
      <c r="AI116" s="493"/>
      <c r="AJ116" s="493"/>
      <c r="AK116" s="493"/>
      <c r="AL116" s="493"/>
      <c r="AM116" s="493"/>
      <c r="AN116" s="493"/>
      <c r="AO116" s="493"/>
      <c r="AP116" s="493"/>
      <c r="AQ116" s="493"/>
      <c r="AR116" s="493"/>
      <c r="AS116" s="493"/>
      <c r="AT116" s="493"/>
      <c r="AU116" s="493"/>
      <c r="AV116" s="493"/>
      <c r="AW116" s="493"/>
      <c r="AX116" s="493"/>
    </row>
    <row r="117" spans="1:50" s="494" customFormat="1" ht="15.75" customHeight="1" thickBot="1" x14ac:dyDescent="0.25">
      <c r="A117" s="507"/>
      <c r="B117" s="508"/>
      <c r="C117" s="508"/>
      <c r="D117" s="3645" t="s">
        <v>266</v>
      </c>
      <c r="E117" s="3646"/>
      <c r="F117" s="3646"/>
      <c r="G117" s="3646"/>
      <c r="H117" s="3646"/>
      <c r="I117" s="3647"/>
      <c r="J117" s="3648">
        <f>SUM(I72)</f>
        <v>0</v>
      </c>
      <c r="K117" s="3649"/>
      <c r="L117" s="3649"/>
      <c r="M117" s="3650"/>
      <c r="N117" s="3648">
        <f>SUM(M72)</f>
        <v>0</v>
      </c>
      <c r="O117" s="3649"/>
      <c r="P117" s="3649"/>
      <c r="Q117" s="3650"/>
      <c r="R117" s="3648"/>
      <c r="S117" s="3649"/>
      <c r="T117" s="3649"/>
      <c r="U117" s="3650"/>
      <c r="V117" s="3648"/>
      <c r="W117" s="3649"/>
      <c r="X117" s="3649"/>
      <c r="Y117" s="3665"/>
      <c r="Z117" s="506"/>
      <c r="AA117" s="506"/>
      <c r="AB117" s="506"/>
      <c r="AC117" s="493"/>
      <c r="AD117" s="493"/>
      <c r="AE117" s="493"/>
      <c r="AF117" s="493"/>
      <c r="AG117" s="493"/>
      <c r="AH117" s="493"/>
      <c r="AI117" s="493"/>
      <c r="AJ117" s="493"/>
      <c r="AK117" s="493"/>
      <c r="AL117" s="493"/>
      <c r="AM117" s="493"/>
      <c r="AN117" s="493"/>
      <c r="AO117" s="493"/>
      <c r="AP117" s="493"/>
      <c r="AQ117" s="493"/>
      <c r="AR117" s="493"/>
      <c r="AS117" s="493"/>
      <c r="AT117" s="493"/>
      <c r="AU117" s="493"/>
      <c r="AV117" s="493"/>
      <c r="AW117" s="493"/>
      <c r="AX117" s="493"/>
    </row>
    <row r="118" spans="1:50" s="494" customFormat="1" ht="15.75" customHeight="1" thickBot="1" x14ac:dyDescent="0.25">
      <c r="A118" s="507"/>
      <c r="B118" s="508"/>
      <c r="C118" s="508"/>
      <c r="D118" s="3666" t="s">
        <v>267</v>
      </c>
      <c r="E118" s="3667"/>
      <c r="F118" s="3667"/>
      <c r="G118" s="3667"/>
      <c r="H118" s="3667"/>
      <c r="I118" s="3668"/>
      <c r="J118" s="3669">
        <f>SUM(J108+J113)</f>
        <v>2739.1000000000004</v>
      </c>
      <c r="K118" s="3670"/>
      <c r="L118" s="3670"/>
      <c r="M118" s="3671"/>
      <c r="N118" s="3669">
        <f>SUM(N108+N113)</f>
        <v>1807.1000000000001</v>
      </c>
      <c r="O118" s="3670"/>
      <c r="P118" s="3670"/>
      <c r="Q118" s="3671"/>
      <c r="R118" s="3669">
        <f t="shared" ref="R118" si="59">SUM(R108+R113)</f>
        <v>2402.1150000000002</v>
      </c>
      <c r="S118" s="3670"/>
      <c r="T118" s="3670"/>
      <c r="U118" s="3671"/>
      <c r="V118" s="3669">
        <f t="shared" ref="V118" si="60">SUM(V108+V113)</f>
        <v>2941.9607500000002</v>
      </c>
      <c r="W118" s="3670"/>
      <c r="X118" s="3670"/>
      <c r="Y118" s="3672"/>
      <c r="Z118" s="506"/>
      <c r="AA118" s="506"/>
      <c r="AB118" s="506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493"/>
      <c r="AN118" s="493"/>
      <c r="AO118" s="493"/>
      <c r="AP118" s="493"/>
      <c r="AQ118" s="493"/>
      <c r="AR118" s="493"/>
      <c r="AS118" s="493"/>
      <c r="AT118" s="493"/>
      <c r="AU118" s="493"/>
      <c r="AV118" s="493"/>
      <c r="AW118" s="493"/>
      <c r="AX118" s="493"/>
    </row>
    <row r="119" spans="1:50" s="494" customFormat="1" ht="15.75" customHeight="1" thickTop="1" x14ac:dyDescent="0.2">
      <c r="A119" s="507"/>
      <c r="B119" s="508"/>
      <c r="C119" s="508"/>
      <c r="D119" s="508"/>
      <c r="E119" s="508"/>
      <c r="F119" s="508"/>
      <c r="G119" s="509"/>
      <c r="H119" s="509"/>
      <c r="I119" s="510"/>
      <c r="J119" s="510"/>
      <c r="K119" s="510"/>
      <c r="L119" s="510"/>
      <c r="M119" s="510"/>
      <c r="N119" s="510"/>
      <c r="O119" s="511"/>
      <c r="P119" s="510"/>
      <c r="Q119" s="510"/>
      <c r="R119" s="514"/>
      <c r="S119" s="514"/>
      <c r="T119" s="514"/>
      <c r="U119" s="514"/>
      <c r="V119" s="514"/>
      <c r="W119" s="514"/>
      <c r="X119" s="510"/>
      <c r="Y119" s="506"/>
      <c r="Z119" s="506"/>
      <c r="AA119" s="506"/>
      <c r="AB119" s="506"/>
      <c r="AC119" s="493"/>
      <c r="AD119" s="493"/>
      <c r="AE119" s="493"/>
      <c r="AF119" s="493"/>
      <c r="AG119" s="493"/>
      <c r="AH119" s="493"/>
      <c r="AI119" s="493"/>
      <c r="AJ119" s="493"/>
      <c r="AK119" s="493"/>
      <c r="AL119" s="493"/>
      <c r="AM119" s="493"/>
      <c r="AN119" s="493"/>
      <c r="AO119" s="493"/>
      <c r="AP119" s="493"/>
      <c r="AQ119" s="493"/>
      <c r="AR119" s="493"/>
      <c r="AS119" s="493"/>
      <c r="AT119" s="493"/>
      <c r="AU119" s="493"/>
      <c r="AV119" s="493"/>
      <c r="AW119" s="493"/>
      <c r="AX119" s="493"/>
    </row>
    <row r="120" spans="1:50" s="494" customFormat="1" ht="23.25" customHeight="1" x14ac:dyDescent="0.2">
      <c r="A120" s="507"/>
      <c r="B120" s="508"/>
      <c r="C120" s="508"/>
      <c r="D120" s="266"/>
      <c r="E120" s="3120"/>
      <c r="F120" s="3120"/>
      <c r="G120" s="3120"/>
      <c r="H120" s="3122"/>
      <c r="I120" s="3246" t="s">
        <v>484</v>
      </c>
      <c r="J120" s="3246"/>
      <c r="K120" s="3246"/>
      <c r="L120" s="3246"/>
      <c r="M120" s="3246"/>
      <c r="N120" s="3246"/>
      <c r="O120" s="3246"/>
      <c r="P120" s="3246"/>
      <c r="Q120" s="3246"/>
      <c r="R120" s="3246"/>
      <c r="S120" s="3246"/>
      <c r="T120" s="3246"/>
      <c r="U120" s="791"/>
      <c r="V120" s="791"/>
      <c r="W120" s="791"/>
      <c r="X120" s="791"/>
      <c r="Y120" s="791"/>
      <c r="Z120" s="791"/>
      <c r="AA120" s="506"/>
      <c r="AB120" s="266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493"/>
      <c r="AN120" s="493"/>
      <c r="AO120" s="493"/>
      <c r="AP120" s="493"/>
      <c r="AQ120" s="493"/>
      <c r="AR120" s="493"/>
      <c r="AS120" s="493"/>
      <c r="AT120" s="493"/>
      <c r="AU120" s="493"/>
      <c r="AV120" s="493"/>
      <c r="AW120" s="493"/>
      <c r="AX120" s="493"/>
    </row>
    <row r="121" spans="1:50" ht="15.75" customHeight="1" x14ac:dyDescent="0.2">
      <c r="E121" s="3247" t="s">
        <v>485</v>
      </c>
      <c r="F121" s="3247"/>
      <c r="G121" s="3247"/>
      <c r="H121" s="3247"/>
      <c r="I121" s="3247"/>
      <c r="J121" s="3247"/>
      <c r="K121" s="3247"/>
      <c r="L121" s="3247" t="s">
        <v>486</v>
      </c>
      <c r="M121" s="3247"/>
      <c r="N121" s="3247"/>
      <c r="O121" s="3247"/>
      <c r="P121" s="3247"/>
      <c r="Q121" s="3247"/>
      <c r="R121" s="3120" t="s">
        <v>487</v>
      </c>
      <c r="S121" s="3120"/>
      <c r="T121" s="3120"/>
      <c r="U121" s="3116"/>
      <c r="V121" s="3116"/>
      <c r="W121" s="3116"/>
      <c r="X121" s="3116"/>
      <c r="Y121" s="3116"/>
      <c r="Z121" s="791"/>
    </row>
    <row r="122" spans="1:50" ht="15.75" x14ac:dyDescent="0.2">
      <c r="E122" s="3232" t="s">
        <v>488</v>
      </c>
      <c r="F122" s="3232"/>
      <c r="G122" s="3232"/>
      <c r="H122" s="3232"/>
      <c r="I122" s="3232"/>
      <c r="J122" s="3232"/>
      <c r="K122" s="3232"/>
      <c r="L122" s="3232" t="s">
        <v>489</v>
      </c>
      <c r="M122" s="3232"/>
      <c r="N122" s="3232"/>
      <c r="O122" s="3232"/>
      <c r="P122" s="3232"/>
      <c r="Q122" s="3232"/>
      <c r="R122" s="3120" t="s">
        <v>490</v>
      </c>
      <c r="S122" s="3120"/>
      <c r="T122" s="3120"/>
      <c r="U122" s="3130"/>
      <c r="V122" s="3130"/>
      <c r="W122" s="3130"/>
      <c r="X122" s="3130"/>
      <c r="Y122" s="3130"/>
      <c r="Z122" s="3130"/>
    </row>
    <row r="123" spans="1:50" ht="15.75" x14ac:dyDescent="0.2">
      <c r="D123" s="516"/>
      <c r="E123" s="3232" t="s">
        <v>491</v>
      </c>
      <c r="F123" s="3232"/>
      <c r="G123" s="3232"/>
      <c r="H123" s="3232"/>
      <c r="I123" s="3232"/>
      <c r="J123" s="3232"/>
      <c r="K123" s="3232"/>
      <c r="L123" s="3120" t="s">
        <v>492</v>
      </c>
      <c r="M123" s="3120"/>
      <c r="N123" s="3120"/>
      <c r="O123" s="3120"/>
      <c r="P123" s="3120"/>
      <c r="Q123" s="3120"/>
      <c r="R123" s="3120" t="s">
        <v>493</v>
      </c>
      <c r="S123" s="3120"/>
      <c r="T123" s="3120"/>
      <c r="U123" s="3130"/>
      <c r="V123" s="3130"/>
      <c r="W123" s="3130"/>
      <c r="X123" s="3130"/>
      <c r="Y123" s="3130"/>
      <c r="Z123" s="3130"/>
    </row>
    <row r="124" spans="1:50" ht="15.75" x14ac:dyDescent="0.2">
      <c r="D124" s="516"/>
      <c r="E124" s="3232" t="s">
        <v>494</v>
      </c>
      <c r="F124" s="3232"/>
      <c r="G124" s="3232"/>
      <c r="H124" s="3232"/>
      <c r="I124" s="3232"/>
      <c r="J124" s="3232"/>
      <c r="K124" s="3232"/>
      <c r="L124" s="3120" t="s">
        <v>495</v>
      </c>
      <c r="M124" s="3120"/>
      <c r="N124" s="3120"/>
      <c r="O124" s="3120"/>
      <c r="P124" s="3120"/>
      <c r="Q124" s="3120"/>
      <c r="R124" s="3120" t="s">
        <v>496</v>
      </c>
      <c r="S124" s="3120"/>
      <c r="T124" s="3120"/>
      <c r="U124" s="3130"/>
      <c r="V124" s="3130"/>
      <c r="W124" s="3130"/>
      <c r="X124" s="3130"/>
      <c r="Y124" s="3130"/>
      <c r="Z124" s="3130"/>
    </row>
    <row r="125" spans="1:50" ht="15.75" x14ac:dyDescent="0.2">
      <c r="D125" s="516"/>
      <c r="E125" s="3232" t="s">
        <v>497</v>
      </c>
      <c r="F125" s="3232"/>
      <c r="G125" s="3232"/>
      <c r="H125" s="3232"/>
      <c r="I125" s="3232"/>
      <c r="J125" s="3232"/>
      <c r="K125" s="3232"/>
      <c r="L125" s="3120" t="s">
        <v>498</v>
      </c>
      <c r="M125" s="3120"/>
      <c r="N125" s="3120"/>
      <c r="O125" s="3120"/>
      <c r="P125" s="3120"/>
      <c r="Q125" s="3120"/>
      <c r="R125" s="3120"/>
      <c r="S125" s="3120"/>
      <c r="T125" s="3120"/>
      <c r="U125" s="3130"/>
      <c r="V125" s="3130"/>
      <c r="W125" s="3130"/>
      <c r="X125" s="3130"/>
      <c r="Y125" s="3130"/>
      <c r="Z125" s="3130"/>
    </row>
    <row r="126" spans="1:50" ht="15.75" x14ac:dyDescent="0.2">
      <c r="D126" s="516"/>
      <c r="E126" s="3232" t="s">
        <v>499</v>
      </c>
      <c r="F126" s="3232"/>
      <c r="G126" s="3232"/>
      <c r="H126" s="3232"/>
      <c r="I126" s="3232"/>
      <c r="J126" s="3232"/>
      <c r="K126" s="3232"/>
      <c r="L126" s="3120" t="s">
        <v>500</v>
      </c>
      <c r="M126" s="3120"/>
      <c r="N126" s="3120"/>
      <c r="O126" s="3120"/>
      <c r="P126" s="3120"/>
      <c r="Q126" s="3120"/>
      <c r="R126" s="3120"/>
      <c r="S126" s="3120"/>
      <c r="T126" s="3120"/>
      <c r="U126" s="3130"/>
      <c r="V126" s="3130"/>
      <c r="W126" s="3130"/>
      <c r="X126" s="3130"/>
      <c r="Y126" s="3130"/>
      <c r="Z126" s="3130"/>
    </row>
    <row r="127" spans="1:50" ht="15.75" x14ac:dyDescent="0.2">
      <c r="D127" s="516"/>
      <c r="E127" s="3232" t="s">
        <v>501</v>
      </c>
      <c r="F127" s="3232"/>
      <c r="G127" s="3232"/>
      <c r="H127" s="3232"/>
      <c r="I127" s="3232"/>
      <c r="J127" s="3232"/>
      <c r="K127" s="3232"/>
      <c r="L127" s="3120" t="s">
        <v>502</v>
      </c>
      <c r="M127" s="3120"/>
      <c r="N127" s="3120"/>
      <c r="O127" s="3120"/>
      <c r="P127" s="3120"/>
      <c r="Q127" s="3120"/>
      <c r="R127" s="3120"/>
      <c r="S127" s="3120"/>
      <c r="T127" s="3120"/>
      <c r="U127" s="3130"/>
      <c r="V127" s="3130"/>
      <c r="W127" s="3130"/>
      <c r="X127" s="3130"/>
      <c r="Y127" s="3130"/>
      <c r="Z127" s="3130"/>
    </row>
    <row r="128" spans="1:50" ht="15.75" customHeight="1" x14ac:dyDescent="0.2">
      <c r="D128" s="516"/>
      <c r="E128" s="3232" t="s">
        <v>503</v>
      </c>
      <c r="F128" s="3232"/>
      <c r="G128" s="3232"/>
      <c r="H128" s="3232"/>
      <c r="I128" s="3232"/>
      <c r="J128" s="3232"/>
      <c r="K128" s="3232"/>
      <c r="L128" s="3233" t="s">
        <v>504</v>
      </c>
      <c r="M128" s="3233"/>
      <c r="N128" s="3233"/>
      <c r="O128" s="3121"/>
      <c r="P128" s="3121"/>
      <c r="Q128" s="3121"/>
      <c r="R128" s="3120"/>
      <c r="S128" s="3120"/>
      <c r="T128" s="3120"/>
      <c r="U128" s="3130"/>
      <c r="V128" s="3130"/>
      <c r="W128" s="3130"/>
      <c r="X128" s="3130"/>
      <c r="Y128" s="3130"/>
      <c r="Z128" s="3130"/>
    </row>
    <row r="129" spans="4:31" ht="12.75" x14ac:dyDescent="0.2">
      <c r="D129" s="268"/>
      <c r="E129" s="268"/>
    </row>
    <row r="130" spans="4:31" ht="15.75" x14ac:dyDescent="0.25">
      <c r="F130" s="519"/>
      <c r="K130" s="519"/>
      <c r="L130" s="260"/>
      <c r="M130" s="260"/>
      <c r="N130" s="260"/>
      <c r="R130" s="519"/>
      <c r="S130" s="519"/>
    </row>
    <row r="131" spans="4:31" ht="15.75" x14ac:dyDescent="0.2">
      <c r="L131" s="259"/>
      <c r="M131" s="262"/>
      <c r="N131" s="262"/>
    </row>
    <row r="132" spans="4:31" ht="12.75" x14ac:dyDescent="0.2"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AB132" s="268"/>
    </row>
    <row r="133" spans="4:31" ht="12.75" x14ac:dyDescent="0.2">
      <c r="Z133" s="268"/>
      <c r="AA133" s="268"/>
      <c r="AC133" s="268"/>
      <c r="AD133" s="268"/>
      <c r="AE133" s="268"/>
    </row>
    <row r="134" spans="4:31" ht="15.75" x14ac:dyDescent="0.25">
      <c r="F134" s="519"/>
      <c r="R134" s="519"/>
    </row>
  </sheetData>
  <mergeCells count="405">
    <mergeCell ref="A1:AB1"/>
    <mergeCell ref="A2:AB2"/>
    <mergeCell ref="A3:AC3"/>
    <mergeCell ref="Z4:AA4"/>
    <mergeCell ref="A5:A7"/>
    <mergeCell ref="B5:B7"/>
    <mergeCell ref="C5:C7"/>
    <mergeCell ref="D5:D7"/>
    <mergeCell ref="E5:E7"/>
    <mergeCell ref="F5:F7"/>
    <mergeCell ref="Y5:AB5"/>
    <mergeCell ref="I6:I7"/>
    <mergeCell ref="J6:K6"/>
    <mergeCell ref="L6:L7"/>
    <mergeCell ref="M6:M7"/>
    <mergeCell ref="N6:O6"/>
    <mergeCell ref="P6:P7"/>
    <mergeCell ref="Q6:Q7"/>
    <mergeCell ref="R6:S6"/>
    <mergeCell ref="T6:T7"/>
    <mergeCell ref="I5:L5"/>
    <mergeCell ref="M5:P5"/>
    <mergeCell ref="Q5:T5"/>
    <mergeCell ref="U5:X5"/>
    <mergeCell ref="U6:U7"/>
    <mergeCell ref="V6:W6"/>
    <mergeCell ref="X6:X7"/>
    <mergeCell ref="F11:F15"/>
    <mergeCell ref="G11:G15"/>
    <mergeCell ref="Y11:Y15"/>
    <mergeCell ref="AA11:AA15"/>
    <mergeCell ref="AB11:AB15"/>
    <mergeCell ref="Z12:Z15"/>
    <mergeCell ref="Y6:Y7"/>
    <mergeCell ref="Z6:AB6"/>
    <mergeCell ref="A8:AB8"/>
    <mergeCell ref="B9:AB9"/>
    <mergeCell ref="C10:AB10"/>
    <mergeCell ref="A11:A15"/>
    <mergeCell ref="B11:B15"/>
    <mergeCell ref="C11:C15"/>
    <mergeCell ref="D11:D15"/>
    <mergeCell ref="E11:E15"/>
    <mergeCell ref="G5:G7"/>
    <mergeCell ref="H5:H7"/>
    <mergeCell ref="AA22:AA23"/>
    <mergeCell ref="AB22:AB23"/>
    <mergeCell ref="Y24:Y25"/>
    <mergeCell ref="Z24:Z25"/>
    <mergeCell ref="AA24:AA25"/>
    <mergeCell ref="AB24:AB25"/>
    <mergeCell ref="C16:H16"/>
    <mergeCell ref="C17:AB17"/>
    <mergeCell ref="A18:A21"/>
    <mergeCell ref="B18:B21"/>
    <mergeCell ref="C18:C21"/>
    <mergeCell ref="D18:D21"/>
    <mergeCell ref="E18:E21"/>
    <mergeCell ref="F18:F21"/>
    <mergeCell ref="G18:G21"/>
    <mergeCell ref="Y18:Y19"/>
    <mergeCell ref="AA18:AA19"/>
    <mergeCell ref="AB18:AB19"/>
    <mergeCell ref="Y20:Y21"/>
    <mergeCell ref="Z20:Z21"/>
    <mergeCell ref="AA20:AA21"/>
    <mergeCell ref="AB20:AB21"/>
    <mergeCell ref="E27:E30"/>
    <mergeCell ref="F27:F30"/>
    <mergeCell ref="A22:A25"/>
    <mergeCell ref="B22:B25"/>
    <mergeCell ref="C22:C25"/>
    <mergeCell ref="D22:D25"/>
    <mergeCell ref="E22:E25"/>
    <mergeCell ref="F22:F25"/>
    <mergeCell ref="Z18:Z19"/>
    <mergeCell ref="G22:G25"/>
    <mergeCell ref="Y22:Y23"/>
    <mergeCell ref="Z22:Z23"/>
    <mergeCell ref="AA39:AA40"/>
    <mergeCell ref="AB39:AB40"/>
    <mergeCell ref="A32:A35"/>
    <mergeCell ref="B32:B35"/>
    <mergeCell ref="C32:C35"/>
    <mergeCell ref="D32:D35"/>
    <mergeCell ref="E32:E35"/>
    <mergeCell ref="F32:F35"/>
    <mergeCell ref="G27:G30"/>
    <mergeCell ref="Y27:Y28"/>
    <mergeCell ref="Z27:Z28"/>
    <mergeCell ref="G32:G35"/>
    <mergeCell ref="Y32:Y33"/>
    <mergeCell ref="Z32:Z33"/>
    <mergeCell ref="AA27:AA28"/>
    <mergeCell ref="AB27:AB28"/>
    <mergeCell ref="Y29:Y30"/>
    <mergeCell ref="Z29:Z30"/>
    <mergeCell ref="AA29:AA30"/>
    <mergeCell ref="AB29:AB30"/>
    <mergeCell ref="A27:A30"/>
    <mergeCell ref="B27:B30"/>
    <mergeCell ref="C27:C30"/>
    <mergeCell ref="D27:D30"/>
    <mergeCell ref="A45:A46"/>
    <mergeCell ref="B45:B46"/>
    <mergeCell ref="C45:C46"/>
    <mergeCell ref="D45:D46"/>
    <mergeCell ref="E45:E46"/>
    <mergeCell ref="F45:F46"/>
    <mergeCell ref="G45:G46"/>
    <mergeCell ref="AA32:AA33"/>
    <mergeCell ref="AB32:AB33"/>
    <mergeCell ref="Y34:Y35"/>
    <mergeCell ref="Z34:Z35"/>
    <mergeCell ref="AA34:AA35"/>
    <mergeCell ref="AB34:AB35"/>
    <mergeCell ref="C37:H37"/>
    <mergeCell ref="C38:AB38"/>
    <mergeCell ref="A39:A40"/>
    <mergeCell ref="B39:B40"/>
    <mergeCell ref="C39:C40"/>
    <mergeCell ref="D39:D40"/>
    <mergeCell ref="E39:E40"/>
    <mergeCell ref="F39:F40"/>
    <mergeCell ref="G39:G40"/>
    <mergeCell ref="Y39:Y40"/>
    <mergeCell ref="Z39:Z40"/>
    <mergeCell ref="Y41:Y42"/>
    <mergeCell ref="Z41:Z42"/>
    <mergeCell ref="AA41:AA42"/>
    <mergeCell ref="AB41:AB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G41:G42"/>
    <mergeCell ref="Y45:Y46"/>
    <mergeCell ref="Z45:Z46"/>
    <mergeCell ref="AA45:AA46"/>
    <mergeCell ref="AB45:AB46"/>
    <mergeCell ref="G43:G44"/>
    <mergeCell ref="Y43:Y44"/>
    <mergeCell ref="Z43:Z44"/>
    <mergeCell ref="AA43:AA44"/>
    <mergeCell ref="AB43:AB44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G49:G50"/>
    <mergeCell ref="Y49:Y50"/>
    <mergeCell ref="Z49:Z50"/>
    <mergeCell ref="AA49:AA50"/>
    <mergeCell ref="AB49:AB50"/>
    <mergeCell ref="G47:G48"/>
    <mergeCell ref="Y47:Y48"/>
    <mergeCell ref="Z47:Z48"/>
    <mergeCell ref="AA47:AA48"/>
    <mergeCell ref="AB47:AB48"/>
    <mergeCell ref="F47:F48"/>
    <mergeCell ref="G55:G61"/>
    <mergeCell ref="Y55:Y56"/>
    <mergeCell ref="Z55:Z56"/>
    <mergeCell ref="AA55:AA56"/>
    <mergeCell ref="AB55:AB56"/>
    <mergeCell ref="A57:A61"/>
    <mergeCell ref="B57:B61"/>
    <mergeCell ref="C57:C61"/>
    <mergeCell ref="C51:H51"/>
    <mergeCell ref="B52:H52"/>
    <mergeCell ref="B53:AB53"/>
    <mergeCell ref="C54:AB54"/>
    <mergeCell ref="A55:A56"/>
    <mergeCell ref="B55:B56"/>
    <mergeCell ref="C55:C56"/>
    <mergeCell ref="D55:D56"/>
    <mergeCell ref="E55:E61"/>
    <mergeCell ref="F55:F61"/>
    <mergeCell ref="A64:A65"/>
    <mergeCell ref="B64:B65"/>
    <mergeCell ref="C64:C65"/>
    <mergeCell ref="D64:D65"/>
    <mergeCell ref="E64:E65"/>
    <mergeCell ref="A62:A63"/>
    <mergeCell ref="B62:B63"/>
    <mergeCell ref="C62:C63"/>
    <mergeCell ref="D62:D63"/>
    <mergeCell ref="E62:E63"/>
    <mergeCell ref="F64:F65"/>
    <mergeCell ref="G64:G65"/>
    <mergeCell ref="Y64:Y65"/>
    <mergeCell ref="Z64:Z65"/>
    <mergeCell ref="AA64:AA65"/>
    <mergeCell ref="AB64:AB65"/>
    <mergeCell ref="G62:G63"/>
    <mergeCell ref="Y62:Y63"/>
    <mergeCell ref="Z62:Z63"/>
    <mergeCell ref="AA62:AA63"/>
    <mergeCell ref="AB62:AB63"/>
    <mergeCell ref="F62:F63"/>
    <mergeCell ref="A68:A73"/>
    <mergeCell ref="B68:B73"/>
    <mergeCell ref="C68:C73"/>
    <mergeCell ref="D68:D73"/>
    <mergeCell ref="E68:E73"/>
    <mergeCell ref="A66:A67"/>
    <mergeCell ref="B66:B67"/>
    <mergeCell ref="C66:C67"/>
    <mergeCell ref="D66:D67"/>
    <mergeCell ref="E66:E67"/>
    <mergeCell ref="F68:F73"/>
    <mergeCell ref="G68:G73"/>
    <mergeCell ref="Y68:Y73"/>
    <mergeCell ref="Z68:Z73"/>
    <mergeCell ref="AA68:AA73"/>
    <mergeCell ref="AB68:AB73"/>
    <mergeCell ref="G66:G67"/>
    <mergeCell ref="Y66:Y67"/>
    <mergeCell ref="Z66:Z67"/>
    <mergeCell ref="AA66:AA67"/>
    <mergeCell ref="AB66:AB67"/>
    <mergeCell ref="F66:F67"/>
    <mergeCell ref="A77:A79"/>
    <mergeCell ref="B77:B79"/>
    <mergeCell ref="C77:C79"/>
    <mergeCell ref="D77:D79"/>
    <mergeCell ref="E77:E79"/>
    <mergeCell ref="A74:A76"/>
    <mergeCell ref="B74:B76"/>
    <mergeCell ref="C74:C76"/>
    <mergeCell ref="D74:D76"/>
    <mergeCell ref="E74:E76"/>
    <mergeCell ref="C80:H80"/>
    <mergeCell ref="F77:F79"/>
    <mergeCell ref="G77:G79"/>
    <mergeCell ref="Y77:Y79"/>
    <mergeCell ref="Z77:Z79"/>
    <mergeCell ref="AA77:AA79"/>
    <mergeCell ref="AB77:AB79"/>
    <mergeCell ref="G74:G76"/>
    <mergeCell ref="Y74:Y76"/>
    <mergeCell ref="Z74:Z76"/>
    <mergeCell ref="AA74:AA76"/>
    <mergeCell ref="AB74:AB76"/>
    <mergeCell ref="F74:F76"/>
    <mergeCell ref="Y86:Y87"/>
    <mergeCell ref="Z86:Z87"/>
    <mergeCell ref="AA86:AA87"/>
    <mergeCell ref="AB86:AB87"/>
    <mergeCell ref="E86:E89"/>
    <mergeCell ref="F86:F89"/>
    <mergeCell ref="G86:G89"/>
    <mergeCell ref="B81:H81"/>
    <mergeCell ref="B82:AB82"/>
    <mergeCell ref="C83:AB83"/>
    <mergeCell ref="C84:C85"/>
    <mergeCell ref="D84:D85"/>
    <mergeCell ref="E84:E85"/>
    <mergeCell ref="F84:F85"/>
    <mergeCell ref="G84:G85"/>
    <mergeCell ref="Y84:Y85"/>
    <mergeCell ref="Z84:Z85"/>
    <mergeCell ref="AA84:AA85"/>
    <mergeCell ref="AB84:AB85"/>
    <mergeCell ref="AA90:AA91"/>
    <mergeCell ref="AB90:AB91"/>
    <mergeCell ref="C92:H92"/>
    <mergeCell ref="C93:AB93"/>
    <mergeCell ref="A94:A95"/>
    <mergeCell ref="B94:B95"/>
    <mergeCell ref="C94:C95"/>
    <mergeCell ref="D94:D95"/>
    <mergeCell ref="E94:E95"/>
    <mergeCell ref="F94:F95"/>
    <mergeCell ref="AA94:AA95"/>
    <mergeCell ref="G94:G95"/>
    <mergeCell ref="Y94:Y95"/>
    <mergeCell ref="Z94:Z95"/>
    <mergeCell ref="A90:A91"/>
    <mergeCell ref="B90:B91"/>
    <mergeCell ref="C90:C91"/>
    <mergeCell ref="D90:D91"/>
    <mergeCell ref="E90:E91"/>
    <mergeCell ref="F90:F91"/>
    <mergeCell ref="G90:G91"/>
    <mergeCell ref="Y90:Y91"/>
    <mergeCell ref="Z90:Z91"/>
    <mergeCell ref="AB94:AB95"/>
    <mergeCell ref="Z98:Z100"/>
    <mergeCell ref="AA98:AA100"/>
    <mergeCell ref="AB98:AB100"/>
    <mergeCell ref="C101:H101"/>
    <mergeCell ref="A96:A97"/>
    <mergeCell ref="B96:B97"/>
    <mergeCell ref="C96:C97"/>
    <mergeCell ref="D96:D97"/>
    <mergeCell ref="E96:E97"/>
    <mergeCell ref="F96:F97"/>
    <mergeCell ref="G96:G97"/>
    <mergeCell ref="Y96:Y97"/>
    <mergeCell ref="Z96:Z97"/>
    <mergeCell ref="A98:A100"/>
    <mergeCell ref="B98:B100"/>
    <mergeCell ref="C98:C100"/>
    <mergeCell ref="D98:D100"/>
    <mergeCell ref="E98:E100"/>
    <mergeCell ref="F98:F100"/>
    <mergeCell ref="R109:U109"/>
    <mergeCell ref="V109:Y109"/>
    <mergeCell ref="D110:I110"/>
    <mergeCell ref="J110:M110"/>
    <mergeCell ref="N110:Q110"/>
    <mergeCell ref="R110:U110"/>
    <mergeCell ref="V110:Y110"/>
    <mergeCell ref="AA96:AA97"/>
    <mergeCell ref="AB96:AB97"/>
    <mergeCell ref="R107:U107"/>
    <mergeCell ref="V107:Y107"/>
    <mergeCell ref="D108:I108"/>
    <mergeCell ref="J108:M108"/>
    <mergeCell ref="N108:Q108"/>
    <mergeCell ref="R108:U108"/>
    <mergeCell ref="V108:Y108"/>
    <mergeCell ref="B102:H102"/>
    <mergeCell ref="B103:H103"/>
    <mergeCell ref="H105:P105"/>
    <mergeCell ref="D107:I107"/>
    <mergeCell ref="J107:M107"/>
    <mergeCell ref="N107:Q107"/>
    <mergeCell ref="G98:G100"/>
    <mergeCell ref="Y98:Y100"/>
    <mergeCell ref="R113:U113"/>
    <mergeCell ref="V113:Y113"/>
    <mergeCell ref="D114:I114"/>
    <mergeCell ref="J114:M114"/>
    <mergeCell ref="N114:Q114"/>
    <mergeCell ref="R114:U114"/>
    <mergeCell ref="V114:Y114"/>
    <mergeCell ref="D111:I111"/>
    <mergeCell ref="J111:M111"/>
    <mergeCell ref="N111:Q111"/>
    <mergeCell ref="R111:U111"/>
    <mergeCell ref="V111:Y111"/>
    <mergeCell ref="D112:I112"/>
    <mergeCell ref="J112:M112"/>
    <mergeCell ref="N112:Q112"/>
    <mergeCell ref="R112:U112"/>
    <mergeCell ref="V112:Y112"/>
    <mergeCell ref="E125:K125"/>
    <mergeCell ref="R117:U117"/>
    <mergeCell ref="V117:Y117"/>
    <mergeCell ref="D118:I118"/>
    <mergeCell ref="J118:M118"/>
    <mergeCell ref="N118:Q118"/>
    <mergeCell ref="R118:U118"/>
    <mergeCell ref="V118:Y118"/>
    <mergeCell ref="D115:I115"/>
    <mergeCell ref="J115:M115"/>
    <mergeCell ref="N115:Q115"/>
    <mergeCell ref="R115:U115"/>
    <mergeCell ref="V115:Y115"/>
    <mergeCell ref="D116:I116"/>
    <mergeCell ref="J116:M116"/>
    <mergeCell ref="N116:Q116"/>
    <mergeCell ref="R116:U116"/>
    <mergeCell ref="V116:Y116"/>
    <mergeCell ref="E126:K126"/>
    <mergeCell ref="E127:K127"/>
    <mergeCell ref="E128:K128"/>
    <mergeCell ref="L128:N128"/>
    <mergeCell ref="A86:A89"/>
    <mergeCell ref="B86:B89"/>
    <mergeCell ref="C86:C89"/>
    <mergeCell ref="D117:I117"/>
    <mergeCell ref="J117:M117"/>
    <mergeCell ref="N117:Q117"/>
    <mergeCell ref="D113:I113"/>
    <mergeCell ref="J113:M113"/>
    <mergeCell ref="N113:Q113"/>
    <mergeCell ref="D109:I109"/>
    <mergeCell ref="J109:M109"/>
    <mergeCell ref="N109:Q109"/>
    <mergeCell ref="D86:D87"/>
    <mergeCell ref="I120:T120"/>
    <mergeCell ref="E121:K121"/>
    <mergeCell ref="L121:Q121"/>
    <mergeCell ref="E122:K122"/>
    <mergeCell ref="L122:Q122"/>
    <mergeCell ref="E123:K123"/>
    <mergeCell ref="E124:K124"/>
  </mergeCells>
  <printOptions horizontalCentered="1" verticalCentered="1"/>
  <pageMargins left="0.15748031496062992" right="0.15748031496062992" top="0.19685039370078741" bottom="0.15748031496062992" header="0.19685039370078741" footer="0.19685039370078741"/>
  <pageSetup paperSize="9" scale="60" orientation="landscape" r:id="rId1"/>
  <headerFooter alignWithMargins="0"/>
  <rowBreaks count="3" manualBreakCount="3">
    <brk id="26" max="27" man="1"/>
    <brk id="52" max="27" man="1"/>
    <brk id="81" max="27" man="1"/>
  </rowBreaks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36"/>
  <sheetViews>
    <sheetView tabSelected="1" topLeftCell="A140" zoomScaleNormal="100" zoomScaleSheetLayoutView="100" workbookViewId="0">
      <selection activeCell="J81" sqref="J81"/>
    </sheetView>
  </sheetViews>
  <sheetFormatPr defaultColWidth="9.140625" defaultRowHeight="11.25" x14ac:dyDescent="0.2"/>
  <cols>
    <col min="1" max="1" width="3.140625" style="515" customWidth="1"/>
    <col min="2" max="2" width="2.85546875" style="515" customWidth="1"/>
    <col min="3" max="3" width="3.140625" style="515" customWidth="1"/>
    <col min="4" max="4" width="17.5703125" style="515" customWidth="1"/>
    <col min="5" max="5" width="2.7109375" style="515" customWidth="1"/>
    <col min="6" max="7" width="2.85546875" style="515" customWidth="1"/>
    <col min="8" max="8" width="10.5703125" style="1574" customWidth="1"/>
    <col min="9" max="10" width="8.5703125" style="515" customWidth="1"/>
    <col min="11" max="11" width="7.28515625" style="515" customWidth="1"/>
    <col min="12" max="12" width="6.28515625" style="515" customWidth="1"/>
    <col min="13" max="13" width="9.42578125" style="515" customWidth="1"/>
    <col min="14" max="14" width="9.85546875" style="515" customWidth="1"/>
    <col min="15" max="16" width="7.42578125" style="515" customWidth="1"/>
    <col min="17" max="17" width="9.28515625" style="515" customWidth="1"/>
    <col min="18" max="18" width="9.140625" style="515" customWidth="1"/>
    <col min="19" max="19" width="7.5703125" style="515" customWidth="1"/>
    <col min="20" max="20" width="7.28515625" style="515" customWidth="1"/>
    <col min="21" max="22" width="9.28515625" style="515" customWidth="1"/>
    <col min="23" max="23" width="7.5703125" style="515" customWidth="1"/>
    <col min="24" max="24" width="7.140625" style="515" customWidth="1"/>
    <col min="25" max="25" width="16.85546875" style="515" customWidth="1"/>
    <col min="26" max="27" width="6" style="515" customWidth="1"/>
    <col min="28" max="28" width="6.28515625" style="515" customWidth="1"/>
    <col min="29" max="16384" width="9.140625" style="515"/>
  </cols>
  <sheetData>
    <row r="1" spans="1:29" ht="21" customHeight="1" x14ac:dyDescent="0.2">
      <c r="A1" s="4217" t="s">
        <v>545</v>
      </c>
      <c r="B1" s="4217"/>
      <c r="C1" s="4217"/>
      <c r="D1" s="4217"/>
      <c r="E1" s="4217"/>
      <c r="F1" s="4217"/>
      <c r="G1" s="4217"/>
      <c r="H1" s="4217"/>
      <c r="I1" s="4217"/>
      <c r="J1" s="4217"/>
      <c r="K1" s="4217"/>
      <c r="L1" s="4217"/>
      <c r="M1" s="4217"/>
      <c r="N1" s="4217"/>
      <c r="O1" s="4217"/>
      <c r="P1" s="4217"/>
      <c r="Q1" s="4217"/>
      <c r="R1" s="4217"/>
      <c r="S1" s="4217"/>
      <c r="T1" s="4217"/>
      <c r="U1" s="4217"/>
      <c r="V1" s="4217"/>
      <c r="W1" s="4217"/>
      <c r="X1" s="4217"/>
      <c r="Y1" s="4217"/>
      <c r="Z1" s="4217"/>
      <c r="AA1" s="4217"/>
      <c r="AB1" s="4217"/>
    </row>
    <row r="2" spans="1:29" ht="16.5" customHeight="1" x14ac:dyDescent="0.2">
      <c r="A2" s="3913" t="s">
        <v>546</v>
      </c>
      <c r="B2" s="3913"/>
      <c r="C2" s="3913"/>
      <c r="D2" s="3913"/>
      <c r="E2" s="3913"/>
      <c r="F2" s="3913"/>
      <c r="G2" s="3913"/>
      <c r="H2" s="3913"/>
      <c r="I2" s="3913"/>
      <c r="J2" s="3913"/>
      <c r="K2" s="3913"/>
      <c r="L2" s="3913"/>
      <c r="M2" s="3913"/>
      <c r="N2" s="3913"/>
      <c r="O2" s="3913"/>
      <c r="P2" s="3913"/>
      <c r="Q2" s="3913"/>
      <c r="R2" s="3913"/>
      <c r="S2" s="3913"/>
      <c r="T2" s="3913"/>
      <c r="U2" s="3913"/>
      <c r="V2" s="3913"/>
      <c r="W2" s="3913"/>
      <c r="X2" s="3913"/>
      <c r="Y2" s="3913"/>
      <c r="Z2" s="3913"/>
      <c r="AA2" s="3913"/>
      <c r="AB2" s="3913"/>
      <c r="AC2" s="1875"/>
    </row>
    <row r="3" spans="1:29" ht="18" customHeight="1" thickBot="1" x14ac:dyDescent="0.25">
      <c r="A3" s="1802"/>
      <c r="W3" s="4218" t="s">
        <v>547</v>
      </c>
      <c r="X3" s="4218"/>
      <c r="Y3" s="4218"/>
      <c r="Z3" s="4218"/>
      <c r="AA3" s="4218"/>
      <c r="AB3" s="4218"/>
    </row>
    <row r="4" spans="1:29" ht="45" customHeight="1" thickTop="1" x14ac:dyDescent="0.2">
      <c r="A4" s="4219" t="s">
        <v>3</v>
      </c>
      <c r="B4" s="4222" t="s">
        <v>4</v>
      </c>
      <c r="C4" s="4222" t="s">
        <v>5</v>
      </c>
      <c r="D4" s="4225" t="s">
        <v>6</v>
      </c>
      <c r="E4" s="4228" t="s">
        <v>7</v>
      </c>
      <c r="F4" s="4231" t="s">
        <v>8</v>
      </c>
      <c r="G4" s="4228" t="s">
        <v>190</v>
      </c>
      <c r="H4" s="4256" t="s">
        <v>10</v>
      </c>
      <c r="I4" s="4242" t="s">
        <v>162</v>
      </c>
      <c r="J4" s="4243"/>
      <c r="K4" s="4243"/>
      <c r="L4" s="4244"/>
      <c r="M4" s="4245" t="s">
        <v>12</v>
      </c>
      <c r="N4" s="4243"/>
      <c r="O4" s="4243"/>
      <c r="P4" s="4246"/>
      <c r="Q4" s="4245" t="s">
        <v>13</v>
      </c>
      <c r="R4" s="4243"/>
      <c r="S4" s="4243"/>
      <c r="T4" s="4246"/>
      <c r="U4" s="4245" t="s">
        <v>14</v>
      </c>
      <c r="V4" s="4243"/>
      <c r="W4" s="4243"/>
      <c r="X4" s="4246"/>
      <c r="Y4" s="4247" t="s">
        <v>15</v>
      </c>
      <c r="Z4" s="4247"/>
      <c r="AA4" s="4247"/>
      <c r="AB4" s="4248"/>
    </row>
    <row r="5" spans="1:29" ht="24.75" customHeight="1" x14ac:dyDescent="0.2">
      <c r="A5" s="4220"/>
      <c r="B5" s="4223"/>
      <c r="C5" s="4223"/>
      <c r="D5" s="4226"/>
      <c r="E5" s="4229"/>
      <c r="F5" s="4232"/>
      <c r="G5" s="4229"/>
      <c r="H5" s="4257"/>
      <c r="I5" s="4249" t="s">
        <v>16</v>
      </c>
      <c r="J5" s="4234" t="s">
        <v>17</v>
      </c>
      <c r="K5" s="4235"/>
      <c r="L5" s="4236" t="s">
        <v>18</v>
      </c>
      <c r="M5" s="4251" t="s">
        <v>16</v>
      </c>
      <c r="N5" s="4234" t="s">
        <v>17</v>
      </c>
      <c r="O5" s="4253"/>
      <c r="P5" s="4254" t="s">
        <v>18</v>
      </c>
      <c r="Q5" s="4251" t="s">
        <v>16</v>
      </c>
      <c r="R5" s="4234" t="s">
        <v>17</v>
      </c>
      <c r="S5" s="4235"/>
      <c r="T5" s="4236" t="s">
        <v>18</v>
      </c>
      <c r="U5" s="4251" t="s">
        <v>16</v>
      </c>
      <c r="V5" s="4234" t="s">
        <v>17</v>
      </c>
      <c r="W5" s="4235"/>
      <c r="X5" s="4236" t="s">
        <v>18</v>
      </c>
      <c r="Y5" s="4238" t="s">
        <v>19</v>
      </c>
      <c r="Z5" s="4240" t="s">
        <v>20</v>
      </c>
      <c r="AA5" s="4240"/>
      <c r="AB5" s="4241"/>
    </row>
    <row r="6" spans="1:29" ht="129" customHeight="1" thickBot="1" x14ac:dyDescent="0.25">
      <c r="A6" s="4221"/>
      <c r="B6" s="4224"/>
      <c r="C6" s="4224"/>
      <c r="D6" s="4227"/>
      <c r="E6" s="4230"/>
      <c r="F6" s="4233"/>
      <c r="G6" s="4230"/>
      <c r="H6" s="4258"/>
      <c r="I6" s="4250"/>
      <c r="J6" s="1801" t="s">
        <v>16</v>
      </c>
      <c r="K6" s="1801" t="s">
        <v>21</v>
      </c>
      <c r="L6" s="4237"/>
      <c r="M6" s="4252"/>
      <c r="N6" s="1801" t="s">
        <v>16</v>
      </c>
      <c r="O6" s="1801" t="s">
        <v>21</v>
      </c>
      <c r="P6" s="4255"/>
      <c r="Q6" s="4252"/>
      <c r="R6" s="1801" t="s">
        <v>16</v>
      </c>
      <c r="S6" s="1801" t="s">
        <v>21</v>
      </c>
      <c r="T6" s="4237"/>
      <c r="U6" s="4252"/>
      <c r="V6" s="1801" t="s">
        <v>16</v>
      </c>
      <c r="W6" s="1801" t="s">
        <v>21</v>
      </c>
      <c r="X6" s="4237"/>
      <c r="Y6" s="4239"/>
      <c r="Z6" s="1800" t="s">
        <v>22</v>
      </c>
      <c r="AA6" s="1800" t="s">
        <v>23</v>
      </c>
      <c r="AB6" s="1799" t="s">
        <v>24</v>
      </c>
    </row>
    <row r="7" spans="1:29" ht="16.5" customHeight="1" thickTop="1" thickBot="1" x14ac:dyDescent="0.25">
      <c r="A7" s="3890" t="s">
        <v>548</v>
      </c>
      <c r="B7" s="3891"/>
      <c r="C7" s="3891"/>
      <c r="D7" s="3891"/>
      <c r="E7" s="3891"/>
      <c r="F7" s="3891"/>
      <c r="G7" s="3891"/>
      <c r="H7" s="3891"/>
      <c r="I7" s="3891"/>
      <c r="J7" s="3891"/>
      <c r="K7" s="3891"/>
      <c r="L7" s="3891"/>
      <c r="M7" s="3891"/>
      <c r="N7" s="3891"/>
      <c r="O7" s="3891"/>
      <c r="P7" s="3891"/>
      <c r="Q7" s="3891"/>
      <c r="R7" s="3891"/>
      <c r="S7" s="3891"/>
      <c r="T7" s="3891"/>
      <c r="U7" s="3891"/>
      <c r="V7" s="3891"/>
      <c r="W7" s="3891"/>
      <c r="X7" s="3891"/>
      <c r="Y7" s="3891"/>
      <c r="Z7" s="3891"/>
      <c r="AA7" s="3891"/>
      <c r="AB7" s="3892"/>
    </row>
    <row r="8" spans="1:29" ht="15.75" customHeight="1" thickBot="1" x14ac:dyDescent="0.25">
      <c r="A8" s="1798" t="s">
        <v>26</v>
      </c>
      <c r="B8" s="3781" t="s">
        <v>549</v>
      </c>
      <c r="C8" s="3781"/>
      <c r="D8" s="3781"/>
      <c r="E8" s="3781"/>
      <c r="F8" s="3781"/>
      <c r="G8" s="3781"/>
      <c r="H8" s="3781"/>
      <c r="I8" s="3781"/>
      <c r="J8" s="3781"/>
      <c r="K8" s="3781"/>
      <c r="L8" s="3781"/>
      <c r="M8" s="3781"/>
      <c r="N8" s="3781"/>
      <c r="O8" s="3781"/>
      <c r="P8" s="3781"/>
      <c r="Q8" s="3781"/>
      <c r="R8" s="3781"/>
      <c r="S8" s="3781"/>
      <c r="T8" s="3781"/>
      <c r="U8" s="3781"/>
      <c r="V8" s="3781"/>
      <c r="W8" s="3781"/>
      <c r="X8" s="3781"/>
      <c r="Y8" s="3781"/>
      <c r="Z8" s="3781"/>
      <c r="AA8" s="3781"/>
      <c r="AB8" s="3782"/>
    </row>
    <row r="9" spans="1:29" ht="15.75" customHeight="1" thickBot="1" x14ac:dyDescent="0.25">
      <c r="A9" s="1651" t="s">
        <v>26</v>
      </c>
      <c r="B9" s="1797" t="s">
        <v>26</v>
      </c>
      <c r="C9" s="4213" t="s">
        <v>550</v>
      </c>
      <c r="D9" s="4213"/>
      <c r="E9" s="4213"/>
      <c r="F9" s="4213"/>
      <c r="G9" s="4213"/>
      <c r="H9" s="4213"/>
      <c r="I9" s="4213"/>
      <c r="J9" s="4213"/>
      <c r="K9" s="4213"/>
      <c r="L9" s="4213"/>
      <c r="M9" s="4213"/>
      <c r="N9" s="4213"/>
      <c r="O9" s="4213"/>
      <c r="P9" s="4213"/>
      <c r="Q9" s="4213"/>
      <c r="R9" s="4213"/>
      <c r="S9" s="4213"/>
      <c r="T9" s="4213"/>
      <c r="U9" s="4213"/>
      <c r="V9" s="4213"/>
      <c r="W9" s="4213"/>
      <c r="X9" s="4213"/>
      <c r="Y9" s="4213"/>
      <c r="Z9" s="4213"/>
      <c r="AA9" s="4213"/>
      <c r="AB9" s="4214"/>
    </row>
    <row r="10" spans="1:29" ht="39" customHeight="1" thickBot="1" x14ac:dyDescent="0.25">
      <c r="A10" s="4069" t="s">
        <v>26</v>
      </c>
      <c r="B10" s="4071" t="s">
        <v>26</v>
      </c>
      <c r="C10" s="3932" t="s">
        <v>26</v>
      </c>
      <c r="D10" s="4052" t="s">
        <v>551</v>
      </c>
      <c r="E10" s="4215" t="s">
        <v>97</v>
      </c>
      <c r="F10" s="4215" t="s">
        <v>97</v>
      </c>
      <c r="G10" s="4216" t="s">
        <v>184</v>
      </c>
      <c r="H10" s="1638" t="s">
        <v>129</v>
      </c>
      <c r="I10" s="2502">
        <v>1914.1</v>
      </c>
      <c r="J10" s="2503">
        <v>1914.1</v>
      </c>
      <c r="K10" s="1624"/>
      <c r="L10" s="1626"/>
      <c r="M10" s="1953">
        <v>1855.6</v>
      </c>
      <c r="N10" s="1954">
        <v>1855.6</v>
      </c>
      <c r="O10" s="1954"/>
      <c r="P10" s="1955"/>
      <c r="Q10" s="1625">
        <v>1855.6</v>
      </c>
      <c r="R10" s="1624">
        <v>1855.6</v>
      </c>
      <c r="S10" s="1624"/>
      <c r="T10" s="1626"/>
      <c r="U10" s="1625">
        <v>1855.6</v>
      </c>
      <c r="V10" s="1624">
        <v>1855.6</v>
      </c>
      <c r="W10" s="1796"/>
      <c r="X10" s="1795"/>
      <c r="Y10" s="3934" t="s">
        <v>689</v>
      </c>
      <c r="Z10" s="4102">
        <v>1160</v>
      </c>
      <c r="AA10" s="4102">
        <v>1160</v>
      </c>
      <c r="AB10" s="4107">
        <v>1160</v>
      </c>
    </row>
    <row r="11" spans="1:29" ht="31.5" customHeight="1" thickBot="1" x14ac:dyDescent="0.25">
      <c r="A11" s="4070"/>
      <c r="B11" s="4072"/>
      <c r="C11" s="3933"/>
      <c r="D11" s="4053"/>
      <c r="E11" s="4215"/>
      <c r="F11" s="4215"/>
      <c r="G11" s="4216"/>
      <c r="H11" s="1956" t="s">
        <v>552</v>
      </c>
      <c r="I11" s="1956">
        <f>I10</f>
        <v>1914.1</v>
      </c>
      <c r="J11" s="1957">
        <f>J10</f>
        <v>1914.1</v>
      </c>
      <c r="K11" s="1957"/>
      <c r="L11" s="1958"/>
      <c r="M11" s="1956">
        <f>M10</f>
        <v>1855.6</v>
      </c>
      <c r="N11" s="1957">
        <f>N10</f>
        <v>1855.6</v>
      </c>
      <c r="O11" s="1957"/>
      <c r="P11" s="1958"/>
      <c r="Q11" s="1956">
        <f>Q10</f>
        <v>1855.6</v>
      </c>
      <c r="R11" s="1957">
        <f>R10</f>
        <v>1855.6</v>
      </c>
      <c r="S11" s="1957"/>
      <c r="T11" s="1958"/>
      <c r="U11" s="1956">
        <f>U10</f>
        <v>1855.6</v>
      </c>
      <c r="V11" s="1957">
        <f>V10</f>
        <v>1855.6</v>
      </c>
      <c r="W11" s="2008"/>
      <c r="X11" s="2009"/>
      <c r="Y11" s="3935"/>
      <c r="Z11" s="4104"/>
      <c r="AA11" s="4104"/>
      <c r="AB11" s="4109"/>
    </row>
    <row r="12" spans="1:29" ht="25.5" customHeight="1" thickBot="1" x14ac:dyDescent="0.25">
      <c r="A12" s="4069" t="s">
        <v>26</v>
      </c>
      <c r="B12" s="4071" t="s">
        <v>26</v>
      </c>
      <c r="C12" s="3932" t="s">
        <v>109</v>
      </c>
      <c r="D12" s="4052" t="s">
        <v>553</v>
      </c>
      <c r="E12" s="4185" t="s">
        <v>97</v>
      </c>
      <c r="F12" s="4185" t="s">
        <v>97</v>
      </c>
      <c r="G12" s="4065" t="s">
        <v>184</v>
      </c>
      <c r="H12" s="1705" t="s">
        <v>129</v>
      </c>
      <c r="I12" s="2504">
        <v>2932.5</v>
      </c>
      <c r="J12" s="2505">
        <v>2932.5</v>
      </c>
      <c r="K12" s="1794"/>
      <c r="L12" s="1793"/>
      <c r="M12" s="1959">
        <v>3651.5</v>
      </c>
      <c r="N12" s="1960">
        <v>3651.5</v>
      </c>
      <c r="O12" s="1961"/>
      <c r="P12" s="1962"/>
      <c r="Q12" s="1704">
        <v>3651.5</v>
      </c>
      <c r="R12" s="1861">
        <v>3651.5</v>
      </c>
      <c r="S12" s="433"/>
      <c r="T12" s="1866"/>
      <c r="U12" s="1704">
        <v>3651.5</v>
      </c>
      <c r="V12" s="1861">
        <v>3651.5</v>
      </c>
      <c r="W12" s="1794"/>
      <c r="X12" s="1793"/>
      <c r="Y12" s="3934" t="s">
        <v>690</v>
      </c>
      <c r="Z12" s="4102">
        <v>3487</v>
      </c>
      <c r="AA12" s="4102">
        <v>3487</v>
      </c>
      <c r="AB12" s="4107">
        <v>3487</v>
      </c>
    </row>
    <row r="13" spans="1:29" ht="27" customHeight="1" thickBot="1" x14ac:dyDescent="0.25">
      <c r="A13" s="4070"/>
      <c r="B13" s="4072"/>
      <c r="C13" s="3933"/>
      <c r="D13" s="4053"/>
      <c r="E13" s="4185"/>
      <c r="F13" s="4185"/>
      <c r="G13" s="4065"/>
      <c r="H13" s="2010" t="s">
        <v>16</v>
      </c>
      <c r="I13" s="1992">
        <f>I12</f>
        <v>2932.5</v>
      </c>
      <c r="J13" s="1957">
        <f>J12</f>
        <v>2932.5</v>
      </c>
      <c r="K13" s="1965"/>
      <c r="L13" s="1424"/>
      <c r="M13" s="1963">
        <f>M12</f>
        <v>3651.5</v>
      </c>
      <c r="N13" s="1964">
        <f>N12</f>
        <v>3651.5</v>
      </c>
      <c r="O13" s="1965"/>
      <c r="P13" s="1966"/>
      <c r="Q13" s="1963">
        <f>Q12</f>
        <v>3651.5</v>
      </c>
      <c r="R13" s="1964">
        <f>R12</f>
        <v>3651.5</v>
      </c>
      <c r="S13" s="1965"/>
      <c r="T13" s="1966"/>
      <c r="U13" s="1956">
        <f>U12</f>
        <v>3651.5</v>
      </c>
      <c r="V13" s="1964">
        <f>V12</f>
        <v>3651.5</v>
      </c>
      <c r="W13" s="2011"/>
      <c r="X13" s="2012"/>
      <c r="Y13" s="3935"/>
      <c r="Z13" s="4104"/>
      <c r="AA13" s="4104"/>
      <c r="AB13" s="4109"/>
    </row>
    <row r="14" spans="1:29" ht="40.5" customHeight="1" thickBot="1" x14ac:dyDescent="0.25">
      <c r="A14" s="1868" t="s">
        <v>26</v>
      </c>
      <c r="B14" s="1871" t="s">
        <v>26</v>
      </c>
      <c r="C14" s="3932" t="s">
        <v>142</v>
      </c>
      <c r="D14" s="4052" t="s">
        <v>774</v>
      </c>
      <c r="E14" s="4185" t="s">
        <v>97</v>
      </c>
      <c r="F14" s="4185" t="s">
        <v>97</v>
      </c>
      <c r="G14" s="4065" t="s">
        <v>554</v>
      </c>
      <c r="H14" s="1639" t="s">
        <v>33</v>
      </c>
      <c r="I14" s="1600">
        <v>120.3</v>
      </c>
      <c r="J14" s="1599">
        <v>120.3</v>
      </c>
      <c r="K14" s="1787"/>
      <c r="L14" s="1714"/>
      <c r="M14" s="1967">
        <v>134.1</v>
      </c>
      <c r="N14" s="1968">
        <v>134.1</v>
      </c>
      <c r="O14" s="1969"/>
      <c r="P14" s="1970"/>
      <c r="Q14" s="1600">
        <v>134.1</v>
      </c>
      <c r="R14" s="1599">
        <v>134.1</v>
      </c>
      <c r="S14" s="1787"/>
      <c r="T14" s="1714"/>
      <c r="U14" s="1600">
        <v>134.1</v>
      </c>
      <c r="V14" s="1599">
        <v>134.1</v>
      </c>
      <c r="W14" s="1718"/>
      <c r="X14" s="1717"/>
      <c r="Y14" s="1792" t="s">
        <v>847</v>
      </c>
      <c r="Z14" s="1849">
        <v>413</v>
      </c>
      <c r="AA14" s="1849">
        <v>413</v>
      </c>
      <c r="AB14" s="1850">
        <v>413</v>
      </c>
    </row>
    <row r="15" spans="1:29" ht="40.5" customHeight="1" thickBot="1" x14ac:dyDescent="0.25">
      <c r="A15" s="1868"/>
      <c r="B15" s="1871"/>
      <c r="C15" s="4114"/>
      <c r="D15" s="4057"/>
      <c r="E15" s="4185"/>
      <c r="F15" s="4185"/>
      <c r="G15" s="4065"/>
      <c r="H15" s="1637" t="s">
        <v>50</v>
      </c>
      <c r="I15" s="1686">
        <v>1696.3</v>
      </c>
      <c r="J15" s="1613">
        <v>1696.3</v>
      </c>
      <c r="K15" s="1781"/>
      <c r="L15" s="1784"/>
      <c r="M15" s="2882">
        <f t="shared" ref="M15" si="0">N15+P15</f>
        <v>1800</v>
      </c>
      <c r="N15" s="2883">
        <v>1800</v>
      </c>
      <c r="O15" s="2884"/>
      <c r="P15" s="2839"/>
      <c r="Q15" s="2885">
        <f t="shared" ref="Q15" si="1">R15+T15</f>
        <v>1800</v>
      </c>
      <c r="R15" s="2886">
        <v>1800</v>
      </c>
      <c r="S15" s="1407"/>
      <c r="T15" s="1408"/>
      <c r="U15" s="2887">
        <f t="shared" ref="U15" si="2">V15+X15</f>
        <v>1800</v>
      </c>
      <c r="V15" s="2888">
        <v>1800</v>
      </c>
      <c r="W15" s="1765"/>
      <c r="X15" s="1764"/>
      <c r="Y15" s="1857" t="s">
        <v>782</v>
      </c>
      <c r="Z15" s="1682">
        <v>1900</v>
      </c>
      <c r="AA15" s="1682">
        <v>1900</v>
      </c>
      <c r="AB15" s="1789">
        <v>1900</v>
      </c>
    </row>
    <row r="16" spans="1:29" ht="42" customHeight="1" thickBot="1" x14ac:dyDescent="0.25">
      <c r="A16" s="1868"/>
      <c r="B16" s="1871"/>
      <c r="C16" s="4114"/>
      <c r="D16" s="4057"/>
      <c r="E16" s="4185"/>
      <c r="F16" s="4185"/>
      <c r="G16" s="4065"/>
      <c r="H16" s="1637"/>
      <c r="I16" s="1686"/>
      <c r="J16" s="1613"/>
      <c r="K16" s="1860"/>
      <c r="L16" s="1791"/>
      <c r="M16" s="1971"/>
      <c r="N16" s="1974"/>
      <c r="O16" s="1974"/>
      <c r="P16" s="1975"/>
      <c r="Q16" s="1614"/>
      <c r="R16" s="1655"/>
      <c r="S16" s="1613"/>
      <c r="T16" s="1615"/>
      <c r="U16" s="1766"/>
      <c r="V16" s="1613"/>
      <c r="W16" s="1765"/>
      <c r="X16" s="1780"/>
      <c r="Y16" s="1790" t="s">
        <v>783</v>
      </c>
      <c r="Z16" s="1682">
        <v>2500</v>
      </c>
      <c r="AA16" s="1682">
        <v>2500</v>
      </c>
      <c r="AB16" s="1789">
        <v>2500</v>
      </c>
    </row>
    <row r="17" spans="1:29" ht="33" customHeight="1" thickBot="1" x14ac:dyDescent="0.25">
      <c r="A17" s="1869"/>
      <c r="B17" s="1872"/>
      <c r="C17" s="3933"/>
      <c r="D17" s="4053"/>
      <c r="E17" s="4185"/>
      <c r="F17" s="4185"/>
      <c r="G17" s="4065"/>
      <c r="H17" s="2010" t="s">
        <v>16</v>
      </c>
      <c r="I17" s="1956">
        <f>SUM(I14:I15)</f>
        <v>1816.6</v>
      </c>
      <c r="J17" s="2013">
        <f>SUM(J14:J15)</f>
        <v>1816.6</v>
      </c>
      <c r="K17" s="1423"/>
      <c r="L17" s="1424"/>
      <c r="M17" s="1963">
        <f>SUM(M14,M15,M16)</f>
        <v>1934.1</v>
      </c>
      <c r="N17" s="1976">
        <f>SUM(N14,N15,N16)</f>
        <v>1934.1</v>
      </c>
      <c r="O17" s="1965"/>
      <c r="P17" s="1966"/>
      <c r="Q17" s="1992">
        <f>SUM(Q14,Q15,Q16)</f>
        <v>1934.1</v>
      </c>
      <c r="R17" s="1964">
        <f>SUM(R14,R15,R16)</f>
        <v>1934.1</v>
      </c>
      <c r="S17" s="1965"/>
      <c r="T17" s="1966"/>
      <c r="U17" s="1992">
        <f>SUM(U14,U15,U16)</f>
        <v>1934.1</v>
      </c>
      <c r="V17" s="1964">
        <f>SUM(V14,V15,V16)</f>
        <v>1934.1</v>
      </c>
      <c r="W17" s="2011"/>
      <c r="X17" s="2012"/>
      <c r="Y17" s="1669" t="s">
        <v>691</v>
      </c>
      <c r="Z17" s="1668">
        <v>150</v>
      </c>
      <c r="AA17" s="1668">
        <v>150</v>
      </c>
      <c r="AB17" s="1719">
        <v>150</v>
      </c>
    </row>
    <row r="18" spans="1:29" ht="25.5" customHeight="1" thickBot="1" x14ac:dyDescent="0.25">
      <c r="A18" s="4069" t="s">
        <v>26</v>
      </c>
      <c r="B18" s="4071" t="s">
        <v>26</v>
      </c>
      <c r="C18" s="3932" t="s">
        <v>178</v>
      </c>
      <c r="D18" s="4052" t="s">
        <v>555</v>
      </c>
      <c r="E18" s="4185" t="s">
        <v>97</v>
      </c>
      <c r="F18" s="4185" t="s">
        <v>97</v>
      </c>
      <c r="G18" s="4065" t="s">
        <v>554</v>
      </c>
      <c r="H18" s="1618" t="s">
        <v>33</v>
      </c>
      <c r="I18" s="1600">
        <f t="shared" ref="I18" si="3">J18+L18</f>
        <v>435</v>
      </c>
      <c r="J18" s="1599">
        <v>435</v>
      </c>
      <c r="K18" s="1787"/>
      <c r="L18" s="1714"/>
      <c r="M18" s="1977">
        <v>382.2</v>
      </c>
      <c r="N18" s="1968">
        <v>382.2</v>
      </c>
      <c r="O18" s="1969"/>
      <c r="P18" s="1970"/>
      <c r="Q18" s="1788">
        <v>450</v>
      </c>
      <c r="R18" s="1599">
        <v>450</v>
      </c>
      <c r="S18" s="1787"/>
      <c r="T18" s="1714"/>
      <c r="U18" s="1788">
        <v>450</v>
      </c>
      <c r="V18" s="1599">
        <v>450</v>
      </c>
      <c r="W18" s="1787"/>
      <c r="X18" s="1714"/>
      <c r="Y18" s="3934" t="s">
        <v>806</v>
      </c>
      <c r="Z18" s="4102">
        <v>120</v>
      </c>
      <c r="AA18" s="4102">
        <v>120</v>
      </c>
      <c r="AB18" s="4107">
        <v>120</v>
      </c>
    </row>
    <row r="19" spans="1:29" ht="28.5" customHeight="1" thickBot="1" x14ac:dyDescent="0.25">
      <c r="A19" s="4070"/>
      <c r="B19" s="4072"/>
      <c r="C19" s="3933"/>
      <c r="D19" s="4053"/>
      <c r="E19" s="4185"/>
      <c r="F19" s="4185"/>
      <c r="G19" s="4065"/>
      <c r="H19" s="2010" t="s">
        <v>16</v>
      </c>
      <c r="I19" s="1956">
        <f>I18</f>
        <v>435</v>
      </c>
      <c r="J19" s="1957">
        <f>J18</f>
        <v>435</v>
      </c>
      <c r="K19" s="1423"/>
      <c r="L19" s="1424"/>
      <c r="M19" s="2049">
        <f>M18</f>
        <v>382.2</v>
      </c>
      <c r="N19" s="1957">
        <f>N18</f>
        <v>382.2</v>
      </c>
      <c r="O19" s="1423"/>
      <c r="P19" s="1424"/>
      <c r="Q19" s="2049">
        <f>Q18</f>
        <v>450</v>
      </c>
      <c r="R19" s="1957">
        <f>R18</f>
        <v>450</v>
      </c>
      <c r="S19" s="1423"/>
      <c r="T19" s="1424"/>
      <c r="U19" s="2049">
        <f>U18</f>
        <v>450</v>
      </c>
      <c r="V19" s="1957">
        <f>V18</f>
        <v>450</v>
      </c>
      <c r="W19" s="2120"/>
      <c r="X19" s="2022"/>
      <c r="Y19" s="3935"/>
      <c r="Z19" s="4104"/>
      <c r="AA19" s="4104"/>
      <c r="AB19" s="4109"/>
    </row>
    <row r="20" spans="1:29" ht="20.25" customHeight="1" thickBot="1" x14ac:dyDescent="0.25">
      <c r="A20" s="4105" t="s">
        <v>26</v>
      </c>
      <c r="B20" s="4106" t="s">
        <v>26</v>
      </c>
      <c r="C20" s="4188" t="s">
        <v>180</v>
      </c>
      <c r="D20" s="4057" t="s">
        <v>556</v>
      </c>
      <c r="E20" s="4165" t="s">
        <v>97</v>
      </c>
      <c r="F20" s="4165" t="s">
        <v>97</v>
      </c>
      <c r="G20" s="4168" t="s">
        <v>554</v>
      </c>
      <c r="H20" s="1619" t="s">
        <v>33</v>
      </c>
      <c r="I20" s="2385">
        <f t="shared" ref="I20" si="4">J20+L20</f>
        <v>256.10000000000002</v>
      </c>
      <c r="J20" s="2383">
        <f>SUM(J23,J43)</f>
        <v>256.10000000000002</v>
      </c>
      <c r="K20" s="2386"/>
      <c r="L20" s="350"/>
      <c r="M20" s="2384">
        <f>SUM(M23,M43)</f>
        <v>252.70000000000005</v>
      </c>
      <c r="N20" s="2094">
        <f>SUM(N23,N43)</f>
        <v>252.70000000000005</v>
      </c>
      <c r="O20" s="1998"/>
      <c r="P20" s="1999"/>
      <c r="Q20" s="2382">
        <f>SUM(Q23,Q43)</f>
        <v>252.70000000000005</v>
      </c>
      <c r="R20" s="2383">
        <f>SUM(R23,R43)</f>
        <v>252.70000000000005</v>
      </c>
      <c r="S20" s="1604"/>
      <c r="T20" s="1603"/>
      <c r="U20" s="2385">
        <f>SUM(U23,U43)</f>
        <v>252.74</v>
      </c>
      <c r="V20" s="2383">
        <f>SUM(V23,V43)</f>
        <v>252.70000000000005</v>
      </c>
      <c r="W20" s="1794"/>
      <c r="X20" s="2387"/>
      <c r="Y20" s="4192"/>
      <c r="Z20" s="4193"/>
      <c r="AA20" s="4193"/>
      <c r="AB20" s="4194"/>
    </row>
    <row r="21" spans="1:29" ht="21.75" customHeight="1" thickBot="1" x14ac:dyDescent="0.25">
      <c r="A21" s="4105"/>
      <c r="B21" s="4106"/>
      <c r="C21" s="4188"/>
      <c r="D21" s="4208"/>
      <c r="E21" s="4185"/>
      <c r="F21" s="4185"/>
      <c r="G21" s="4065"/>
      <c r="H21" s="1858" t="s">
        <v>50</v>
      </c>
      <c r="I21" s="1862">
        <f>I44</f>
        <v>3.2</v>
      </c>
      <c r="J21" s="2995">
        <f>J24+J44</f>
        <v>3.2</v>
      </c>
      <c r="K21" s="1860"/>
      <c r="L21" s="1687"/>
      <c r="M21" s="1987">
        <f>SUM(M24+M44)</f>
        <v>18.700000000000003</v>
      </c>
      <c r="N21" s="1974">
        <f>SUM(N24+N44)</f>
        <v>18.700000000000003</v>
      </c>
      <c r="O21" s="1978"/>
      <c r="P21" s="1979"/>
      <c r="Q21" s="1862">
        <f>SUM(Q24+Q44)</f>
        <v>18.700000000000003</v>
      </c>
      <c r="R21" s="1860">
        <f>SUM(R24+R44)</f>
        <v>18.700000000000003</v>
      </c>
      <c r="S21" s="1860"/>
      <c r="T21" s="1687"/>
      <c r="U21" s="1862">
        <f>SUM(U24+U44)</f>
        <v>18.700000000000003</v>
      </c>
      <c r="V21" s="1860">
        <f>SUM(V24+V44)</f>
        <v>18.700000000000003</v>
      </c>
      <c r="W21" s="1768"/>
      <c r="X21" s="1767"/>
      <c r="Y21" s="4192"/>
      <c r="Z21" s="4195"/>
      <c r="AA21" s="4195"/>
      <c r="AB21" s="4194"/>
      <c r="AC21" s="292"/>
    </row>
    <row r="22" spans="1:29" ht="23.25" customHeight="1" x14ac:dyDescent="0.2">
      <c r="A22" s="4105"/>
      <c r="B22" s="4106"/>
      <c r="C22" s="4188"/>
      <c r="D22" s="4208"/>
      <c r="E22" s="4190"/>
      <c r="F22" s="4190"/>
      <c r="G22" s="4191"/>
      <c r="H22" s="2014" t="s">
        <v>16</v>
      </c>
      <c r="I22" s="1980">
        <f>SUM(I20:I21)</f>
        <v>259.3</v>
      </c>
      <c r="J22" s="1981">
        <f>SUM(J20,J21)</f>
        <v>259.3</v>
      </c>
      <c r="K22" s="1455"/>
      <c r="L22" s="1982"/>
      <c r="M22" s="1980">
        <f>SUM(M20:M21)</f>
        <v>271.40000000000003</v>
      </c>
      <c r="N22" s="1981">
        <f>SUM(N20:N21)</f>
        <v>271.40000000000003</v>
      </c>
      <c r="O22" s="1455"/>
      <c r="P22" s="1982"/>
      <c r="Q22" s="1980">
        <f>SUM(Q20:Q21)</f>
        <v>271.40000000000003</v>
      </c>
      <c r="R22" s="1981">
        <f>SUM(R20:R21)</f>
        <v>271.40000000000003</v>
      </c>
      <c r="S22" s="1981"/>
      <c r="T22" s="1982"/>
      <c r="U22" s="1980">
        <f>SUM(U20:U21)</f>
        <v>271.44</v>
      </c>
      <c r="V22" s="1981">
        <f>SUM(V20:V21)</f>
        <v>271.40000000000003</v>
      </c>
      <c r="W22" s="2015"/>
      <c r="X22" s="2016"/>
      <c r="Y22" s="4192"/>
      <c r="Z22" s="4195"/>
      <c r="AA22" s="4195"/>
      <c r="AB22" s="4194"/>
    </row>
    <row r="23" spans="1:29" ht="39" customHeight="1" x14ac:dyDescent="0.2">
      <c r="A23" s="4105"/>
      <c r="B23" s="4106"/>
      <c r="C23" s="4188"/>
      <c r="D23" s="4209" t="s">
        <v>557</v>
      </c>
      <c r="E23" s="3949" t="s">
        <v>558</v>
      </c>
      <c r="F23" s="3949" t="s">
        <v>558</v>
      </c>
      <c r="G23" s="3951" t="s">
        <v>554</v>
      </c>
      <c r="H23" s="2017" t="s">
        <v>33</v>
      </c>
      <c r="I23" s="1983">
        <f>SUM(I25:I42)</f>
        <v>195.80000000000004</v>
      </c>
      <c r="J23" s="1983">
        <f>SUM(J25:J42)</f>
        <v>195.80000000000004</v>
      </c>
      <c r="K23" s="1984"/>
      <c r="L23" s="1985"/>
      <c r="M23" s="1983">
        <f>SUM(M25,M27,M29,M31,M33:M42)</f>
        <v>199.50000000000003</v>
      </c>
      <c r="N23" s="1983">
        <f>SUM(N25,N27,N29,N31,N33:N42)</f>
        <v>199.50000000000003</v>
      </c>
      <c r="O23" s="1983"/>
      <c r="P23" s="2587"/>
      <c r="Q23" s="2588">
        <f t="shared" ref="Q23:V23" si="5">SUM(Q25,Q27,Q29,Q31,Q33:Q42)</f>
        <v>199.50000000000003</v>
      </c>
      <c r="R23" s="1983">
        <f t="shared" si="5"/>
        <v>199.50000000000003</v>
      </c>
      <c r="S23" s="1983"/>
      <c r="T23" s="2589"/>
      <c r="U23" s="1983">
        <f t="shared" si="5"/>
        <v>199.54000000000002</v>
      </c>
      <c r="V23" s="1983">
        <f t="shared" si="5"/>
        <v>199.50000000000003</v>
      </c>
      <c r="W23" s="1984"/>
      <c r="X23" s="1985"/>
      <c r="Y23" s="1701" t="s">
        <v>693</v>
      </c>
      <c r="Z23" s="1786">
        <v>693</v>
      </c>
      <c r="AA23" s="1786">
        <v>693</v>
      </c>
      <c r="AB23" s="1785">
        <v>693</v>
      </c>
    </row>
    <row r="24" spans="1:29" ht="51" customHeight="1" x14ac:dyDescent="0.2">
      <c r="A24" s="4105"/>
      <c r="B24" s="4106"/>
      <c r="C24" s="4188"/>
      <c r="D24" s="4212"/>
      <c r="E24" s="3950"/>
      <c r="F24" s="3950"/>
      <c r="G24" s="3952"/>
      <c r="H24" s="2017" t="s">
        <v>50</v>
      </c>
      <c r="I24" s="1983">
        <f>SUM(I26,I28,I30,I32)</f>
        <v>0</v>
      </c>
      <c r="J24" s="1983">
        <f>SUM(J26,J28,J30,J32)</f>
        <v>0</v>
      </c>
      <c r="K24" s="1984"/>
      <c r="L24" s="1985"/>
      <c r="M24" s="1983">
        <f>SUM(M26,M28,M30,M32)</f>
        <v>13.700000000000001</v>
      </c>
      <c r="N24" s="1983">
        <f>SUM(N26,N28,N30,N32)</f>
        <v>13.700000000000001</v>
      </c>
      <c r="O24" s="1984"/>
      <c r="P24" s="1985"/>
      <c r="Q24" s="1983">
        <f>SUM(Q26,Q28,Q30,Q32)</f>
        <v>13.700000000000001</v>
      </c>
      <c r="R24" s="1983">
        <f>SUM(R26,R28,R30,R32)</f>
        <v>13.700000000000001</v>
      </c>
      <c r="S24" s="2018"/>
      <c r="T24" s="2019"/>
      <c r="U24" s="1983">
        <f>SUM(U26,U28,U30,U32)</f>
        <v>13.700000000000001</v>
      </c>
      <c r="V24" s="1983">
        <f>SUM(V26,V28,V30,V32)</f>
        <v>13.700000000000001</v>
      </c>
      <c r="W24" s="1984"/>
      <c r="X24" s="2517"/>
      <c r="Y24" s="1790" t="s">
        <v>778</v>
      </c>
      <c r="Z24" s="1786">
        <v>104</v>
      </c>
      <c r="AA24" s="1786">
        <v>104</v>
      </c>
      <c r="AB24" s="1785">
        <v>104</v>
      </c>
    </row>
    <row r="25" spans="1:29" ht="24.75" customHeight="1" x14ac:dyDescent="0.2">
      <c r="A25" s="4105"/>
      <c r="B25" s="4106"/>
      <c r="C25" s="4188"/>
      <c r="D25" s="4209" t="s">
        <v>30</v>
      </c>
      <c r="E25" s="4210" t="s">
        <v>31</v>
      </c>
      <c r="F25" s="4210" t="s">
        <v>31</v>
      </c>
      <c r="G25" s="4201" t="s">
        <v>554</v>
      </c>
      <c r="H25" s="1637" t="s">
        <v>33</v>
      </c>
      <c r="I25" s="2495">
        <v>2.8</v>
      </c>
      <c r="J25" s="2496">
        <v>2.8</v>
      </c>
      <c r="K25" s="1781"/>
      <c r="L25" s="1784"/>
      <c r="M25" s="1971">
        <v>1.6</v>
      </c>
      <c r="N25" s="1974">
        <v>1.6</v>
      </c>
      <c r="O25" s="1458"/>
      <c r="P25" s="1973"/>
      <c r="Q25" s="1614">
        <v>1.6</v>
      </c>
      <c r="R25" s="1613">
        <v>1.6</v>
      </c>
      <c r="S25" s="1635"/>
      <c r="T25" s="1710"/>
      <c r="U25" s="1614">
        <v>1.6</v>
      </c>
      <c r="V25" s="1613">
        <v>1.6</v>
      </c>
      <c r="W25" s="1765"/>
      <c r="X25" s="1780"/>
      <c r="Y25" s="4196"/>
      <c r="Z25" s="1738" t="s">
        <v>322</v>
      </c>
      <c r="AA25" s="1738" t="s">
        <v>322</v>
      </c>
      <c r="AB25" s="1733" t="s">
        <v>322</v>
      </c>
    </row>
    <row r="26" spans="1:29" ht="21.75" customHeight="1" x14ac:dyDescent="0.2">
      <c r="A26" s="4105"/>
      <c r="B26" s="4106"/>
      <c r="C26" s="4188"/>
      <c r="D26" s="4204"/>
      <c r="E26" s="4211"/>
      <c r="F26" s="4211"/>
      <c r="G26" s="4202"/>
      <c r="H26" s="1637" t="s">
        <v>50</v>
      </c>
      <c r="I26" s="2497">
        <v>0</v>
      </c>
      <c r="J26" s="2496">
        <v>0</v>
      </c>
      <c r="K26" s="1781"/>
      <c r="L26" s="1784"/>
      <c r="M26" s="1986">
        <v>2.5</v>
      </c>
      <c r="N26" s="1974">
        <v>2.5</v>
      </c>
      <c r="O26" s="1458"/>
      <c r="P26" s="1973"/>
      <c r="Q26" s="1766">
        <v>2.5</v>
      </c>
      <c r="R26" s="1613">
        <v>2.5</v>
      </c>
      <c r="S26" s="1635"/>
      <c r="T26" s="1710"/>
      <c r="U26" s="1766">
        <v>2.5</v>
      </c>
      <c r="V26" s="1613">
        <v>2.5</v>
      </c>
      <c r="W26" s="1765"/>
      <c r="X26" s="1780"/>
      <c r="Y26" s="4197"/>
      <c r="Z26" s="2514" t="s">
        <v>570</v>
      </c>
      <c r="AA26" s="2514" t="s">
        <v>570</v>
      </c>
      <c r="AB26" s="2515" t="s">
        <v>570</v>
      </c>
    </row>
    <row r="27" spans="1:29" ht="25.5" customHeight="1" x14ac:dyDescent="0.2">
      <c r="A27" s="4105"/>
      <c r="B27" s="4106"/>
      <c r="C27" s="4188"/>
      <c r="D27" s="4203" t="s">
        <v>36</v>
      </c>
      <c r="E27" s="4210" t="s">
        <v>37</v>
      </c>
      <c r="F27" s="4210" t="s">
        <v>37</v>
      </c>
      <c r="G27" s="4201" t="s">
        <v>559</v>
      </c>
      <c r="H27" s="1637" t="s">
        <v>33</v>
      </c>
      <c r="I27" s="2497">
        <v>1.1000000000000001</v>
      </c>
      <c r="J27" s="2496">
        <v>1.1000000000000001</v>
      </c>
      <c r="K27" s="1781"/>
      <c r="L27" s="1710"/>
      <c r="M27" s="1986">
        <v>0.8</v>
      </c>
      <c r="N27" s="1974">
        <v>0.8</v>
      </c>
      <c r="O27" s="1458"/>
      <c r="P27" s="1973"/>
      <c r="Q27" s="1766">
        <v>0.8</v>
      </c>
      <c r="R27" s="1613">
        <v>0.8</v>
      </c>
      <c r="S27" s="1635"/>
      <c r="T27" s="1710"/>
      <c r="U27" s="1766">
        <v>0.8</v>
      </c>
      <c r="V27" s="1613">
        <v>0.8</v>
      </c>
      <c r="W27" s="1765"/>
      <c r="X27" s="1780"/>
      <c r="Y27" s="4197"/>
      <c r="Z27" s="1738" t="s">
        <v>786</v>
      </c>
      <c r="AA27" s="1738" t="s">
        <v>786</v>
      </c>
      <c r="AB27" s="1733" t="s">
        <v>786</v>
      </c>
    </row>
    <row r="28" spans="1:29" ht="23.25" customHeight="1" x14ac:dyDescent="0.2">
      <c r="A28" s="4105"/>
      <c r="B28" s="4106"/>
      <c r="C28" s="4188"/>
      <c r="D28" s="4204"/>
      <c r="E28" s="4211"/>
      <c r="F28" s="4211"/>
      <c r="G28" s="4202"/>
      <c r="H28" s="1637" t="s">
        <v>50</v>
      </c>
      <c r="I28" s="2497">
        <v>0</v>
      </c>
      <c r="J28" s="2496">
        <v>0</v>
      </c>
      <c r="K28" s="1781"/>
      <c r="L28" s="1710"/>
      <c r="M28" s="1986">
        <v>4.4000000000000004</v>
      </c>
      <c r="N28" s="1974">
        <v>4.4000000000000004</v>
      </c>
      <c r="O28" s="1458"/>
      <c r="P28" s="1973"/>
      <c r="Q28" s="1766">
        <v>4.4000000000000004</v>
      </c>
      <c r="R28" s="1613">
        <v>4.4000000000000004</v>
      </c>
      <c r="S28" s="1635"/>
      <c r="T28" s="1710"/>
      <c r="U28" s="1766">
        <v>4.4000000000000004</v>
      </c>
      <c r="V28" s="1613">
        <v>4.4000000000000004</v>
      </c>
      <c r="W28" s="1765"/>
      <c r="X28" s="1780"/>
      <c r="Y28" s="4197"/>
      <c r="Z28" s="2514" t="s">
        <v>779</v>
      </c>
      <c r="AA28" s="2514" t="s">
        <v>779</v>
      </c>
      <c r="AB28" s="2515" t="s">
        <v>779</v>
      </c>
    </row>
    <row r="29" spans="1:29" ht="23.25" customHeight="1" x14ac:dyDescent="0.2">
      <c r="A29" s="4105"/>
      <c r="B29" s="4106"/>
      <c r="C29" s="4188"/>
      <c r="D29" s="4203" t="s">
        <v>39</v>
      </c>
      <c r="E29" s="4205" t="s">
        <v>40</v>
      </c>
      <c r="F29" s="4205" t="s">
        <v>40</v>
      </c>
      <c r="G29" s="4201" t="s">
        <v>554</v>
      </c>
      <c r="H29" s="1637" t="s">
        <v>33</v>
      </c>
      <c r="I29" s="2497">
        <v>3.6</v>
      </c>
      <c r="J29" s="2496">
        <v>3.6</v>
      </c>
      <c r="K29" s="1781"/>
      <c r="L29" s="1710"/>
      <c r="M29" s="1986">
        <v>1.3</v>
      </c>
      <c r="N29" s="1974">
        <v>1.3</v>
      </c>
      <c r="O29" s="1458"/>
      <c r="P29" s="1973"/>
      <c r="Q29" s="1766">
        <v>1.3</v>
      </c>
      <c r="R29" s="1613">
        <v>1.3</v>
      </c>
      <c r="S29" s="1635"/>
      <c r="T29" s="1710"/>
      <c r="U29" s="1766">
        <v>1.3</v>
      </c>
      <c r="V29" s="1613">
        <v>1.3</v>
      </c>
      <c r="W29" s="1765"/>
      <c r="X29" s="1780"/>
      <c r="Y29" s="4197"/>
      <c r="Z29" s="1738" t="s">
        <v>156</v>
      </c>
      <c r="AA29" s="1738" t="s">
        <v>156</v>
      </c>
      <c r="AB29" s="1733" t="s">
        <v>156</v>
      </c>
    </row>
    <row r="30" spans="1:29" ht="21.75" customHeight="1" x14ac:dyDescent="0.2">
      <c r="A30" s="4105"/>
      <c r="B30" s="4106"/>
      <c r="C30" s="4188"/>
      <c r="D30" s="4204"/>
      <c r="E30" s="4206"/>
      <c r="F30" s="4206"/>
      <c r="G30" s="4202"/>
      <c r="H30" s="2516" t="s">
        <v>50</v>
      </c>
      <c r="I30" s="2497">
        <v>0</v>
      </c>
      <c r="J30" s="2496">
        <v>0</v>
      </c>
      <c r="K30" s="1781"/>
      <c r="L30" s="1710"/>
      <c r="M30" s="1986">
        <v>4.2</v>
      </c>
      <c r="N30" s="1974">
        <v>4.2</v>
      </c>
      <c r="O30" s="1458"/>
      <c r="P30" s="1973"/>
      <c r="Q30" s="1766">
        <v>4.2</v>
      </c>
      <c r="R30" s="1613">
        <v>4.2</v>
      </c>
      <c r="S30" s="1635"/>
      <c r="T30" s="1710"/>
      <c r="U30" s="1766">
        <v>4.2</v>
      </c>
      <c r="V30" s="1613">
        <v>4.2</v>
      </c>
      <c r="W30" s="1765"/>
      <c r="X30" s="1780"/>
      <c r="Y30" s="4197"/>
      <c r="Z30" s="1738" t="s">
        <v>88</v>
      </c>
      <c r="AA30" s="1738" t="s">
        <v>88</v>
      </c>
      <c r="AB30" s="1733" t="s">
        <v>88</v>
      </c>
    </row>
    <row r="31" spans="1:29" ht="23.25" customHeight="1" x14ac:dyDescent="0.2">
      <c r="A31" s="4105"/>
      <c r="B31" s="4106"/>
      <c r="C31" s="4188"/>
      <c r="D31" s="4203" t="s">
        <v>113</v>
      </c>
      <c r="E31" s="4205" t="s">
        <v>43</v>
      </c>
      <c r="F31" s="4205" t="s">
        <v>43</v>
      </c>
      <c r="G31" s="4201" t="s">
        <v>554</v>
      </c>
      <c r="H31" s="1859" t="s">
        <v>33</v>
      </c>
      <c r="I31" s="2497">
        <v>1.9</v>
      </c>
      <c r="J31" s="2496">
        <v>1.9</v>
      </c>
      <c r="K31" s="1781"/>
      <c r="L31" s="1710"/>
      <c r="M31" s="1986">
        <v>2.4</v>
      </c>
      <c r="N31" s="1974">
        <v>2.4</v>
      </c>
      <c r="O31" s="1458"/>
      <c r="P31" s="1973"/>
      <c r="Q31" s="1766">
        <v>2.4</v>
      </c>
      <c r="R31" s="1613">
        <v>2.4</v>
      </c>
      <c r="S31" s="1635"/>
      <c r="T31" s="1710"/>
      <c r="U31" s="1766">
        <v>2.4</v>
      </c>
      <c r="V31" s="1613">
        <v>2.4</v>
      </c>
      <c r="W31" s="1765"/>
      <c r="X31" s="1780"/>
      <c r="Y31" s="4197"/>
      <c r="Z31" s="1738" t="s">
        <v>787</v>
      </c>
      <c r="AA31" s="1738" t="s">
        <v>787</v>
      </c>
      <c r="AB31" s="1733" t="s">
        <v>787</v>
      </c>
    </row>
    <row r="32" spans="1:29" ht="21.75" customHeight="1" x14ac:dyDescent="0.2">
      <c r="A32" s="4105"/>
      <c r="B32" s="4106"/>
      <c r="C32" s="4188"/>
      <c r="D32" s="4204"/>
      <c r="E32" s="4206"/>
      <c r="F32" s="4206"/>
      <c r="G32" s="4202"/>
      <c r="H32" s="1705" t="s">
        <v>50</v>
      </c>
      <c r="I32" s="2497">
        <v>0</v>
      </c>
      <c r="J32" s="2496">
        <v>0</v>
      </c>
      <c r="K32" s="1781"/>
      <c r="L32" s="1710"/>
      <c r="M32" s="1986">
        <v>2.6</v>
      </c>
      <c r="N32" s="1974">
        <v>2.6</v>
      </c>
      <c r="O32" s="1458"/>
      <c r="P32" s="1973"/>
      <c r="Q32" s="1766">
        <v>2.6</v>
      </c>
      <c r="R32" s="1613">
        <v>2.6</v>
      </c>
      <c r="S32" s="1635"/>
      <c r="T32" s="1710"/>
      <c r="U32" s="1766">
        <v>2.6</v>
      </c>
      <c r="V32" s="1613">
        <v>2.6</v>
      </c>
      <c r="W32" s="1765"/>
      <c r="X32" s="1780"/>
      <c r="Y32" s="4197"/>
      <c r="Z32" s="1738" t="s">
        <v>127</v>
      </c>
      <c r="AA32" s="1738" t="s">
        <v>127</v>
      </c>
      <c r="AB32" s="1733" t="s">
        <v>127</v>
      </c>
    </row>
    <row r="33" spans="1:29" ht="45.75" customHeight="1" x14ac:dyDescent="0.2">
      <c r="A33" s="4105"/>
      <c r="B33" s="4106"/>
      <c r="C33" s="4188"/>
      <c r="D33" s="1783" t="s">
        <v>45</v>
      </c>
      <c r="E33" s="2090" t="s">
        <v>46</v>
      </c>
      <c r="F33" s="2090" t="s">
        <v>46</v>
      </c>
      <c r="G33" s="2089" t="s">
        <v>554</v>
      </c>
      <c r="H33" s="1705" t="s">
        <v>33</v>
      </c>
      <c r="I33" s="2497">
        <v>10.3</v>
      </c>
      <c r="J33" s="2496">
        <v>10.3</v>
      </c>
      <c r="K33" s="1781"/>
      <c r="L33" s="1710"/>
      <c r="M33" s="1986">
        <v>11.6</v>
      </c>
      <c r="N33" s="1974">
        <v>11.6</v>
      </c>
      <c r="O33" s="1458"/>
      <c r="P33" s="1973"/>
      <c r="Q33" s="1766">
        <v>11.6</v>
      </c>
      <c r="R33" s="1613">
        <v>11.6</v>
      </c>
      <c r="S33" s="1635"/>
      <c r="T33" s="1710"/>
      <c r="U33" s="1766">
        <v>11.6</v>
      </c>
      <c r="V33" s="1613">
        <v>11.6</v>
      </c>
      <c r="W33" s="1765"/>
      <c r="X33" s="1780"/>
      <c r="Y33" s="4197"/>
      <c r="Z33" s="1738" t="s">
        <v>788</v>
      </c>
      <c r="AA33" s="1738" t="s">
        <v>788</v>
      </c>
      <c r="AB33" s="1733" t="s">
        <v>788</v>
      </c>
    </row>
    <row r="34" spans="1:29" ht="45" customHeight="1" x14ac:dyDescent="0.2">
      <c r="A34" s="4105"/>
      <c r="B34" s="4106"/>
      <c r="C34" s="4188"/>
      <c r="D34" s="1864" t="s">
        <v>51</v>
      </c>
      <c r="E34" s="2087" t="s">
        <v>52</v>
      </c>
      <c r="F34" s="2087" t="s">
        <v>52</v>
      </c>
      <c r="G34" s="2088" t="s">
        <v>554</v>
      </c>
      <c r="H34" s="1637" t="s">
        <v>33</v>
      </c>
      <c r="I34" s="2497">
        <v>24.3</v>
      </c>
      <c r="J34" s="2496">
        <v>24.3</v>
      </c>
      <c r="K34" s="1781"/>
      <c r="L34" s="1710"/>
      <c r="M34" s="1986">
        <v>26.9</v>
      </c>
      <c r="N34" s="1974">
        <v>26.9</v>
      </c>
      <c r="O34" s="1458"/>
      <c r="P34" s="1973"/>
      <c r="Q34" s="1766">
        <v>26.9</v>
      </c>
      <c r="R34" s="1613">
        <v>26.9</v>
      </c>
      <c r="S34" s="1635"/>
      <c r="T34" s="1710"/>
      <c r="U34" s="1766">
        <v>26.9</v>
      </c>
      <c r="V34" s="1613">
        <v>26.9</v>
      </c>
      <c r="W34" s="1765"/>
      <c r="X34" s="1780"/>
      <c r="Y34" s="4197"/>
      <c r="Z34" s="1738" t="s">
        <v>789</v>
      </c>
      <c r="AA34" s="1738" t="s">
        <v>789</v>
      </c>
      <c r="AB34" s="1733" t="s">
        <v>789</v>
      </c>
    </row>
    <row r="35" spans="1:29" ht="45.75" customHeight="1" x14ac:dyDescent="0.2">
      <c r="A35" s="4105"/>
      <c r="B35" s="4106"/>
      <c r="C35" s="4188"/>
      <c r="D35" s="1777" t="s">
        <v>56</v>
      </c>
      <c r="E35" s="2087" t="s">
        <v>57</v>
      </c>
      <c r="F35" s="2087" t="s">
        <v>57</v>
      </c>
      <c r="G35" s="2088" t="s">
        <v>554</v>
      </c>
      <c r="H35" s="1637" t="s">
        <v>33</v>
      </c>
      <c r="I35" s="2497">
        <v>16.5</v>
      </c>
      <c r="J35" s="2496">
        <v>16.5</v>
      </c>
      <c r="K35" s="1781"/>
      <c r="L35" s="1710"/>
      <c r="M35" s="1986">
        <v>15.8</v>
      </c>
      <c r="N35" s="1974">
        <v>15.8</v>
      </c>
      <c r="O35" s="1458"/>
      <c r="P35" s="1973"/>
      <c r="Q35" s="1766">
        <v>15.8</v>
      </c>
      <c r="R35" s="1613">
        <v>15.8</v>
      </c>
      <c r="S35" s="1635"/>
      <c r="T35" s="1710"/>
      <c r="U35" s="1766">
        <v>15.8</v>
      </c>
      <c r="V35" s="1613">
        <v>15.8</v>
      </c>
      <c r="W35" s="1765"/>
      <c r="X35" s="1780"/>
      <c r="Y35" s="4197"/>
      <c r="Z35" s="1738" t="s">
        <v>790</v>
      </c>
      <c r="AA35" s="1738" t="s">
        <v>790</v>
      </c>
      <c r="AB35" s="1733" t="s">
        <v>790</v>
      </c>
    </row>
    <row r="36" spans="1:29" ht="45" customHeight="1" x14ac:dyDescent="0.2">
      <c r="A36" s="4105"/>
      <c r="B36" s="4106"/>
      <c r="C36" s="4188"/>
      <c r="D36" s="1779" t="s">
        <v>114</v>
      </c>
      <c r="E36" s="2087" t="s">
        <v>62</v>
      </c>
      <c r="F36" s="2087" t="s">
        <v>62</v>
      </c>
      <c r="G36" s="2088" t="s">
        <v>554</v>
      </c>
      <c r="H36" s="1637" t="s">
        <v>33</v>
      </c>
      <c r="I36" s="2497">
        <v>18.7</v>
      </c>
      <c r="J36" s="2496">
        <v>18.7</v>
      </c>
      <c r="K36" s="1781"/>
      <c r="L36" s="1710"/>
      <c r="M36" s="1986">
        <v>20.6</v>
      </c>
      <c r="N36" s="1974">
        <v>20.6</v>
      </c>
      <c r="O36" s="1458"/>
      <c r="P36" s="1973"/>
      <c r="Q36" s="1766">
        <v>20.6</v>
      </c>
      <c r="R36" s="1613">
        <v>20.6</v>
      </c>
      <c r="S36" s="1635"/>
      <c r="T36" s="1710"/>
      <c r="U36" s="1766">
        <v>20.6</v>
      </c>
      <c r="V36" s="1613">
        <v>20.6</v>
      </c>
      <c r="W36" s="1765"/>
      <c r="X36" s="1780"/>
      <c r="Y36" s="4197"/>
      <c r="Z36" s="1853" t="s">
        <v>791</v>
      </c>
      <c r="AA36" s="1853" t="s">
        <v>791</v>
      </c>
      <c r="AB36" s="1854" t="s">
        <v>791</v>
      </c>
    </row>
    <row r="37" spans="1:29" ht="46.5" customHeight="1" x14ac:dyDescent="0.2">
      <c r="A37" s="4105"/>
      <c r="B37" s="4106"/>
      <c r="C37" s="4188"/>
      <c r="D37" s="1782" t="s">
        <v>560</v>
      </c>
      <c r="E37" s="2087" t="s">
        <v>66</v>
      </c>
      <c r="F37" s="2087" t="s">
        <v>66</v>
      </c>
      <c r="G37" s="2088" t="s">
        <v>554</v>
      </c>
      <c r="H37" s="1637" t="s">
        <v>33</v>
      </c>
      <c r="I37" s="2497">
        <v>48.3</v>
      </c>
      <c r="J37" s="2496">
        <v>48.3</v>
      </c>
      <c r="K37" s="1781"/>
      <c r="L37" s="1710"/>
      <c r="M37" s="1986">
        <v>40.799999999999997</v>
      </c>
      <c r="N37" s="1974">
        <v>40.799999999999997</v>
      </c>
      <c r="O37" s="1458"/>
      <c r="P37" s="1973"/>
      <c r="Q37" s="1766">
        <v>40.799999999999997</v>
      </c>
      <c r="R37" s="1613">
        <v>40.799999999999997</v>
      </c>
      <c r="S37" s="1635"/>
      <c r="T37" s="1710"/>
      <c r="U37" s="1766">
        <v>40.799999999999997</v>
      </c>
      <c r="V37" s="1613">
        <v>40.799999999999997</v>
      </c>
      <c r="W37" s="1765"/>
      <c r="X37" s="1780"/>
      <c r="Y37" s="4197"/>
      <c r="Z37" s="1738" t="s">
        <v>792</v>
      </c>
      <c r="AA37" s="1738" t="s">
        <v>792</v>
      </c>
      <c r="AB37" s="1733" t="s">
        <v>792</v>
      </c>
    </row>
    <row r="38" spans="1:29" ht="45" customHeight="1" x14ac:dyDescent="0.2">
      <c r="A38" s="4105"/>
      <c r="B38" s="4106"/>
      <c r="C38" s="4188"/>
      <c r="D38" s="1779" t="s">
        <v>70</v>
      </c>
      <c r="E38" s="2087" t="s">
        <v>71</v>
      </c>
      <c r="F38" s="2087" t="s">
        <v>71</v>
      </c>
      <c r="G38" s="2088" t="s">
        <v>554</v>
      </c>
      <c r="H38" s="1637" t="s">
        <v>33</v>
      </c>
      <c r="I38" s="2497">
        <v>16.3</v>
      </c>
      <c r="J38" s="2496">
        <v>16.3</v>
      </c>
      <c r="K38" s="1781"/>
      <c r="L38" s="1710"/>
      <c r="M38" s="1986">
        <v>14.5</v>
      </c>
      <c r="N38" s="1974">
        <v>14.5</v>
      </c>
      <c r="O38" s="1458"/>
      <c r="P38" s="1973"/>
      <c r="Q38" s="1766">
        <v>14.5</v>
      </c>
      <c r="R38" s="1613">
        <v>14.5</v>
      </c>
      <c r="S38" s="1635"/>
      <c r="T38" s="1710"/>
      <c r="U38" s="1766">
        <v>14.54</v>
      </c>
      <c r="V38" s="1613">
        <v>14.5</v>
      </c>
      <c r="W38" s="1765"/>
      <c r="X38" s="1780"/>
      <c r="Y38" s="4197"/>
      <c r="Z38" s="1738" t="s">
        <v>793</v>
      </c>
      <c r="AA38" s="1738" t="s">
        <v>793</v>
      </c>
      <c r="AB38" s="1733" t="s">
        <v>793</v>
      </c>
    </row>
    <row r="39" spans="1:29" ht="45.75" x14ac:dyDescent="0.2">
      <c r="A39" s="4105"/>
      <c r="B39" s="4106"/>
      <c r="C39" s="4188"/>
      <c r="D39" s="1779" t="s">
        <v>561</v>
      </c>
      <c r="E39" s="2087" t="s">
        <v>76</v>
      </c>
      <c r="F39" s="2087" t="s">
        <v>76</v>
      </c>
      <c r="G39" s="2088" t="s">
        <v>554</v>
      </c>
      <c r="H39" s="1637" t="s">
        <v>33</v>
      </c>
      <c r="I39" s="2497">
        <v>23</v>
      </c>
      <c r="J39" s="2496">
        <v>23</v>
      </c>
      <c r="K39" s="1781"/>
      <c r="L39" s="1710"/>
      <c r="M39" s="1986">
        <v>19.8</v>
      </c>
      <c r="N39" s="1974">
        <v>19.8</v>
      </c>
      <c r="O39" s="1458"/>
      <c r="P39" s="1973"/>
      <c r="Q39" s="1766">
        <v>19.8</v>
      </c>
      <c r="R39" s="1613">
        <v>19.8</v>
      </c>
      <c r="S39" s="1635"/>
      <c r="T39" s="1710"/>
      <c r="U39" s="1766">
        <v>19.8</v>
      </c>
      <c r="V39" s="1613">
        <v>19.8</v>
      </c>
      <c r="W39" s="1765"/>
      <c r="X39" s="1780"/>
      <c r="Y39" s="4197"/>
      <c r="Z39" s="1738" t="s">
        <v>794</v>
      </c>
      <c r="AA39" s="1738" t="s">
        <v>794</v>
      </c>
      <c r="AB39" s="1733" t="s">
        <v>794</v>
      </c>
    </row>
    <row r="40" spans="1:29" ht="45.75" customHeight="1" x14ac:dyDescent="0.2">
      <c r="A40" s="4105"/>
      <c r="B40" s="4106"/>
      <c r="C40" s="4188"/>
      <c r="D40" s="1779" t="s">
        <v>80</v>
      </c>
      <c r="E40" s="2087" t="s">
        <v>81</v>
      </c>
      <c r="F40" s="2087" t="s">
        <v>81</v>
      </c>
      <c r="G40" s="2088" t="s">
        <v>554</v>
      </c>
      <c r="H40" s="1858" t="s">
        <v>33</v>
      </c>
      <c r="I40" s="2498">
        <v>22.9</v>
      </c>
      <c r="J40" s="2499">
        <v>22.9</v>
      </c>
      <c r="K40" s="819"/>
      <c r="L40" s="1865"/>
      <c r="M40" s="1987">
        <v>20</v>
      </c>
      <c r="N40" s="1978">
        <v>20</v>
      </c>
      <c r="O40" s="1455"/>
      <c r="P40" s="1982"/>
      <c r="Q40" s="1772">
        <v>20</v>
      </c>
      <c r="R40" s="1860">
        <v>20</v>
      </c>
      <c r="S40" s="1775"/>
      <c r="T40" s="1865"/>
      <c r="U40" s="1772">
        <v>20</v>
      </c>
      <c r="V40" s="1860">
        <v>20</v>
      </c>
      <c r="W40" s="1768"/>
      <c r="X40" s="1778"/>
      <c r="Y40" s="4197"/>
      <c r="Z40" s="1738" t="s">
        <v>795</v>
      </c>
      <c r="AA40" s="1738" t="s">
        <v>795</v>
      </c>
      <c r="AB40" s="1733" t="s">
        <v>795</v>
      </c>
    </row>
    <row r="41" spans="1:29" ht="50.25" customHeight="1" x14ac:dyDescent="0.2">
      <c r="A41" s="4105"/>
      <c r="B41" s="4106"/>
      <c r="C41" s="4188"/>
      <c r="D41" s="1777" t="s">
        <v>562</v>
      </c>
      <c r="E41" s="2087" t="s">
        <v>97</v>
      </c>
      <c r="F41" s="2087" t="s">
        <v>97</v>
      </c>
      <c r="G41" s="2088" t="s">
        <v>554</v>
      </c>
      <c r="H41" s="1688" t="s">
        <v>33</v>
      </c>
      <c r="I41" s="2498">
        <v>3.3</v>
      </c>
      <c r="J41" s="2499">
        <v>3.3</v>
      </c>
      <c r="K41" s="819"/>
      <c r="L41" s="1865"/>
      <c r="M41" s="1987">
        <v>20.5</v>
      </c>
      <c r="N41" s="1978">
        <v>20.5</v>
      </c>
      <c r="O41" s="1455"/>
      <c r="P41" s="1982"/>
      <c r="Q41" s="1772">
        <v>20.5</v>
      </c>
      <c r="R41" s="1860">
        <v>20.5</v>
      </c>
      <c r="S41" s="1775"/>
      <c r="T41" s="1865"/>
      <c r="U41" s="1772">
        <v>20.5</v>
      </c>
      <c r="V41" s="1860">
        <v>20.5</v>
      </c>
      <c r="W41" s="1768"/>
      <c r="X41" s="1767"/>
      <c r="Y41" s="4197"/>
      <c r="Z41" s="1774" t="s">
        <v>181</v>
      </c>
      <c r="AA41" s="1774" t="s">
        <v>181</v>
      </c>
      <c r="AB41" s="1773" t="s">
        <v>181</v>
      </c>
    </row>
    <row r="42" spans="1:29" ht="46.5" customHeight="1" x14ac:dyDescent="0.2">
      <c r="A42" s="4105"/>
      <c r="B42" s="4106"/>
      <c r="C42" s="4188"/>
      <c r="D42" s="1776" t="s">
        <v>85</v>
      </c>
      <c r="E42" s="2087" t="s">
        <v>86</v>
      </c>
      <c r="F42" s="2087" t="s">
        <v>86</v>
      </c>
      <c r="G42" s="2088" t="s">
        <v>554</v>
      </c>
      <c r="H42" s="1688" t="s">
        <v>33</v>
      </c>
      <c r="I42" s="2498">
        <v>2.8</v>
      </c>
      <c r="J42" s="2499">
        <v>2.8</v>
      </c>
      <c r="K42" s="819"/>
      <c r="L42" s="1865"/>
      <c r="M42" s="1987">
        <v>2.9</v>
      </c>
      <c r="N42" s="1978">
        <v>2.9</v>
      </c>
      <c r="O42" s="1455"/>
      <c r="P42" s="1982"/>
      <c r="Q42" s="1772">
        <v>2.9</v>
      </c>
      <c r="R42" s="1860">
        <v>2.9</v>
      </c>
      <c r="S42" s="1775"/>
      <c r="T42" s="1865"/>
      <c r="U42" s="1772">
        <v>2.9</v>
      </c>
      <c r="V42" s="1860">
        <v>2.9</v>
      </c>
      <c r="W42" s="1768"/>
      <c r="X42" s="1767"/>
      <c r="Y42" s="4197"/>
      <c r="Z42" s="1774" t="s">
        <v>176</v>
      </c>
      <c r="AA42" s="1774" t="s">
        <v>176</v>
      </c>
      <c r="AB42" s="1773" t="s">
        <v>176</v>
      </c>
    </row>
    <row r="43" spans="1:29" ht="42.75" customHeight="1" thickBot="1" x14ac:dyDescent="0.25">
      <c r="A43" s="4105"/>
      <c r="B43" s="4106"/>
      <c r="C43" s="4188"/>
      <c r="D43" s="4153" t="s">
        <v>563</v>
      </c>
      <c r="E43" s="4165" t="s">
        <v>97</v>
      </c>
      <c r="F43" s="4165" t="s">
        <v>97</v>
      </c>
      <c r="G43" s="4168" t="s">
        <v>554</v>
      </c>
      <c r="H43" s="1858" t="s">
        <v>33</v>
      </c>
      <c r="I43" s="1772">
        <v>60.3</v>
      </c>
      <c r="J43" s="1860">
        <v>60.3</v>
      </c>
      <c r="K43" s="1771"/>
      <c r="L43" s="1770"/>
      <c r="M43" s="1987">
        <f t="shared" ref="M43" si="6">N43+P43</f>
        <v>53.2</v>
      </c>
      <c r="N43" s="1978">
        <v>53.2</v>
      </c>
      <c r="O43" s="1988"/>
      <c r="P43" s="1989"/>
      <c r="Q43" s="1862">
        <v>53.2</v>
      </c>
      <c r="R43" s="1769">
        <v>53.2</v>
      </c>
      <c r="S43" s="1860"/>
      <c r="T43" s="1770"/>
      <c r="U43" s="1862">
        <v>53.2</v>
      </c>
      <c r="V43" s="1769">
        <v>53.2</v>
      </c>
      <c r="W43" s="1768"/>
      <c r="X43" s="1767"/>
      <c r="Y43" s="2989" t="s">
        <v>694</v>
      </c>
      <c r="Z43" s="2990">
        <v>700</v>
      </c>
      <c r="AA43" s="2990">
        <v>700</v>
      </c>
      <c r="AB43" s="2993">
        <v>700</v>
      </c>
    </row>
    <row r="44" spans="1:29" ht="39" customHeight="1" thickBot="1" x14ac:dyDescent="0.25">
      <c r="A44" s="4105"/>
      <c r="B44" s="4106"/>
      <c r="C44" s="4188"/>
      <c r="D44" s="4057"/>
      <c r="E44" s="4185"/>
      <c r="F44" s="4185"/>
      <c r="G44" s="4065"/>
      <c r="H44" s="1637" t="s">
        <v>50</v>
      </c>
      <c r="I44" s="1614">
        <v>3.2</v>
      </c>
      <c r="J44" s="1613">
        <v>3.2</v>
      </c>
      <c r="K44" s="327"/>
      <c r="L44" s="345"/>
      <c r="M44" s="1971">
        <f>SUM(P44+N44)</f>
        <v>5</v>
      </c>
      <c r="N44" s="1974">
        <v>5</v>
      </c>
      <c r="O44" s="1990"/>
      <c r="P44" s="1991"/>
      <c r="Q44" s="1614">
        <f>SUM(T44+R44)</f>
        <v>5</v>
      </c>
      <c r="R44" s="1613">
        <v>5</v>
      </c>
      <c r="S44" s="1613"/>
      <c r="T44" s="345"/>
      <c r="U44" s="1614">
        <f>SUM(X44+V44)</f>
        <v>5</v>
      </c>
      <c r="V44" s="1613">
        <v>5</v>
      </c>
      <c r="W44" s="1765"/>
      <c r="X44" s="1764"/>
      <c r="Y44" s="2997" t="s">
        <v>807</v>
      </c>
      <c r="Z44" s="1786">
        <v>154</v>
      </c>
      <c r="AA44" s="1786">
        <v>154</v>
      </c>
      <c r="AB44" s="1785">
        <v>154</v>
      </c>
      <c r="AC44" s="292"/>
    </row>
    <row r="45" spans="1:29" ht="53.25" customHeight="1" thickBot="1" x14ac:dyDescent="0.25">
      <c r="A45" s="4070"/>
      <c r="B45" s="4072"/>
      <c r="C45" s="4189"/>
      <c r="D45" s="4053"/>
      <c r="E45" s="4185"/>
      <c r="F45" s="4185"/>
      <c r="G45" s="4065"/>
      <c r="H45" s="2020" t="s">
        <v>16</v>
      </c>
      <c r="I45" s="2049">
        <f>SUM(I43:I44)</f>
        <v>63.5</v>
      </c>
      <c r="J45" s="1957">
        <f>SUM(J43:J44)</f>
        <v>63.5</v>
      </c>
      <c r="K45" s="1423"/>
      <c r="L45" s="1424"/>
      <c r="M45" s="2049">
        <f>SUM(M43:M44)</f>
        <v>58.2</v>
      </c>
      <c r="N45" s="1957">
        <f>SUM(N43:N44)</f>
        <v>58.2</v>
      </c>
      <c r="O45" s="1423"/>
      <c r="P45" s="1424"/>
      <c r="Q45" s="1956">
        <f>SUM(Q43:Q44)</f>
        <v>58.2</v>
      </c>
      <c r="R45" s="2998">
        <f>SUM(R43:R44)</f>
        <v>58.2</v>
      </c>
      <c r="S45" s="1957"/>
      <c r="T45" s="1424"/>
      <c r="U45" s="1956">
        <f>SUM(U43:U44)</f>
        <v>58.2</v>
      </c>
      <c r="V45" s="2998">
        <f>SUM(V43:V44)</f>
        <v>58.2</v>
      </c>
      <c r="W45" s="2120"/>
      <c r="X45" s="2022"/>
      <c r="Y45" s="2988" t="s">
        <v>695</v>
      </c>
      <c r="Z45" s="1855" t="s">
        <v>88</v>
      </c>
      <c r="AA45" s="1855" t="s">
        <v>88</v>
      </c>
      <c r="AB45" s="1852" t="s">
        <v>88</v>
      </c>
    </row>
    <row r="46" spans="1:29" ht="16.5" customHeight="1" thickBot="1" x14ac:dyDescent="0.25">
      <c r="A46" s="4069" t="s">
        <v>26</v>
      </c>
      <c r="B46" s="4071" t="s">
        <v>26</v>
      </c>
      <c r="C46" s="3932" t="s">
        <v>179</v>
      </c>
      <c r="D46" s="4078" t="s">
        <v>564</v>
      </c>
      <c r="E46" s="4185" t="s">
        <v>97</v>
      </c>
      <c r="F46" s="4185" t="s">
        <v>97</v>
      </c>
      <c r="G46" s="4065" t="s">
        <v>184</v>
      </c>
      <c r="H46" s="1618" t="s">
        <v>50</v>
      </c>
      <c r="I46" s="1600">
        <v>3</v>
      </c>
      <c r="J46" s="1599">
        <v>3</v>
      </c>
      <c r="K46" s="1599">
        <v>2</v>
      </c>
      <c r="L46" s="1714"/>
      <c r="M46" s="1967">
        <v>5</v>
      </c>
      <c r="N46" s="1968">
        <v>5</v>
      </c>
      <c r="O46" s="1968">
        <v>2</v>
      </c>
      <c r="P46" s="1993"/>
      <c r="Q46" s="1600">
        <v>5</v>
      </c>
      <c r="R46" s="1599">
        <v>5</v>
      </c>
      <c r="S46" s="1599">
        <v>2</v>
      </c>
      <c r="T46" s="1763"/>
      <c r="U46" s="1600">
        <v>5</v>
      </c>
      <c r="V46" s="1599">
        <v>5</v>
      </c>
      <c r="W46" s="1599">
        <v>2</v>
      </c>
      <c r="X46" s="1717"/>
      <c r="Y46" s="3934" t="s">
        <v>696</v>
      </c>
      <c r="Z46" s="4102">
        <v>3400</v>
      </c>
      <c r="AA46" s="4102">
        <v>3400</v>
      </c>
      <c r="AB46" s="4107">
        <v>3400</v>
      </c>
    </row>
    <row r="47" spans="1:29" ht="17.25" customHeight="1" thickBot="1" x14ac:dyDescent="0.25">
      <c r="A47" s="4105"/>
      <c r="B47" s="4106"/>
      <c r="C47" s="4114"/>
      <c r="D47" s="4079"/>
      <c r="E47" s="4185"/>
      <c r="F47" s="4185"/>
      <c r="G47" s="4065"/>
      <c r="H47" s="1616" t="s">
        <v>107</v>
      </c>
      <c r="I47" s="2495">
        <v>10.7</v>
      </c>
      <c r="J47" s="2496">
        <v>10.7</v>
      </c>
      <c r="K47" s="2496">
        <v>4</v>
      </c>
      <c r="L47" s="1710"/>
      <c r="M47" s="1971">
        <f t="shared" ref="M47:M48" si="7">N47+P47</f>
        <v>11</v>
      </c>
      <c r="N47" s="1974">
        <v>11</v>
      </c>
      <c r="O47" s="1974">
        <v>4</v>
      </c>
      <c r="P47" s="1975"/>
      <c r="Q47" s="1614">
        <v>11</v>
      </c>
      <c r="R47" s="1613">
        <v>11</v>
      </c>
      <c r="S47" s="1613">
        <v>4</v>
      </c>
      <c r="T47" s="295"/>
      <c r="U47" s="1614">
        <v>11</v>
      </c>
      <c r="V47" s="1613">
        <v>11</v>
      </c>
      <c r="W47" s="1613">
        <v>4</v>
      </c>
      <c r="X47" s="1764"/>
      <c r="Y47" s="4060"/>
      <c r="Z47" s="4103"/>
      <c r="AA47" s="4103"/>
      <c r="AB47" s="4108"/>
    </row>
    <row r="48" spans="1:29" ht="18" customHeight="1" thickBot="1" x14ac:dyDescent="0.25">
      <c r="A48" s="4105"/>
      <c r="B48" s="4106"/>
      <c r="C48" s="4114"/>
      <c r="D48" s="4079"/>
      <c r="E48" s="4185"/>
      <c r="F48" s="4185"/>
      <c r="G48" s="4065"/>
      <c r="H48" s="1616" t="s">
        <v>129</v>
      </c>
      <c r="I48" s="2495">
        <v>1.9</v>
      </c>
      <c r="J48" s="2496">
        <v>1.9</v>
      </c>
      <c r="K48" s="2496">
        <v>1</v>
      </c>
      <c r="L48" s="1764"/>
      <c r="M48" s="1971">
        <f t="shared" si="7"/>
        <v>2</v>
      </c>
      <c r="N48" s="1974">
        <v>2</v>
      </c>
      <c r="O48" s="1974">
        <v>1</v>
      </c>
      <c r="P48" s="1975"/>
      <c r="Q48" s="1614">
        <v>2</v>
      </c>
      <c r="R48" s="1613">
        <v>2</v>
      </c>
      <c r="S48" s="1613">
        <v>1</v>
      </c>
      <c r="T48" s="295"/>
      <c r="U48" s="1614">
        <v>2</v>
      </c>
      <c r="V48" s="1613">
        <v>2</v>
      </c>
      <c r="W48" s="1613">
        <v>1</v>
      </c>
      <c r="X48" s="1764"/>
      <c r="Y48" s="4060"/>
      <c r="Z48" s="4103"/>
      <c r="AA48" s="4103"/>
      <c r="AB48" s="4108"/>
    </row>
    <row r="49" spans="1:29" ht="20.25" customHeight="1" thickBot="1" x14ac:dyDescent="0.25">
      <c r="A49" s="4070"/>
      <c r="B49" s="4072"/>
      <c r="C49" s="3933"/>
      <c r="D49" s="4126"/>
      <c r="E49" s="4185"/>
      <c r="F49" s="4185"/>
      <c r="G49" s="4065"/>
      <c r="H49" s="2010" t="s">
        <v>16</v>
      </c>
      <c r="I49" s="1956">
        <f>SUM(I46:I48)</f>
        <v>15.6</v>
      </c>
      <c r="J49" s="1957">
        <f>SUM(J46:J48)</f>
        <v>15.6</v>
      </c>
      <c r="K49" s="1957">
        <f>SUM(K46:K48)</f>
        <v>7</v>
      </c>
      <c r="L49" s="1424"/>
      <c r="M49" s="1963">
        <f>SUM(M46:M48)</f>
        <v>18</v>
      </c>
      <c r="N49" s="1964">
        <f>SUM(N46:N48)</f>
        <v>18</v>
      </c>
      <c r="O49" s="1964">
        <f>SUM(O46:O48)</f>
        <v>7</v>
      </c>
      <c r="P49" s="1994"/>
      <c r="Q49" s="1963">
        <f>SUM(Q46:Q48)</f>
        <v>18</v>
      </c>
      <c r="R49" s="1964">
        <f>SUM(R46:R48)</f>
        <v>18</v>
      </c>
      <c r="S49" s="1964">
        <f>SUM(S46:S48)</f>
        <v>7</v>
      </c>
      <c r="T49" s="1994"/>
      <c r="U49" s="1963">
        <f>SUM(U46:U48)</f>
        <v>18</v>
      </c>
      <c r="V49" s="1964">
        <f>SUM(V46:V48)</f>
        <v>18</v>
      </c>
      <c r="W49" s="1964">
        <f>SUM(W46:W48)</f>
        <v>7</v>
      </c>
      <c r="X49" s="2012"/>
      <c r="Y49" s="3935"/>
      <c r="Z49" s="4104"/>
      <c r="AA49" s="4104"/>
      <c r="AB49" s="4109"/>
    </row>
    <row r="50" spans="1:29" ht="20.25" customHeight="1" thickBot="1" x14ac:dyDescent="0.25">
      <c r="A50" s="4069" t="s">
        <v>26</v>
      </c>
      <c r="B50" s="4071" t="s">
        <v>26</v>
      </c>
      <c r="C50" s="3932" t="s">
        <v>181</v>
      </c>
      <c r="D50" s="4052" t="s">
        <v>565</v>
      </c>
      <c r="E50" s="4207" t="s">
        <v>97</v>
      </c>
      <c r="F50" s="4207" t="s">
        <v>97</v>
      </c>
      <c r="G50" s="4101" t="s">
        <v>554</v>
      </c>
      <c r="H50" s="1618" t="s">
        <v>129</v>
      </c>
      <c r="I50" s="2500">
        <v>96.6</v>
      </c>
      <c r="J50" s="2501">
        <v>96.6</v>
      </c>
      <c r="K50" s="2501">
        <v>72.900000000000006</v>
      </c>
      <c r="L50" s="1714"/>
      <c r="M50" s="1967">
        <v>103</v>
      </c>
      <c r="N50" s="1968">
        <v>103</v>
      </c>
      <c r="O50" s="1968">
        <v>76.7</v>
      </c>
      <c r="P50" s="1995"/>
      <c r="Q50" s="1600">
        <v>103</v>
      </c>
      <c r="R50" s="1599">
        <v>103</v>
      </c>
      <c r="S50" s="1599">
        <v>76.7</v>
      </c>
      <c r="T50" s="1597"/>
      <c r="U50" s="1600">
        <v>103</v>
      </c>
      <c r="V50" s="1599">
        <v>103</v>
      </c>
      <c r="W50" s="1599">
        <v>76.7</v>
      </c>
      <c r="X50" s="1717"/>
      <c r="Y50" s="3934" t="s">
        <v>697</v>
      </c>
      <c r="Z50" s="3936">
        <v>6.1</v>
      </c>
      <c r="AA50" s="3936">
        <v>6.1</v>
      </c>
      <c r="AB50" s="4048">
        <v>6.1</v>
      </c>
    </row>
    <row r="51" spans="1:29" ht="21" customHeight="1" thickBot="1" x14ac:dyDescent="0.25">
      <c r="A51" s="4105"/>
      <c r="B51" s="4106"/>
      <c r="C51" s="4114"/>
      <c r="D51" s="4057"/>
      <c r="E51" s="4207"/>
      <c r="F51" s="4207"/>
      <c r="G51" s="4101"/>
      <c r="H51" s="1616" t="s">
        <v>33</v>
      </c>
      <c r="I51" s="1614">
        <v>25.1</v>
      </c>
      <c r="J51" s="1613">
        <v>25.1</v>
      </c>
      <c r="K51" s="1613">
        <v>24.6</v>
      </c>
      <c r="L51" s="1710"/>
      <c r="M51" s="1971">
        <v>25.8</v>
      </c>
      <c r="N51" s="1974">
        <v>25.8</v>
      </c>
      <c r="O51" s="1974">
        <v>25.2</v>
      </c>
      <c r="P51" s="1996"/>
      <c r="Q51" s="1614">
        <v>25.8</v>
      </c>
      <c r="R51" s="1613">
        <v>25.8</v>
      </c>
      <c r="S51" s="1613">
        <v>25.2</v>
      </c>
      <c r="T51" s="1612"/>
      <c r="U51" s="1614">
        <v>25.8</v>
      </c>
      <c r="V51" s="1613">
        <v>25.8</v>
      </c>
      <c r="W51" s="1613">
        <v>25.2</v>
      </c>
      <c r="X51" s="1764"/>
      <c r="Y51" s="4060"/>
      <c r="Z51" s="4061"/>
      <c r="AA51" s="4061"/>
      <c r="AB51" s="4062"/>
    </row>
    <row r="52" spans="1:29" ht="25.5" customHeight="1" thickBot="1" x14ac:dyDescent="0.25">
      <c r="A52" s="4105"/>
      <c r="B52" s="4106"/>
      <c r="C52" s="4114"/>
      <c r="D52" s="4122"/>
      <c r="E52" s="4207"/>
      <c r="F52" s="4207"/>
      <c r="G52" s="4101"/>
      <c r="H52" s="1997" t="s">
        <v>16</v>
      </c>
      <c r="I52" s="1997">
        <f>SUM(I50,I51)</f>
        <v>121.69999999999999</v>
      </c>
      <c r="J52" s="1998">
        <f>SUM(J50,J51)</f>
        <v>121.69999999999999</v>
      </c>
      <c r="K52" s="1998">
        <f>SUM(K50,K51)</f>
        <v>97.5</v>
      </c>
      <c r="L52" s="1999"/>
      <c r="M52" s="1997">
        <f>SUM(M50,M51)</f>
        <v>128.80000000000001</v>
      </c>
      <c r="N52" s="1998">
        <f>SUM(N50,N51)</f>
        <v>128.80000000000001</v>
      </c>
      <c r="O52" s="1998">
        <f>SUM(O50,O51)</f>
        <v>101.9</v>
      </c>
      <c r="P52" s="1999"/>
      <c r="Q52" s="1997">
        <f>SUM(Q50,Q51)</f>
        <v>128.80000000000001</v>
      </c>
      <c r="R52" s="1998">
        <f>SUM(R50,R51)</f>
        <v>128.80000000000001</v>
      </c>
      <c r="S52" s="1998">
        <f>SUM(S50,S51)</f>
        <v>101.9</v>
      </c>
      <c r="T52" s="1999"/>
      <c r="U52" s="1997">
        <f>SUM(U50,U51)</f>
        <v>128.80000000000001</v>
      </c>
      <c r="V52" s="1998">
        <f>SUM(V50,V51)</f>
        <v>128.80000000000001</v>
      </c>
      <c r="W52" s="1998">
        <f>SUM(W50,W51)</f>
        <v>101.9</v>
      </c>
      <c r="X52" s="2021"/>
      <c r="Y52" s="4123"/>
      <c r="Z52" s="3937"/>
      <c r="AA52" s="3937"/>
      <c r="AB52" s="4049"/>
    </row>
    <row r="53" spans="1:29" ht="37.5" customHeight="1" thickBot="1" x14ac:dyDescent="0.25">
      <c r="A53" s="1867" t="s">
        <v>26</v>
      </c>
      <c r="B53" s="1870" t="s">
        <v>26</v>
      </c>
      <c r="C53" s="3932" t="s">
        <v>185</v>
      </c>
      <c r="D53" s="4052" t="s">
        <v>566</v>
      </c>
      <c r="E53" s="4185" t="s">
        <v>97</v>
      </c>
      <c r="F53" s="4185" t="s">
        <v>97</v>
      </c>
      <c r="G53" s="4065" t="s">
        <v>184</v>
      </c>
      <c r="H53" s="1661" t="s">
        <v>33</v>
      </c>
      <c r="I53" s="1600"/>
      <c r="J53" s="1599"/>
      <c r="K53" s="1599"/>
      <c r="L53" s="1601"/>
      <c r="M53" s="1967">
        <f t="shared" ref="M53:M54" si="8">N53+P53</f>
        <v>0.1</v>
      </c>
      <c r="N53" s="1968">
        <v>0.1</v>
      </c>
      <c r="O53" s="1968"/>
      <c r="P53" s="2000"/>
      <c r="Q53" s="1600">
        <f t="shared" ref="Q53" si="9">R53+T53</f>
        <v>0.1</v>
      </c>
      <c r="R53" s="1599">
        <v>0.1</v>
      </c>
      <c r="S53" s="1599"/>
      <c r="T53" s="1601"/>
      <c r="U53" s="1600">
        <f t="shared" ref="U53" si="10">V53+X53</f>
        <v>0.1</v>
      </c>
      <c r="V53" s="1599">
        <v>0.1</v>
      </c>
      <c r="W53" s="1599"/>
      <c r="X53" s="1763"/>
      <c r="Y53" s="3934" t="s">
        <v>698</v>
      </c>
      <c r="Z53" s="3936">
        <v>2</v>
      </c>
      <c r="AA53" s="3936">
        <v>2</v>
      </c>
      <c r="AB53" s="4048">
        <v>2</v>
      </c>
    </row>
    <row r="54" spans="1:29" ht="42" customHeight="1" thickBot="1" x14ac:dyDescent="0.25">
      <c r="A54" s="1868"/>
      <c r="B54" s="1871"/>
      <c r="C54" s="4114"/>
      <c r="D54" s="4057"/>
      <c r="E54" s="4185"/>
      <c r="F54" s="4185"/>
      <c r="G54" s="4065"/>
      <c r="H54" s="1616" t="s">
        <v>50</v>
      </c>
      <c r="I54" s="1614">
        <f t="shared" ref="I54" si="11">J54+L54</f>
        <v>3.4</v>
      </c>
      <c r="J54" s="1613">
        <v>3.4</v>
      </c>
      <c r="K54" s="1613"/>
      <c r="L54" s="1615"/>
      <c r="M54" s="2882">
        <f t="shared" si="8"/>
        <v>3.5</v>
      </c>
      <c r="N54" s="2883">
        <v>3.5</v>
      </c>
      <c r="O54" s="1972"/>
      <c r="P54" s="2840"/>
      <c r="Q54" s="1614">
        <f t="shared" ref="Q54" si="12">R54+T54</f>
        <v>3.5</v>
      </c>
      <c r="R54" s="1613">
        <v>3.5</v>
      </c>
      <c r="S54" s="1613"/>
      <c r="T54" s="1615"/>
      <c r="U54" s="1614">
        <f t="shared" ref="U54" si="13">V54+X54</f>
        <v>3.5</v>
      </c>
      <c r="V54" s="1613">
        <v>3.5</v>
      </c>
      <c r="W54" s="1613"/>
      <c r="X54" s="295"/>
      <c r="Y54" s="4198"/>
      <c r="Z54" s="4199"/>
      <c r="AA54" s="4199"/>
      <c r="AB54" s="4200"/>
    </row>
    <row r="55" spans="1:29" ht="53.25" customHeight="1" thickBot="1" x14ac:dyDescent="0.25">
      <c r="A55" s="1869"/>
      <c r="B55" s="1872"/>
      <c r="C55" s="3933"/>
      <c r="D55" s="4053"/>
      <c r="E55" s="4185"/>
      <c r="F55" s="4185"/>
      <c r="G55" s="4065"/>
      <c r="H55" s="2020" t="s">
        <v>16</v>
      </c>
      <c r="I55" s="1963">
        <f>SUM(I53:I54)</f>
        <v>3.4</v>
      </c>
      <c r="J55" s="1964">
        <f>SUM(J53:J54)</f>
        <v>3.4</v>
      </c>
      <c r="K55" s="1964"/>
      <c r="L55" s="1994"/>
      <c r="M55" s="1963">
        <f>SUM(M53:M54)</f>
        <v>3.6</v>
      </c>
      <c r="N55" s="1964">
        <f>SUM(N53:N54)</f>
        <v>3.6</v>
      </c>
      <c r="O55" s="1964"/>
      <c r="P55" s="2001"/>
      <c r="Q55" s="1963">
        <f>SUM(Q53:Q54)</f>
        <v>3.6</v>
      </c>
      <c r="R55" s="1964">
        <f>SUM(R53:R54)</f>
        <v>3.6</v>
      </c>
      <c r="S55" s="1964"/>
      <c r="T55" s="1994"/>
      <c r="U55" s="1963">
        <f>SUM(U53:U54)</f>
        <v>3.6</v>
      </c>
      <c r="V55" s="1964">
        <f>SUM(V53:V54)</f>
        <v>3.6</v>
      </c>
      <c r="W55" s="1964"/>
      <c r="X55" s="2012"/>
      <c r="Y55" s="1762" t="s">
        <v>699</v>
      </c>
      <c r="Z55" s="1761">
        <v>15</v>
      </c>
      <c r="AA55" s="1761">
        <v>15</v>
      </c>
      <c r="AB55" s="1760">
        <v>15</v>
      </c>
    </row>
    <row r="56" spans="1:29" ht="31.5" customHeight="1" thickBot="1" x14ac:dyDescent="0.25">
      <c r="A56" s="1867" t="s">
        <v>26</v>
      </c>
      <c r="B56" s="1870" t="s">
        <v>26</v>
      </c>
      <c r="C56" s="3932" t="s">
        <v>323</v>
      </c>
      <c r="D56" s="4052" t="s">
        <v>567</v>
      </c>
      <c r="E56" s="4185" t="s">
        <v>97</v>
      </c>
      <c r="F56" s="4185" t="s">
        <v>97</v>
      </c>
      <c r="G56" s="4065" t="s">
        <v>182</v>
      </c>
      <c r="H56" s="1616" t="s">
        <v>50</v>
      </c>
      <c r="I56" s="1600">
        <f>J56+L56</f>
        <v>2.2000000000000002</v>
      </c>
      <c r="J56" s="1599">
        <v>0.8</v>
      </c>
      <c r="K56" s="1599"/>
      <c r="L56" s="1700">
        <v>1.4</v>
      </c>
      <c r="M56" s="2889">
        <f>N56+P56</f>
        <v>10</v>
      </c>
      <c r="N56" s="1968"/>
      <c r="O56" s="2002"/>
      <c r="P56" s="2000">
        <v>10</v>
      </c>
      <c r="Q56" s="1759"/>
      <c r="R56" s="1598"/>
      <c r="S56" s="1598"/>
      <c r="T56" s="1597"/>
      <c r="U56" s="1759"/>
      <c r="V56" s="1598"/>
      <c r="W56" s="1598"/>
      <c r="X56" s="1717"/>
      <c r="Y56" s="3934" t="s">
        <v>700</v>
      </c>
      <c r="Z56" s="3936">
        <v>1</v>
      </c>
      <c r="AA56" s="3936"/>
      <c r="AB56" s="4048"/>
    </row>
    <row r="57" spans="1:29" ht="29.25" customHeight="1" thickBot="1" x14ac:dyDescent="0.25">
      <c r="A57" s="1869"/>
      <c r="B57" s="1872"/>
      <c r="C57" s="3933"/>
      <c r="D57" s="4053"/>
      <c r="E57" s="4185"/>
      <c r="F57" s="4185"/>
      <c r="G57" s="4065"/>
      <c r="H57" s="2020" t="s">
        <v>16</v>
      </c>
      <c r="I57" s="1956">
        <f t="shared" ref="I57:L57" si="14">SUM(I56)</f>
        <v>2.2000000000000002</v>
      </c>
      <c r="J57" s="1957">
        <f t="shared" si="14"/>
        <v>0.8</v>
      </c>
      <c r="K57" s="1957"/>
      <c r="L57" s="2003">
        <f t="shared" si="14"/>
        <v>1.4</v>
      </c>
      <c r="M57" s="1956">
        <f>SUM(M56)</f>
        <v>10</v>
      </c>
      <c r="N57" s="1957"/>
      <c r="O57" s="2003"/>
      <c r="P57" s="2003">
        <f>SUM(P56)</f>
        <v>10</v>
      </c>
      <c r="Q57" s="1956"/>
      <c r="R57" s="1957"/>
      <c r="S57" s="1957"/>
      <c r="T57" s="1958"/>
      <c r="U57" s="1956"/>
      <c r="V57" s="1957"/>
      <c r="W57" s="1957"/>
      <c r="X57" s="2022"/>
      <c r="Y57" s="3935"/>
      <c r="Z57" s="3937"/>
      <c r="AA57" s="3937"/>
      <c r="AB57" s="4049"/>
    </row>
    <row r="58" spans="1:29" ht="25.5" customHeight="1" thickBot="1" x14ac:dyDescent="0.25">
      <c r="A58" s="3132" t="s">
        <v>26</v>
      </c>
      <c r="B58" s="3133" t="s">
        <v>26</v>
      </c>
      <c r="C58" s="3930" t="s">
        <v>568</v>
      </c>
      <c r="D58" s="4052" t="s">
        <v>569</v>
      </c>
      <c r="E58" s="4185" t="s">
        <v>97</v>
      </c>
      <c r="F58" s="4185" t="s">
        <v>97</v>
      </c>
      <c r="G58" s="4065" t="s">
        <v>184</v>
      </c>
      <c r="H58" s="1616" t="s">
        <v>50</v>
      </c>
      <c r="I58" s="1759"/>
      <c r="J58" s="1598"/>
      <c r="K58" s="1598"/>
      <c r="L58" s="1758"/>
      <c r="M58" s="1967">
        <f>N58+P58</f>
        <v>21</v>
      </c>
      <c r="N58" s="1968">
        <v>21</v>
      </c>
      <c r="O58" s="2002"/>
      <c r="P58" s="2002"/>
      <c r="Q58" s="1600">
        <v>21</v>
      </c>
      <c r="R58" s="1599">
        <v>21</v>
      </c>
      <c r="S58" s="1599"/>
      <c r="T58" s="1601"/>
      <c r="U58" s="1600">
        <v>21</v>
      </c>
      <c r="V58" s="1599">
        <v>21</v>
      </c>
      <c r="W58" s="1598"/>
      <c r="X58" s="1717"/>
      <c r="Y58" s="3934" t="s">
        <v>784</v>
      </c>
      <c r="Z58" s="3936">
        <v>210</v>
      </c>
      <c r="AA58" s="3936">
        <v>210</v>
      </c>
      <c r="AB58" s="4048">
        <v>210</v>
      </c>
    </row>
    <row r="59" spans="1:29" ht="24.75" customHeight="1" thickBot="1" x14ac:dyDescent="0.25">
      <c r="A59" s="3134"/>
      <c r="B59" s="3135"/>
      <c r="C59" s="3931"/>
      <c r="D59" s="4053"/>
      <c r="E59" s="4185"/>
      <c r="F59" s="4185"/>
      <c r="G59" s="4065"/>
      <c r="H59" s="2020" t="s">
        <v>16</v>
      </c>
      <c r="I59" s="1956"/>
      <c r="J59" s="1957"/>
      <c r="K59" s="1957"/>
      <c r="L59" s="2003"/>
      <c r="M59" s="1956">
        <f>M58</f>
        <v>21</v>
      </c>
      <c r="N59" s="1957">
        <f>N58</f>
        <v>21</v>
      </c>
      <c r="O59" s="2003"/>
      <c r="P59" s="2003"/>
      <c r="Q59" s="1956">
        <f>Q58</f>
        <v>21</v>
      </c>
      <c r="R59" s="1957">
        <f>R58</f>
        <v>21</v>
      </c>
      <c r="S59" s="1957"/>
      <c r="T59" s="1958"/>
      <c r="U59" s="1956">
        <f>U58</f>
        <v>21</v>
      </c>
      <c r="V59" s="1957">
        <f>V58</f>
        <v>21</v>
      </c>
      <c r="W59" s="1957"/>
      <c r="X59" s="2022"/>
      <c r="Y59" s="3935"/>
      <c r="Z59" s="3937"/>
      <c r="AA59" s="3937"/>
      <c r="AB59" s="4049"/>
    </row>
    <row r="60" spans="1:29" ht="16.5" customHeight="1" thickBot="1" x14ac:dyDescent="0.25">
      <c r="A60" s="1757" t="s">
        <v>26</v>
      </c>
      <c r="B60" s="1756" t="s">
        <v>26</v>
      </c>
      <c r="C60" s="4178" t="s">
        <v>122</v>
      </c>
      <c r="D60" s="4179"/>
      <c r="E60" s="4179"/>
      <c r="F60" s="4179"/>
      <c r="G60" s="4179"/>
      <c r="H60" s="4180"/>
      <c r="I60" s="1755">
        <f>SUM(I11,I13,I17,I19,I22,I49,I52,I55,I57)</f>
        <v>7500.4000000000005</v>
      </c>
      <c r="J60" s="1750">
        <f>SUM(J11,J13,J17,J19,J22,J49,J52,J55,J57)</f>
        <v>7499.0000000000009</v>
      </c>
      <c r="K60" s="1750">
        <f>SUM(K11,K13,K17,K19,K22,K49,K52,K55,K57)</f>
        <v>104.5</v>
      </c>
      <c r="L60" s="1748">
        <f>SUM(L11,L13,L17,L19,L22,L49,L52,L55,L57)</f>
        <v>1.4</v>
      </c>
      <c r="M60" s="1754">
        <f>SUM(M11,M13,M17,M19,M22,M49,M52,M55,M57,M59)</f>
        <v>8276.2000000000007</v>
      </c>
      <c r="N60" s="1753">
        <f>SUM(N11,N13,N17,N19,N22,N49,N52,N55,N59,N57)</f>
        <v>8266.2000000000007</v>
      </c>
      <c r="O60" s="1753">
        <f>SUM(O49,O52)</f>
        <v>108.9</v>
      </c>
      <c r="P60" s="1752">
        <f>SUM(P57)</f>
        <v>10</v>
      </c>
      <c r="Q60" s="1751">
        <f>SUM(Q11,Q13,Q17,Q19,Q22,Q49,Q52,Q55,Q57,Q59)</f>
        <v>8334</v>
      </c>
      <c r="R60" s="1750">
        <f>SUM(R11,R13,R17,R19,R22,R49,R52,R55,R57,R59)</f>
        <v>8334</v>
      </c>
      <c r="S60" s="1749">
        <f>SUM(S49,S52)</f>
        <v>108.9</v>
      </c>
      <c r="T60" s="1748">
        <v>0</v>
      </c>
      <c r="U60" s="1751">
        <f>SUM(U11,U13,U17,U19,U22,U49,U52,U55,U57,U59)</f>
        <v>8334.0400000000009</v>
      </c>
      <c r="V60" s="1750">
        <f>SUM(V11,V13,V17,V19,V22,V49,V52,V55)</f>
        <v>8313</v>
      </c>
      <c r="W60" s="1749">
        <f>SUM(W11,W13,W17,W19,W22,W49,W52,W55)</f>
        <v>108.9</v>
      </c>
      <c r="X60" s="1748">
        <f>SUM(X11,X13,X17,X19,X22,X49,X52,X55)</f>
        <v>0</v>
      </c>
      <c r="Y60" s="1747"/>
      <c r="Z60" s="1746"/>
      <c r="AA60" s="1746"/>
      <c r="AB60" s="1745"/>
    </row>
    <row r="61" spans="1:29" ht="16.5" customHeight="1" thickTop="1" thickBot="1" x14ac:dyDescent="0.25">
      <c r="A61" s="1744" t="s">
        <v>26</v>
      </c>
      <c r="B61" s="1743" t="s">
        <v>109</v>
      </c>
      <c r="C61" s="4181" t="s">
        <v>571</v>
      </c>
      <c r="D61" s="4182"/>
      <c r="E61" s="4183"/>
      <c r="F61" s="4183"/>
      <c r="G61" s="4183"/>
      <c r="H61" s="4182"/>
      <c r="I61" s="4182"/>
      <c r="J61" s="4182"/>
      <c r="K61" s="4182"/>
      <c r="L61" s="4182"/>
      <c r="M61" s="4182"/>
      <c r="N61" s="4182"/>
      <c r="O61" s="4182"/>
      <c r="P61" s="4182"/>
      <c r="Q61" s="4182"/>
      <c r="R61" s="4182"/>
      <c r="S61" s="4182"/>
      <c r="T61" s="4182"/>
      <c r="U61" s="4182"/>
      <c r="V61" s="4182"/>
      <c r="W61" s="4182"/>
      <c r="X61" s="4182"/>
      <c r="Y61" s="4182"/>
      <c r="Z61" s="4182"/>
      <c r="AA61" s="4182"/>
      <c r="AB61" s="4184"/>
    </row>
    <row r="62" spans="1:29" ht="36" customHeight="1" thickTop="1" x14ac:dyDescent="0.2">
      <c r="A62" s="1876" t="s">
        <v>26</v>
      </c>
      <c r="B62" s="1877" t="s">
        <v>109</v>
      </c>
      <c r="C62" s="4175" t="s">
        <v>184</v>
      </c>
      <c r="D62" s="4176" t="s">
        <v>572</v>
      </c>
      <c r="E62" s="4163" t="s">
        <v>97</v>
      </c>
      <c r="F62" s="4163" t="s">
        <v>97</v>
      </c>
      <c r="G62" s="4166" t="s">
        <v>142</v>
      </c>
      <c r="H62" s="1742" t="s">
        <v>50</v>
      </c>
      <c r="I62" s="2831">
        <f t="shared" ref="I62" si="15">J62+L62</f>
        <v>0.8</v>
      </c>
      <c r="J62" s="2832">
        <v>0.8</v>
      </c>
      <c r="K62" s="1883"/>
      <c r="L62" s="1884"/>
      <c r="M62" s="2890">
        <f>N62+P62</f>
        <v>50</v>
      </c>
      <c r="N62" s="2891"/>
      <c r="O62" s="2892"/>
      <c r="P62" s="2893">
        <v>50</v>
      </c>
      <c r="Q62" s="1611">
        <f>R62+T62</f>
        <v>52</v>
      </c>
      <c r="R62" s="1610"/>
      <c r="S62" s="1741"/>
      <c r="T62" s="3018">
        <v>52</v>
      </c>
      <c r="U62" s="1740">
        <f>V62+X62</f>
        <v>30.8</v>
      </c>
      <c r="V62" s="1610"/>
      <c r="W62" s="1739"/>
      <c r="X62" s="3018">
        <v>30.8</v>
      </c>
      <c r="Y62" s="4177" t="s">
        <v>701</v>
      </c>
      <c r="Z62" s="4186"/>
      <c r="AA62" s="4186"/>
      <c r="AB62" s="4187" t="s">
        <v>221</v>
      </c>
      <c r="AC62" s="2439"/>
    </row>
    <row r="63" spans="1:29" ht="36" customHeight="1" x14ac:dyDescent="0.2">
      <c r="A63" s="1868"/>
      <c r="B63" s="1871"/>
      <c r="C63" s="4114"/>
      <c r="D63" s="4174"/>
      <c r="E63" s="4164"/>
      <c r="F63" s="4164"/>
      <c r="G63" s="4167"/>
      <c r="H63" s="1735" t="s">
        <v>107</v>
      </c>
      <c r="I63" s="1885"/>
      <c r="J63" s="1886"/>
      <c r="K63" s="1887"/>
      <c r="L63" s="1888"/>
      <c r="M63" s="2894">
        <f>N63+P63</f>
        <v>57.6</v>
      </c>
      <c r="N63" s="2883"/>
      <c r="O63" s="2895"/>
      <c r="P63" s="2896">
        <v>57.6</v>
      </c>
      <c r="Q63" s="1614">
        <f>R63+T63</f>
        <v>90</v>
      </c>
      <c r="R63" s="1613"/>
      <c r="S63" s="1732"/>
      <c r="T63" s="1615">
        <v>90</v>
      </c>
      <c r="U63" s="1655">
        <f>V63+X63</f>
        <v>41.3</v>
      </c>
      <c r="V63" s="1613"/>
      <c r="W63" s="1731"/>
      <c r="X63" s="1615">
        <v>41.3</v>
      </c>
      <c r="Y63" s="4170"/>
      <c r="Z63" s="4117"/>
      <c r="AA63" s="4117"/>
      <c r="AB63" s="4120"/>
    </row>
    <row r="64" spans="1:29" ht="39" customHeight="1" thickBot="1" x14ac:dyDescent="0.25">
      <c r="A64" s="1869"/>
      <c r="B64" s="1872"/>
      <c r="C64" s="3933"/>
      <c r="D64" s="4173"/>
      <c r="E64" s="4165"/>
      <c r="F64" s="4165"/>
      <c r="G64" s="4168"/>
      <c r="H64" s="2035" t="s">
        <v>16</v>
      </c>
      <c r="I64" s="1956">
        <f>SUM(I62:I63)</f>
        <v>0.8</v>
      </c>
      <c r="J64" s="1957">
        <f>J62</f>
        <v>0.8</v>
      </c>
      <c r="K64" s="2036"/>
      <c r="L64" s="1958">
        <f>SUM(L62:L63)</f>
        <v>0</v>
      </c>
      <c r="M64" s="1956">
        <f>M62+M63</f>
        <v>107.6</v>
      </c>
      <c r="N64" s="1957"/>
      <c r="O64" s="2023"/>
      <c r="P64" s="1958">
        <f>P62+P63</f>
        <v>107.6</v>
      </c>
      <c r="Q64" s="1956">
        <f>Q62+Q63</f>
        <v>142</v>
      </c>
      <c r="R64" s="1957"/>
      <c r="S64" s="2037"/>
      <c r="T64" s="1958">
        <f>T62+T63</f>
        <v>142</v>
      </c>
      <c r="U64" s="2013">
        <f>U62+U63</f>
        <v>72.099999999999994</v>
      </c>
      <c r="V64" s="1957"/>
      <c r="W64" s="2038"/>
      <c r="X64" s="1958">
        <f>X62+X63</f>
        <v>72.099999999999994</v>
      </c>
      <c r="Y64" s="1737" t="s">
        <v>823</v>
      </c>
      <c r="Z64" s="1736" t="s">
        <v>127</v>
      </c>
      <c r="AA64" s="1736" t="s">
        <v>127</v>
      </c>
      <c r="AB64" s="3187" t="s">
        <v>127</v>
      </c>
    </row>
    <row r="65" spans="1:32" ht="27.75" customHeight="1" x14ac:dyDescent="0.2">
      <c r="A65" s="1867" t="s">
        <v>26</v>
      </c>
      <c r="B65" s="1870" t="s">
        <v>109</v>
      </c>
      <c r="C65" s="3932" t="s">
        <v>140</v>
      </c>
      <c r="D65" s="4172" t="s">
        <v>573</v>
      </c>
      <c r="E65" s="4163" t="s">
        <v>97</v>
      </c>
      <c r="F65" s="4163" t="s">
        <v>97</v>
      </c>
      <c r="G65" s="4166" t="s">
        <v>184</v>
      </c>
      <c r="H65" s="1729" t="s">
        <v>107</v>
      </c>
      <c r="I65" s="1600">
        <v>72</v>
      </c>
      <c r="J65" s="1599">
        <v>72</v>
      </c>
      <c r="K65" s="1725"/>
      <c r="L65" s="1851"/>
      <c r="M65" s="1967">
        <v>89.7</v>
      </c>
      <c r="N65" s="1968">
        <v>89.7</v>
      </c>
      <c r="O65" s="2024"/>
      <c r="P65" s="2025"/>
      <c r="Q65" s="1600">
        <v>86.2</v>
      </c>
      <c r="R65" s="1599">
        <v>86.2</v>
      </c>
      <c r="S65" s="1728"/>
      <c r="T65" s="1601"/>
      <c r="U65" s="1659"/>
      <c r="V65" s="1599"/>
      <c r="W65" s="1724"/>
      <c r="X65" s="1727"/>
      <c r="Y65" s="4169" t="s">
        <v>702</v>
      </c>
      <c r="Z65" s="4116" t="s">
        <v>574</v>
      </c>
      <c r="AA65" s="4116" t="s">
        <v>574</v>
      </c>
      <c r="AB65" s="4119"/>
    </row>
    <row r="66" spans="1:32" ht="28.5" customHeight="1" x14ac:dyDescent="0.2">
      <c r="A66" s="1868"/>
      <c r="B66" s="1871"/>
      <c r="C66" s="4114"/>
      <c r="D66" s="4174"/>
      <c r="E66" s="4164"/>
      <c r="F66" s="4164"/>
      <c r="G66" s="4167"/>
      <c r="H66" s="1735" t="s">
        <v>50</v>
      </c>
      <c r="I66" s="1614">
        <v>0</v>
      </c>
      <c r="J66" s="1613">
        <v>0</v>
      </c>
      <c r="K66" s="1734"/>
      <c r="L66" s="1733"/>
      <c r="M66" s="1971">
        <v>2</v>
      </c>
      <c r="N66" s="1974">
        <v>2</v>
      </c>
      <c r="O66" s="2026"/>
      <c r="P66" s="2027"/>
      <c r="Q66" s="2495">
        <v>2</v>
      </c>
      <c r="R66" s="1613">
        <v>2</v>
      </c>
      <c r="S66" s="1732"/>
      <c r="T66" s="1615"/>
      <c r="U66" s="2381"/>
      <c r="V66" s="2380"/>
      <c r="W66" s="1731"/>
      <c r="X66" s="1730"/>
      <c r="Y66" s="4170"/>
      <c r="Z66" s="4117"/>
      <c r="AA66" s="4117"/>
      <c r="AB66" s="4120"/>
    </row>
    <row r="67" spans="1:32" ht="30.75" customHeight="1" thickBot="1" x14ac:dyDescent="0.25">
      <c r="A67" s="1869"/>
      <c r="B67" s="1872"/>
      <c r="C67" s="3933"/>
      <c r="D67" s="4173"/>
      <c r="E67" s="4165"/>
      <c r="F67" s="4165"/>
      <c r="G67" s="4168"/>
      <c r="H67" s="2039" t="s">
        <v>16</v>
      </c>
      <c r="I67" s="1956">
        <f t="shared" ref="I67:J67" si="16">I65+I66</f>
        <v>72</v>
      </c>
      <c r="J67" s="1957">
        <f t="shared" si="16"/>
        <v>72</v>
      </c>
      <c r="K67" s="1957"/>
      <c r="L67" s="1958"/>
      <c r="M67" s="1956">
        <f>M65+M66</f>
        <v>91.7</v>
      </c>
      <c r="N67" s="1957">
        <f>SUM(N65:N66)</f>
        <v>91.7</v>
      </c>
      <c r="O67" s="2023"/>
      <c r="P67" s="1958"/>
      <c r="Q67" s="1956">
        <f t="shared" ref="Q67:R67" si="17">Q65+Q66</f>
        <v>88.2</v>
      </c>
      <c r="R67" s="1957">
        <f t="shared" si="17"/>
        <v>88.2</v>
      </c>
      <c r="S67" s="2037"/>
      <c r="T67" s="1958"/>
      <c r="U67" s="2013"/>
      <c r="V67" s="1957"/>
      <c r="W67" s="2038"/>
      <c r="X67" s="2040"/>
      <c r="Y67" s="4171"/>
      <c r="Z67" s="4118"/>
      <c r="AA67" s="4118"/>
      <c r="AB67" s="4121"/>
    </row>
    <row r="68" spans="1:32" ht="25.5" customHeight="1" x14ac:dyDescent="0.2">
      <c r="A68" s="1867" t="s">
        <v>26</v>
      </c>
      <c r="B68" s="1870" t="s">
        <v>109</v>
      </c>
      <c r="C68" s="3932" t="s">
        <v>176</v>
      </c>
      <c r="D68" s="4172" t="s">
        <v>575</v>
      </c>
      <c r="E68" s="4163" t="s">
        <v>97</v>
      </c>
      <c r="F68" s="4163" t="s">
        <v>97</v>
      </c>
      <c r="G68" s="4166" t="s">
        <v>184</v>
      </c>
      <c r="H68" s="1729" t="s">
        <v>107</v>
      </c>
      <c r="I68" s="1600">
        <v>46.9</v>
      </c>
      <c r="J68" s="1599">
        <v>46.9</v>
      </c>
      <c r="K68" s="1725"/>
      <c r="L68" s="1851"/>
      <c r="M68" s="2506">
        <v>150</v>
      </c>
      <c r="N68" s="2507">
        <v>150</v>
      </c>
      <c r="O68" s="2029"/>
      <c r="P68" s="2030"/>
      <c r="Q68" s="1600">
        <v>44.5</v>
      </c>
      <c r="R68" s="1599">
        <v>44.5</v>
      </c>
      <c r="S68" s="1728"/>
      <c r="T68" s="1597"/>
      <c r="U68" s="1699"/>
      <c r="V68" s="1598"/>
      <c r="W68" s="1724"/>
      <c r="X68" s="1727"/>
      <c r="Y68" s="4169" t="s">
        <v>703</v>
      </c>
      <c r="Z68" s="4116" t="s">
        <v>84</v>
      </c>
      <c r="AA68" s="4116" t="s">
        <v>84</v>
      </c>
      <c r="AB68" s="4119"/>
    </row>
    <row r="69" spans="1:32" ht="25.5" customHeight="1" thickBot="1" x14ac:dyDescent="0.25">
      <c r="A69" s="1869"/>
      <c r="B69" s="1872"/>
      <c r="C69" s="3933"/>
      <c r="D69" s="4173"/>
      <c r="E69" s="4165"/>
      <c r="F69" s="4165"/>
      <c r="G69" s="4168"/>
      <c r="H69" s="2035" t="s">
        <v>16</v>
      </c>
      <c r="I69" s="1956">
        <f>SUM(I68)</f>
        <v>46.9</v>
      </c>
      <c r="J69" s="1957">
        <f>SUM(J68)</f>
        <v>46.9</v>
      </c>
      <c r="K69" s="2041"/>
      <c r="L69" s="2040"/>
      <c r="M69" s="1956">
        <f>SUM(M68)</f>
        <v>150</v>
      </c>
      <c r="N69" s="1957">
        <f>SUM(N68)</f>
        <v>150</v>
      </c>
      <c r="O69" s="2031"/>
      <c r="P69" s="2032"/>
      <c r="Q69" s="1956">
        <f>Q68</f>
        <v>44.5</v>
      </c>
      <c r="R69" s="1957">
        <f>R68</f>
        <v>44.5</v>
      </c>
      <c r="S69" s="2037"/>
      <c r="T69" s="1958"/>
      <c r="U69" s="2013"/>
      <c r="V69" s="1957"/>
      <c r="W69" s="2038"/>
      <c r="X69" s="2040"/>
      <c r="Y69" s="4171"/>
      <c r="Z69" s="4118"/>
      <c r="AA69" s="4118"/>
      <c r="AB69" s="4121"/>
    </row>
    <row r="70" spans="1:32" ht="43.5" customHeight="1" x14ac:dyDescent="0.2">
      <c r="A70" s="1867" t="s">
        <v>26</v>
      </c>
      <c r="B70" s="1870" t="s">
        <v>109</v>
      </c>
      <c r="C70" s="3932" t="s">
        <v>177</v>
      </c>
      <c r="D70" s="4172" t="s">
        <v>576</v>
      </c>
      <c r="E70" s="4163" t="s">
        <v>97</v>
      </c>
      <c r="F70" s="4163" t="s">
        <v>97</v>
      </c>
      <c r="G70" s="4166" t="s">
        <v>184</v>
      </c>
      <c r="H70" s="1726" t="s">
        <v>107</v>
      </c>
      <c r="I70" s="1600">
        <v>41.3</v>
      </c>
      <c r="J70" s="1599">
        <v>29</v>
      </c>
      <c r="K70" s="1725"/>
      <c r="L70" s="1846">
        <v>12.3</v>
      </c>
      <c r="M70" s="2028">
        <v>45.1</v>
      </c>
      <c r="N70" s="1968">
        <v>45.1</v>
      </c>
      <c r="O70" s="2033"/>
      <c r="P70" s="2034"/>
      <c r="Q70" s="1600">
        <v>45</v>
      </c>
      <c r="R70" s="1599">
        <v>45</v>
      </c>
      <c r="S70" s="1728"/>
      <c r="T70" s="1597"/>
      <c r="U70" s="1699"/>
      <c r="V70" s="1598"/>
      <c r="W70" s="1724"/>
      <c r="X70" s="1727"/>
      <c r="Y70" s="4169" t="s">
        <v>704</v>
      </c>
      <c r="Z70" s="4116" t="s">
        <v>773</v>
      </c>
      <c r="AA70" s="4116" t="s">
        <v>773</v>
      </c>
      <c r="AB70" s="4119"/>
    </row>
    <row r="71" spans="1:32" ht="50.25" customHeight="1" thickBot="1" x14ac:dyDescent="0.25">
      <c r="A71" s="1869"/>
      <c r="B71" s="1872"/>
      <c r="C71" s="3933"/>
      <c r="D71" s="4173"/>
      <c r="E71" s="4165"/>
      <c r="F71" s="4165"/>
      <c r="G71" s="4168"/>
      <c r="H71" s="2035" t="s">
        <v>16</v>
      </c>
      <c r="I71" s="1956">
        <v>41.3</v>
      </c>
      <c r="J71" s="1957">
        <v>29</v>
      </c>
      <c r="K71" s="2041"/>
      <c r="L71" s="1958">
        <v>12.3</v>
      </c>
      <c r="M71" s="2013">
        <f>M70</f>
        <v>45.1</v>
      </c>
      <c r="N71" s="1957">
        <f>N70</f>
        <v>45.1</v>
      </c>
      <c r="O71" s="2031"/>
      <c r="P71" s="2032"/>
      <c r="Q71" s="1956">
        <f>Q70</f>
        <v>45</v>
      </c>
      <c r="R71" s="1957">
        <f>R70</f>
        <v>45</v>
      </c>
      <c r="S71" s="2037"/>
      <c r="T71" s="1958"/>
      <c r="U71" s="2013"/>
      <c r="V71" s="1957"/>
      <c r="W71" s="2038"/>
      <c r="X71" s="2040"/>
      <c r="Y71" s="4171"/>
      <c r="Z71" s="4118"/>
      <c r="AA71" s="4118"/>
      <c r="AB71" s="4121"/>
    </row>
    <row r="72" spans="1:32" ht="24.75" customHeight="1" x14ac:dyDescent="0.2">
      <c r="A72" s="3132" t="s">
        <v>26</v>
      </c>
      <c r="B72" s="3133" t="s">
        <v>109</v>
      </c>
      <c r="C72" s="3930" t="s">
        <v>179</v>
      </c>
      <c r="D72" s="4160" t="s">
        <v>665</v>
      </c>
      <c r="E72" s="4163" t="s">
        <v>97</v>
      </c>
      <c r="F72" s="4163" t="s">
        <v>97</v>
      </c>
      <c r="G72" s="4166" t="s">
        <v>142</v>
      </c>
      <c r="H72" s="2373" t="s">
        <v>107</v>
      </c>
      <c r="I72" s="1625"/>
      <c r="J72" s="2375"/>
      <c r="K72" s="2375"/>
      <c r="L72" s="1626"/>
      <c r="M72" s="2897"/>
      <c r="N72" s="2898"/>
      <c r="O72" s="2899"/>
      <c r="P72" s="2900"/>
      <c r="Q72" s="1625"/>
      <c r="R72" s="2376"/>
      <c r="S72" s="2377"/>
      <c r="T72" s="2379"/>
      <c r="U72" s="1625"/>
      <c r="V72" s="2376"/>
      <c r="W72" s="2377"/>
      <c r="X72" s="2371"/>
      <c r="Y72" s="4169" t="s">
        <v>705</v>
      </c>
      <c r="Z72" s="4116"/>
      <c r="AA72" s="4116"/>
      <c r="AB72" s="4119" t="s">
        <v>127</v>
      </c>
      <c r="AC72" s="3136"/>
      <c r="AD72" s="3137"/>
      <c r="AE72" s="3137"/>
      <c r="AF72" s="3137"/>
    </row>
    <row r="73" spans="1:32" ht="21" customHeight="1" x14ac:dyDescent="0.2">
      <c r="A73" s="2912"/>
      <c r="B73" s="2913"/>
      <c r="C73" s="4159"/>
      <c r="D73" s="4161"/>
      <c r="E73" s="4164"/>
      <c r="F73" s="4164"/>
      <c r="G73" s="4167"/>
      <c r="H73" s="2374" t="s">
        <v>50</v>
      </c>
      <c r="I73" s="1614"/>
      <c r="J73" s="1663"/>
      <c r="K73" s="1663"/>
      <c r="L73" s="1615"/>
      <c r="M73" s="2882">
        <f t="shared" ref="M73" si="18">SUM(P73+N73)</f>
        <v>10</v>
      </c>
      <c r="N73" s="2901"/>
      <c r="O73" s="2902"/>
      <c r="P73" s="2896">
        <v>10</v>
      </c>
      <c r="Q73" s="1614"/>
      <c r="R73" s="1738"/>
      <c r="S73" s="2378"/>
      <c r="T73" s="1733"/>
      <c r="U73" s="1614"/>
      <c r="V73" s="1738"/>
      <c r="W73" s="2378"/>
      <c r="X73" s="2372"/>
      <c r="Y73" s="4170"/>
      <c r="Z73" s="4117"/>
      <c r="AA73" s="4117"/>
      <c r="AB73" s="4120"/>
    </row>
    <row r="74" spans="1:32" ht="24" customHeight="1" x14ac:dyDescent="0.2">
      <c r="A74" s="2912"/>
      <c r="B74" s="2913"/>
      <c r="C74" s="4159"/>
      <c r="D74" s="4161"/>
      <c r="E74" s="4164"/>
      <c r="F74" s="4164"/>
      <c r="G74" s="4167"/>
      <c r="H74" s="2374" t="s">
        <v>135</v>
      </c>
      <c r="I74" s="1614"/>
      <c r="J74" s="1663"/>
      <c r="K74" s="1663"/>
      <c r="L74" s="1615"/>
      <c r="M74" s="2882"/>
      <c r="N74" s="2901"/>
      <c r="O74" s="2902"/>
      <c r="P74" s="2896"/>
      <c r="Q74" s="1614"/>
      <c r="R74" s="1738"/>
      <c r="S74" s="2378"/>
      <c r="T74" s="1733"/>
      <c r="U74" s="1614"/>
      <c r="V74" s="1738"/>
      <c r="W74" s="2378"/>
      <c r="X74" s="2372"/>
      <c r="Y74" s="4170"/>
      <c r="Z74" s="4117"/>
      <c r="AA74" s="4117"/>
      <c r="AB74" s="4120"/>
    </row>
    <row r="75" spans="1:32" ht="19.5" customHeight="1" thickBot="1" x14ac:dyDescent="0.25">
      <c r="A75" s="3134"/>
      <c r="B75" s="3135"/>
      <c r="C75" s="3931"/>
      <c r="D75" s="4162"/>
      <c r="E75" s="4165"/>
      <c r="F75" s="4165"/>
      <c r="G75" s="4168"/>
      <c r="H75" s="2035" t="s">
        <v>16</v>
      </c>
      <c r="I75" s="1956"/>
      <c r="J75" s="2042"/>
      <c r="K75" s="2043"/>
      <c r="L75" s="1958"/>
      <c r="M75" s="1956">
        <f>SUM(M72,M73,M74)</f>
        <v>10</v>
      </c>
      <c r="N75" s="1957"/>
      <c r="O75" s="2013"/>
      <c r="P75" s="1958">
        <f t="shared" ref="P75" si="19">SUM(P72,P73,P74)</f>
        <v>10</v>
      </c>
      <c r="Q75" s="1956"/>
      <c r="R75" s="1957"/>
      <c r="S75" s="1957"/>
      <c r="T75" s="1958"/>
      <c r="U75" s="2013"/>
      <c r="V75" s="1957"/>
      <c r="W75" s="2013"/>
      <c r="X75" s="1958"/>
      <c r="Y75" s="4171"/>
      <c r="Z75" s="4118"/>
      <c r="AA75" s="4118"/>
      <c r="AB75" s="4121"/>
    </row>
    <row r="76" spans="1:32" ht="16.5" thickBot="1" x14ac:dyDescent="0.25">
      <c r="A76" s="1596" t="s">
        <v>26</v>
      </c>
      <c r="B76" s="1595" t="s">
        <v>109</v>
      </c>
      <c r="C76" s="3721" t="s">
        <v>122</v>
      </c>
      <c r="D76" s="3722"/>
      <c r="E76" s="3722"/>
      <c r="F76" s="3722"/>
      <c r="G76" s="3722"/>
      <c r="H76" s="3723"/>
      <c r="I76" s="1592">
        <f>SUM(I64,I67,I69,I71,I75)</f>
        <v>161</v>
      </c>
      <c r="J76" s="1592">
        <f t="shared" ref="J76:X76" si="20">SUM(J64,J67,J69,J71,J75)</f>
        <v>148.69999999999999</v>
      </c>
      <c r="K76" s="1592">
        <f t="shared" si="20"/>
        <v>0</v>
      </c>
      <c r="L76" s="1632">
        <f t="shared" si="20"/>
        <v>12.3</v>
      </c>
      <c r="M76" s="1628">
        <f>SUM(M64,M67,M69,M71,M75)</f>
        <v>404.40000000000003</v>
      </c>
      <c r="N76" s="1628">
        <f t="shared" si="20"/>
        <v>286.8</v>
      </c>
      <c r="O76" s="1628"/>
      <c r="P76" s="1629">
        <f t="shared" si="20"/>
        <v>117.6</v>
      </c>
      <c r="Q76" s="1592">
        <f>SUM(Q64,Q67,Q69,Q71,Q75)</f>
        <v>319.7</v>
      </c>
      <c r="R76" s="1592">
        <f t="shared" si="20"/>
        <v>177.7</v>
      </c>
      <c r="S76" s="1592"/>
      <c r="T76" s="1632">
        <f t="shared" si="20"/>
        <v>142</v>
      </c>
      <c r="U76" s="1592">
        <f>SUM(U64,U67,U69,U71,U75)</f>
        <v>72.099999999999994</v>
      </c>
      <c r="V76" s="1592"/>
      <c r="W76" s="1592"/>
      <c r="X76" s="1592">
        <f t="shared" si="20"/>
        <v>72.099999999999994</v>
      </c>
      <c r="Y76" s="4155"/>
      <c r="Z76" s="4156"/>
      <c r="AA76" s="4156"/>
      <c r="AB76" s="4157"/>
    </row>
    <row r="77" spans="1:32" ht="16.5" thickBot="1" x14ac:dyDescent="0.25">
      <c r="A77" s="1596" t="s">
        <v>26</v>
      </c>
      <c r="B77" s="1595" t="s">
        <v>142</v>
      </c>
      <c r="C77" s="4158" t="s">
        <v>577</v>
      </c>
      <c r="D77" s="3858"/>
      <c r="E77" s="3858"/>
      <c r="F77" s="3858"/>
      <c r="G77" s="3858"/>
      <c r="H77" s="3858"/>
      <c r="I77" s="3858"/>
      <c r="J77" s="3858"/>
      <c r="K77" s="3858"/>
      <c r="L77" s="3858"/>
      <c r="M77" s="3858"/>
      <c r="N77" s="3858"/>
      <c r="O77" s="3858"/>
      <c r="P77" s="3858"/>
      <c r="Q77" s="3858"/>
      <c r="R77" s="3858"/>
      <c r="S77" s="3858"/>
      <c r="T77" s="3858"/>
      <c r="U77" s="3858"/>
      <c r="V77" s="3858"/>
      <c r="W77" s="3858"/>
      <c r="X77" s="3858"/>
      <c r="Y77" s="3858"/>
      <c r="Z77" s="3858"/>
      <c r="AA77" s="3858"/>
      <c r="AB77" s="3859"/>
    </row>
    <row r="78" spans="1:32" ht="26.25" customHeight="1" thickBot="1" x14ac:dyDescent="0.25">
      <c r="A78" s="1867" t="s">
        <v>26</v>
      </c>
      <c r="B78" s="1870" t="s">
        <v>142</v>
      </c>
      <c r="C78" s="3932" t="s">
        <v>26</v>
      </c>
      <c r="D78" s="4052" t="s">
        <v>578</v>
      </c>
      <c r="E78" s="4054" t="s">
        <v>97</v>
      </c>
      <c r="F78" s="4054" t="s">
        <v>97</v>
      </c>
      <c r="G78" s="4065" t="s">
        <v>579</v>
      </c>
      <c r="H78" s="1661" t="s">
        <v>50</v>
      </c>
      <c r="I78" s="1660">
        <v>25.1</v>
      </c>
      <c r="J78" s="1624">
        <v>21.1</v>
      </c>
      <c r="K78" s="1660"/>
      <c r="L78" s="1626">
        <v>4</v>
      </c>
      <c r="M78" s="1954">
        <f t="shared" ref="M78:M79" si="21">SUM(P78+N78)</f>
        <v>27</v>
      </c>
      <c r="N78" s="1954">
        <v>27</v>
      </c>
      <c r="O78" s="2044"/>
      <c r="P78" s="1955"/>
      <c r="Q78" s="1624">
        <f t="shared" ref="Q78:Q79" si="22">SUM(T78+R78)</f>
        <v>27</v>
      </c>
      <c r="R78" s="1624">
        <v>27</v>
      </c>
      <c r="S78" s="1660"/>
      <c r="T78" s="1626"/>
      <c r="U78" s="1660">
        <f t="shared" ref="U78:U79" si="23">SUM(X78+V78)</f>
        <v>27</v>
      </c>
      <c r="V78" s="1624">
        <v>27</v>
      </c>
      <c r="W78" s="420"/>
      <c r="X78" s="1723"/>
      <c r="Y78" s="1622" t="s">
        <v>706</v>
      </c>
      <c r="Z78" s="1722">
        <v>16</v>
      </c>
      <c r="AA78" s="1722">
        <v>16</v>
      </c>
      <c r="AB78" s="1721">
        <v>16</v>
      </c>
    </row>
    <row r="79" spans="1:32" ht="38.25" customHeight="1" thickBot="1" x14ac:dyDescent="0.25">
      <c r="A79" s="1868"/>
      <c r="B79" s="1871"/>
      <c r="C79" s="4114"/>
      <c r="D79" s="4057"/>
      <c r="E79" s="4054"/>
      <c r="F79" s="4054"/>
      <c r="G79" s="4065"/>
      <c r="H79" s="1637" t="s">
        <v>129</v>
      </c>
      <c r="I79" s="1614">
        <f t="shared" ref="I79" si="24">SUM(L79+J79)</f>
        <v>28.9</v>
      </c>
      <c r="J79" s="1613">
        <v>28.9</v>
      </c>
      <c r="K79" s="1655"/>
      <c r="L79" s="1615"/>
      <c r="M79" s="2045">
        <f t="shared" si="21"/>
        <v>49.8</v>
      </c>
      <c r="N79" s="1974">
        <v>49.8</v>
      </c>
      <c r="O79" s="2045"/>
      <c r="P79" s="1975"/>
      <c r="Q79" s="1655">
        <f t="shared" si="22"/>
        <v>49.8</v>
      </c>
      <c r="R79" s="1613">
        <v>49.8</v>
      </c>
      <c r="S79" s="1655"/>
      <c r="T79" s="1615"/>
      <c r="U79" s="1655">
        <f t="shared" si="23"/>
        <v>49.8</v>
      </c>
      <c r="V79" s="1613">
        <v>49.8</v>
      </c>
      <c r="W79" s="1720"/>
      <c r="X79" s="1710"/>
      <c r="Y79" s="1701" t="s">
        <v>707</v>
      </c>
      <c r="Z79" s="1712">
        <v>9</v>
      </c>
      <c r="AA79" s="1712">
        <v>9</v>
      </c>
      <c r="AB79" s="1711">
        <v>9</v>
      </c>
    </row>
    <row r="80" spans="1:32" ht="40.5" customHeight="1" thickBot="1" x14ac:dyDescent="0.25">
      <c r="A80" s="1868"/>
      <c r="B80" s="1871"/>
      <c r="C80" s="4114"/>
      <c r="D80" s="4057"/>
      <c r="E80" s="4054"/>
      <c r="F80" s="4054"/>
      <c r="G80" s="4065"/>
      <c r="H80" s="2014" t="s">
        <v>16</v>
      </c>
      <c r="I80" s="2046">
        <f>SUM(I78:I79)</f>
        <v>54</v>
      </c>
      <c r="J80" s="2047">
        <f>SUM(J78:J79)</f>
        <v>50</v>
      </c>
      <c r="K80" s="2047"/>
      <c r="L80" s="2048">
        <f>SUM(L78:L79)</f>
        <v>4</v>
      </c>
      <c r="M80" s="2046">
        <f>SUM(M78,M79)</f>
        <v>76.8</v>
      </c>
      <c r="N80" s="2047">
        <f>SUM(N78,N79)</f>
        <v>76.8</v>
      </c>
      <c r="O80" s="2047"/>
      <c r="P80" s="2048"/>
      <c r="Q80" s="2047">
        <f>SUM(Q78,Q79)</f>
        <v>76.8</v>
      </c>
      <c r="R80" s="1981">
        <f>SUM(R78,R79)</f>
        <v>76.8</v>
      </c>
      <c r="S80" s="2047"/>
      <c r="T80" s="2048"/>
      <c r="U80" s="2047">
        <f>SUM(U78,U79)</f>
        <v>76.8</v>
      </c>
      <c r="V80" s="1981">
        <f>SUM(V78,V79)</f>
        <v>76.8</v>
      </c>
      <c r="W80" s="2047"/>
      <c r="X80" s="2048"/>
      <c r="Y80" s="3186" t="s">
        <v>845</v>
      </c>
      <c r="Z80" s="3180">
        <v>3</v>
      </c>
      <c r="AA80" s="3180">
        <v>3</v>
      </c>
      <c r="AB80" s="3181">
        <v>3</v>
      </c>
    </row>
    <row r="81" spans="1:28" ht="33" customHeight="1" thickBot="1" x14ac:dyDescent="0.25">
      <c r="A81" s="1867" t="s">
        <v>26</v>
      </c>
      <c r="B81" s="1870" t="s">
        <v>142</v>
      </c>
      <c r="C81" s="3932" t="s">
        <v>142</v>
      </c>
      <c r="D81" s="4078" t="s">
        <v>580</v>
      </c>
      <c r="E81" s="4054" t="s">
        <v>97</v>
      </c>
      <c r="F81" s="4054" t="s">
        <v>97</v>
      </c>
      <c r="G81" s="4065" t="s">
        <v>184</v>
      </c>
      <c r="H81" s="1639" t="s">
        <v>50</v>
      </c>
      <c r="I81" s="1600">
        <v>76.7</v>
      </c>
      <c r="J81" s="1599">
        <v>76.7</v>
      </c>
      <c r="K81" s="1598"/>
      <c r="L81" s="1597"/>
      <c r="M81" s="1967">
        <f>SUM(P81+N81)</f>
        <v>84</v>
      </c>
      <c r="N81" s="1968">
        <v>84</v>
      </c>
      <c r="O81" s="1968"/>
      <c r="P81" s="1995"/>
      <c r="Q81" s="1600">
        <f t="shared" ref="Q81" si="25">SUM(T81+R81)</f>
        <v>84</v>
      </c>
      <c r="R81" s="1599">
        <v>84</v>
      </c>
      <c r="S81" s="1598"/>
      <c r="T81" s="1597"/>
      <c r="U81" s="1600">
        <f t="shared" ref="U81" si="26">SUM(X81+V81)</f>
        <v>84</v>
      </c>
      <c r="V81" s="1599">
        <v>84</v>
      </c>
      <c r="W81" s="1598"/>
      <c r="X81" s="1597"/>
      <c r="Y81" s="1617" t="s">
        <v>708</v>
      </c>
      <c r="Z81" s="1848">
        <v>4</v>
      </c>
      <c r="AA81" s="1848">
        <v>4</v>
      </c>
      <c r="AB81" s="1847">
        <v>4</v>
      </c>
    </row>
    <row r="82" spans="1:28" ht="32.25" customHeight="1" thickBot="1" x14ac:dyDescent="0.25">
      <c r="A82" s="1869"/>
      <c r="B82" s="1872"/>
      <c r="C82" s="3933"/>
      <c r="D82" s="4154"/>
      <c r="E82" s="4054"/>
      <c r="F82" s="4054"/>
      <c r="G82" s="4065"/>
      <c r="H82" s="2010" t="s">
        <v>16</v>
      </c>
      <c r="I82" s="2049">
        <f>SUM(I81:I81)</f>
        <v>76.7</v>
      </c>
      <c r="J82" s="1957">
        <f>SUM(J81:J81)</f>
        <v>76.7</v>
      </c>
      <c r="K82" s="2013"/>
      <c r="L82" s="1958"/>
      <c r="M82" s="2049">
        <f>M81</f>
        <v>84</v>
      </c>
      <c r="N82" s="1957">
        <f>N81</f>
        <v>84</v>
      </c>
      <c r="O82" s="2013"/>
      <c r="P82" s="1958"/>
      <c r="Q82" s="2049">
        <f>Q81</f>
        <v>84</v>
      </c>
      <c r="R82" s="1957">
        <f>R81</f>
        <v>84</v>
      </c>
      <c r="S82" s="2013"/>
      <c r="T82" s="1958"/>
      <c r="U82" s="2049">
        <f>U81</f>
        <v>84</v>
      </c>
      <c r="V82" s="1957">
        <f>V81</f>
        <v>84</v>
      </c>
      <c r="W82" s="2013"/>
      <c r="X82" s="1958"/>
      <c r="Y82" s="1669" t="s">
        <v>709</v>
      </c>
      <c r="Z82" s="1668">
        <v>90</v>
      </c>
      <c r="AA82" s="1668">
        <v>90</v>
      </c>
      <c r="AB82" s="1719">
        <v>90</v>
      </c>
    </row>
    <row r="83" spans="1:28" ht="30.75" customHeight="1" thickBot="1" x14ac:dyDescent="0.25">
      <c r="A83" s="1867" t="s">
        <v>26</v>
      </c>
      <c r="B83" s="1870" t="s">
        <v>142</v>
      </c>
      <c r="C83" s="3932" t="s">
        <v>182</v>
      </c>
      <c r="D83" s="4078" t="s">
        <v>581</v>
      </c>
      <c r="E83" s="4054" t="s">
        <v>97</v>
      </c>
      <c r="F83" s="4054" t="s">
        <v>97</v>
      </c>
      <c r="G83" s="4065" t="s">
        <v>582</v>
      </c>
      <c r="H83" s="1639" t="s">
        <v>50</v>
      </c>
      <c r="I83" s="1600">
        <v>0.1</v>
      </c>
      <c r="J83" s="1599">
        <v>0.1</v>
      </c>
      <c r="K83" s="1716"/>
      <c r="L83" s="1714"/>
      <c r="M83" s="2028"/>
      <c r="N83" s="1968"/>
      <c r="O83" s="2050"/>
      <c r="P83" s="1970"/>
      <c r="Q83" s="1600"/>
      <c r="R83" s="1599"/>
      <c r="S83" s="1718"/>
      <c r="T83" s="1717"/>
      <c r="U83" s="1659"/>
      <c r="V83" s="1599"/>
      <c r="W83" s="1716"/>
      <c r="X83" s="1714"/>
      <c r="Y83" s="3934"/>
      <c r="Z83" s="4102"/>
      <c r="AA83" s="4102"/>
      <c r="AB83" s="4107"/>
    </row>
    <row r="84" spans="1:28" ht="26.25" customHeight="1" thickBot="1" x14ac:dyDescent="0.25">
      <c r="A84" s="1869"/>
      <c r="B84" s="1872"/>
      <c r="C84" s="3933"/>
      <c r="D84" s="4126"/>
      <c r="E84" s="4054"/>
      <c r="F84" s="4054"/>
      <c r="G84" s="4065"/>
      <c r="H84" s="2010" t="s">
        <v>16</v>
      </c>
      <c r="I84" s="1956">
        <f>SUM(I83:I83)</f>
        <v>0.1</v>
      </c>
      <c r="J84" s="1957">
        <f>SUM(J83:J83)</f>
        <v>0.1</v>
      </c>
      <c r="K84" s="2013"/>
      <c r="L84" s="1958"/>
      <c r="M84" s="2013"/>
      <c r="N84" s="1957"/>
      <c r="O84" s="2013"/>
      <c r="P84" s="1958"/>
      <c r="Q84" s="1956"/>
      <c r="R84" s="1957"/>
      <c r="S84" s="1957"/>
      <c r="T84" s="1958"/>
      <c r="U84" s="2013"/>
      <c r="V84" s="1957"/>
      <c r="W84" s="2013"/>
      <c r="X84" s="1958"/>
      <c r="Y84" s="4077"/>
      <c r="Z84" s="4104"/>
      <c r="AA84" s="4104"/>
      <c r="AB84" s="4109"/>
    </row>
    <row r="85" spans="1:28" ht="25.5" customHeight="1" thickBot="1" x14ac:dyDescent="0.25">
      <c r="A85" s="1867" t="s">
        <v>26</v>
      </c>
      <c r="B85" s="1870" t="s">
        <v>142</v>
      </c>
      <c r="C85" s="3932" t="s">
        <v>140</v>
      </c>
      <c r="D85" s="4052" t="s">
        <v>583</v>
      </c>
      <c r="E85" s="4054" t="s">
        <v>97</v>
      </c>
      <c r="F85" s="4054" t="s">
        <v>97</v>
      </c>
      <c r="G85" s="4065" t="s">
        <v>184</v>
      </c>
      <c r="H85" s="1661" t="s">
        <v>50</v>
      </c>
      <c r="I85" s="1600">
        <f>I86</f>
        <v>470</v>
      </c>
      <c r="J85" s="1599">
        <f>SUM(J87:J91)</f>
        <v>470</v>
      </c>
      <c r="K85" s="1599"/>
      <c r="L85" s="1715"/>
      <c r="M85" s="2508">
        <f>SUM(P85+N85)</f>
        <v>517.70000000000005</v>
      </c>
      <c r="N85" s="2507">
        <f>SUM(N87:N91)</f>
        <v>517.70000000000005</v>
      </c>
      <c r="O85" s="1968"/>
      <c r="P85" s="1970"/>
      <c r="Q85" s="1600">
        <f>SUM(Q87:Q91)</f>
        <v>517.70000000000005</v>
      </c>
      <c r="R85" s="1599">
        <f>SUM(R87:R91)</f>
        <v>517.70000000000005</v>
      </c>
      <c r="S85" s="1599"/>
      <c r="T85" s="1714"/>
      <c r="U85" s="1600">
        <f>SUM(U87:U91)</f>
        <v>517.70000000000005</v>
      </c>
      <c r="V85" s="1599">
        <f>SUM(V87:V91)</f>
        <v>517.70000000000005</v>
      </c>
      <c r="W85" s="1599"/>
      <c r="X85" s="1714"/>
      <c r="Y85" s="4148" t="s">
        <v>710</v>
      </c>
      <c r="Z85" s="4083"/>
      <c r="AA85" s="4083"/>
      <c r="AB85" s="4149"/>
    </row>
    <row r="86" spans="1:28" ht="20.25" customHeight="1" thickBot="1" x14ac:dyDescent="0.25">
      <c r="A86" s="1868"/>
      <c r="B86" s="1871"/>
      <c r="C86" s="4114"/>
      <c r="D86" s="4122"/>
      <c r="E86" s="4054"/>
      <c r="F86" s="4054"/>
      <c r="G86" s="4065"/>
      <c r="H86" s="2072" t="s">
        <v>16</v>
      </c>
      <c r="I86" s="2006">
        <f t="shared" ref="I86:I90" si="27">SUM(L86+J86)</f>
        <v>470</v>
      </c>
      <c r="J86" s="2007">
        <f>J85</f>
        <v>470</v>
      </c>
      <c r="K86" s="2007"/>
      <c r="L86" s="1973"/>
      <c r="M86" s="2006">
        <f>M85</f>
        <v>517.70000000000005</v>
      </c>
      <c r="N86" s="2007">
        <f>N85</f>
        <v>517.70000000000005</v>
      </c>
      <c r="O86" s="2007"/>
      <c r="P86" s="1973"/>
      <c r="Q86" s="2006">
        <f>Q85</f>
        <v>517.70000000000005</v>
      </c>
      <c r="R86" s="2007">
        <f>R85</f>
        <v>517.70000000000005</v>
      </c>
      <c r="S86" s="2007"/>
      <c r="T86" s="1973"/>
      <c r="U86" s="2006">
        <f>U85</f>
        <v>517.70000000000005</v>
      </c>
      <c r="V86" s="2007">
        <f>V85</f>
        <v>517.70000000000005</v>
      </c>
      <c r="W86" s="2007"/>
      <c r="X86" s="1973"/>
      <c r="Y86" s="4150"/>
      <c r="Z86" s="4151"/>
      <c r="AA86" s="4151"/>
      <c r="AB86" s="4152"/>
    </row>
    <row r="87" spans="1:28" ht="27.75" customHeight="1" thickBot="1" x14ac:dyDescent="0.25">
      <c r="A87" s="1868"/>
      <c r="B87" s="1871"/>
      <c r="C87" s="4114"/>
      <c r="D87" s="1903" t="s">
        <v>584</v>
      </c>
      <c r="E87" s="4054"/>
      <c r="F87" s="4054"/>
      <c r="G87" s="4065"/>
      <c r="H87" s="1859" t="s">
        <v>50</v>
      </c>
      <c r="I87" s="1863">
        <v>67.5</v>
      </c>
      <c r="J87" s="1861">
        <v>67.5</v>
      </c>
      <c r="K87" s="1613"/>
      <c r="L87" s="1710"/>
      <c r="M87" s="2493">
        <v>67.3</v>
      </c>
      <c r="N87" s="2492">
        <v>67.3</v>
      </c>
      <c r="O87" s="1960"/>
      <c r="P87" s="1962"/>
      <c r="Q87" s="1863">
        <v>67.3</v>
      </c>
      <c r="R87" s="1861">
        <v>67.3</v>
      </c>
      <c r="S87" s="1861"/>
      <c r="T87" s="1866"/>
      <c r="U87" s="1863">
        <v>67.3</v>
      </c>
      <c r="V87" s="1861">
        <v>67.3</v>
      </c>
      <c r="W87" s="1861"/>
      <c r="X87" s="1866"/>
      <c r="Y87" s="1713" t="s">
        <v>585</v>
      </c>
      <c r="Z87" s="1712">
        <v>90</v>
      </c>
      <c r="AA87" s="1712">
        <v>90</v>
      </c>
      <c r="AB87" s="1711">
        <v>90</v>
      </c>
    </row>
    <row r="88" spans="1:28" ht="22.5" customHeight="1" thickBot="1" x14ac:dyDescent="0.25">
      <c r="A88" s="1868"/>
      <c r="B88" s="1871"/>
      <c r="C88" s="4114"/>
      <c r="D88" s="2091" t="s">
        <v>586</v>
      </c>
      <c r="E88" s="4054"/>
      <c r="F88" s="4054"/>
      <c r="G88" s="4065"/>
      <c r="H88" s="1666" t="s">
        <v>50</v>
      </c>
      <c r="I88" s="1606">
        <v>307.3</v>
      </c>
      <c r="J88" s="1605">
        <v>307.3</v>
      </c>
      <c r="K88" s="1861"/>
      <c r="L88" s="1866"/>
      <c r="M88" s="2004">
        <v>350.2</v>
      </c>
      <c r="N88" s="2005">
        <v>350.2</v>
      </c>
      <c r="O88" s="2005"/>
      <c r="P88" s="2051"/>
      <c r="Q88" s="1606">
        <v>350.2</v>
      </c>
      <c r="R88" s="1605">
        <v>350.2</v>
      </c>
      <c r="S88" s="1605"/>
      <c r="T88" s="350"/>
      <c r="U88" s="1606">
        <v>350.2</v>
      </c>
      <c r="V88" s="1605">
        <v>350.2</v>
      </c>
      <c r="W88" s="1605"/>
      <c r="X88" s="350"/>
      <c r="Y88" s="1709" t="s">
        <v>587</v>
      </c>
      <c r="Z88" s="1708">
        <v>200</v>
      </c>
      <c r="AA88" s="1708">
        <v>200</v>
      </c>
      <c r="AB88" s="1707">
        <v>200</v>
      </c>
    </row>
    <row r="89" spans="1:28" ht="21.75" customHeight="1" thickBot="1" x14ac:dyDescent="0.25">
      <c r="A89" s="1868"/>
      <c r="B89" s="1871"/>
      <c r="C89" s="4114"/>
      <c r="D89" s="4153" t="s">
        <v>588</v>
      </c>
      <c r="E89" s="4054"/>
      <c r="F89" s="4054"/>
      <c r="G89" s="4065"/>
      <c r="H89" s="4140" t="s">
        <v>50</v>
      </c>
      <c r="I89" s="4138">
        <v>95.2</v>
      </c>
      <c r="J89" s="4142">
        <v>95.2</v>
      </c>
      <c r="K89" s="4142"/>
      <c r="L89" s="4144"/>
      <c r="M89" s="4146">
        <v>98.2</v>
      </c>
      <c r="N89" s="4134">
        <v>98.2</v>
      </c>
      <c r="O89" s="4134"/>
      <c r="P89" s="4136"/>
      <c r="Q89" s="4138">
        <v>98.2</v>
      </c>
      <c r="R89" s="4142">
        <v>98.2</v>
      </c>
      <c r="S89" s="4142"/>
      <c r="T89" s="4144"/>
      <c r="U89" s="4138">
        <v>98.2</v>
      </c>
      <c r="V89" s="4142">
        <v>98.2</v>
      </c>
      <c r="W89" s="4142"/>
      <c r="X89" s="4144"/>
      <c r="Y89" s="1709" t="s">
        <v>589</v>
      </c>
      <c r="Z89" s="1708">
        <v>30</v>
      </c>
      <c r="AA89" s="1708">
        <v>30</v>
      </c>
      <c r="AB89" s="1707">
        <v>30</v>
      </c>
    </row>
    <row r="90" spans="1:28" ht="19.5" customHeight="1" thickBot="1" x14ac:dyDescent="0.25">
      <c r="A90" s="1868"/>
      <c r="B90" s="1871"/>
      <c r="C90" s="4114"/>
      <c r="D90" s="4122"/>
      <c r="E90" s="4054"/>
      <c r="F90" s="4054"/>
      <c r="G90" s="4065"/>
      <c r="H90" s="4141"/>
      <c r="I90" s="4139">
        <f t="shared" si="27"/>
        <v>0</v>
      </c>
      <c r="J90" s="4143"/>
      <c r="K90" s="4143"/>
      <c r="L90" s="4145"/>
      <c r="M90" s="4147">
        <f t="shared" ref="M90:M91" si="28">SUM(P90+N90)</f>
        <v>0</v>
      </c>
      <c r="N90" s="4135"/>
      <c r="O90" s="4135"/>
      <c r="P90" s="4137"/>
      <c r="Q90" s="4139">
        <f t="shared" ref="Q90:Q91" si="29">SUM(T90+R90)</f>
        <v>0</v>
      </c>
      <c r="R90" s="4143"/>
      <c r="S90" s="4143"/>
      <c r="T90" s="4145"/>
      <c r="U90" s="4139">
        <f t="shared" ref="U90:U91" si="30">SUM(X90+V90)</f>
        <v>0</v>
      </c>
      <c r="V90" s="4143"/>
      <c r="W90" s="4143"/>
      <c r="X90" s="4145"/>
      <c r="Y90" s="1709" t="s">
        <v>590</v>
      </c>
      <c r="Z90" s="1708">
        <v>5</v>
      </c>
      <c r="AA90" s="1708">
        <v>5</v>
      </c>
      <c r="AB90" s="1707">
        <v>5</v>
      </c>
    </row>
    <row r="91" spans="1:28" ht="41.25" customHeight="1" thickBot="1" x14ac:dyDescent="0.25">
      <c r="A91" s="1868"/>
      <c r="B91" s="1871"/>
      <c r="C91" s="4114"/>
      <c r="D91" s="1693" t="s">
        <v>591</v>
      </c>
      <c r="E91" s="4054"/>
      <c r="F91" s="4054"/>
      <c r="G91" s="4065"/>
      <c r="H91" s="1637" t="s">
        <v>50</v>
      </c>
      <c r="I91" s="1614">
        <v>0</v>
      </c>
      <c r="J91" s="1613">
        <v>0</v>
      </c>
      <c r="K91" s="1613"/>
      <c r="L91" s="1710"/>
      <c r="M91" s="1971">
        <f t="shared" si="28"/>
        <v>2</v>
      </c>
      <c r="N91" s="1974">
        <v>2</v>
      </c>
      <c r="O91" s="1974"/>
      <c r="P91" s="1975"/>
      <c r="Q91" s="1614">
        <f t="shared" si="29"/>
        <v>2</v>
      </c>
      <c r="R91" s="1613">
        <v>2</v>
      </c>
      <c r="S91" s="1613"/>
      <c r="T91" s="1710"/>
      <c r="U91" s="1614">
        <f t="shared" si="30"/>
        <v>2</v>
      </c>
      <c r="V91" s="1613">
        <v>2</v>
      </c>
      <c r="W91" s="1613"/>
      <c r="X91" s="1710"/>
      <c r="Y91" s="1709" t="s">
        <v>592</v>
      </c>
      <c r="Z91" s="1708">
        <v>2</v>
      </c>
      <c r="AA91" s="1708">
        <v>2</v>
      </c>
      <c r="AB91" s="1707">
        <v>2</v>
      </c>
    </row>
    <row r="92" spans="1:28" ht="89.25" customHeight="1" thickBot="1" x14ac:dyDescent="0.25">
      <c r="A92" s="1867" t="s">
        <v>26</v>
      </c>
      <c r="B92" s="1870" t="s">
        <v>142</v>
      </c>
      <c r="C92" s="3932" t="s">
        <v>179</v>
      </c>
      <c r="D92" s="4078" t="s">
        <v>593</v>
      </c>
      <c r="E92" s="4054" t="s">
        <v>594</v>
      </c>
      <c r="F92" s="4054" t="s">
        <v>594</v>
      </c>
      <c r="G92" s="4065" t="s">
        <v>184</v>
      </c>
      <c r="H92" s="1618" t="s">
        <v>50</v>
      </c>
      <c r="I92" s="1600">
        <f>SUM(L92+J92)</f>
        <v>109</v>
      </c>
      <c r="J92" s="1599">
        <v>109</v>
      </c>
      <c r="K92" s="1659">
        <v>94.3</v>
      </c>
      <c r="L92" s="1601"/>
      <c r="M92" s="1967">
        <f>SUM(P92+N92)</f>
        <v>112.45293150000001</v>
      </c>
      <c r="N92" s="1968">
        <v>112.45293150000001</v>
      </c>
      <c r="O92" s="2028">
        <v>99.015000000000001</v>
      </c>
      <c r="P92" s="1993"/>
      <c r="Q92" s="1600">
        <f>SUM(T92+R92)</f>
        <v>112.45293150000001</v>
      </c>
      <c r="R92" s="1599">
        <v>112.45293150000001</v>
      </c>
      <c r="S92" s="1659">
        <v>99.015000000000001</v>
      </c>
      <c r="T92" s="1601"/>
      <c r="U92" s="1600">
        <f>SUM(X92+V92)</f>
        <v>112.45293150000001</v>
      </c>
      <c r="V92" s="1599">
        <v>112.45293150000001</v>
      </c>
      <c r="W92" s="1659">
        <v>99.015000000000001</v>
      </c>
      <c r="X92" s="1601"/>
      <c r="Y92" s="3934" t="s">
        <v>711</v>
      </c>
      <c r="Z92" s="4102">
        <v>40</v>
      </c>
      <c r="AA92" s="4102">
        <v>40</v>
      </c>
      <c r="AB92" s="4107">
        <v>40</v>
      </c>
    </row>
    <row r="93" spans="1:28" ht="45.75" customHeight="1" thickBot="1" x14ac:dyDescent="0.25">
      <c r="A93" s="1869"/>
      <c r="B93" s="1872"/>
      <c r="C93" s="3933"/>
      <c r="D93" s="4126"/>
      <c r="E93" s="4054"/>
      <c r="F93" s="4054"/>
      <c r="G93" s="4065"/>
      <c r="H93" s="2073" t="s">
        <v>16</v>
      </c>
      <c r="I93" s="1956">
        <f>SUM(I92:I92)</f>
        <v>109</v>
      </c>
      <c r="J93" s="1957">
        <f>SUM(J92:J92)</f>
        <v>109</v>
      </c>
      <c r="K93" s="2013">
        <f>SUM(K92:K92)</f>
        <v>94.3</v>
      </c>
      <c r="L93" s="1958"/>
      <c r="M93" s="1956">
        <f>M92</f>
        <v>112.45293150000001</v>
      </c>
      <c r="N93" s="1957">
        <f>N92</f>
        <v>112.45293150000001</v>
      </c>
      <c r="O93" s="2013">
        <f>O92</f>
        <v>99.015000000000001</v>
      </c>
      <c r="P93" s="1958"/>
      <c r="Q93" s="1956">
        <f>Q92</f>
        <v>112.45293150000001</v>
      </c>
      <c r="R93" s="1957">
        <f>R92</f>
        <v>112.45293150000001</v>
      </c>
      <c r="S93" s="2013">
        <f>S92</f>
        <v>99.015000000000001</v>
      </c>
      <c r="T93" s="1958"/>
      <c r="U93" s="1956">
        <f>U92</f>
        <v>112.45293150000001</v>
      </c>
      <c r="V93" s="1957">
        <f>V92</f>
        <v>112.45293150000001</v>
      </c>
      <c r="W93" s="2013">
        <f>W92</f>
        <v>99.015000000000001</v>
      </c>
      <c r="X93" s="1958"/>
      <c r="Y93" s="4060"/>
      <c r="Z93" s="4103"/>
      <c r="AA93" s="4103"/>
      <c r="AB93" s="4108"/>
    </row>
    <row r="94" spans="1:28" ht="32.25" customHeight="1" thickBot="1" x14ac:dyDescent="0.25">
      <c r="A94" s="1867" t="s">
        <v>26</v>
      </c>
      <c r="B94" s="1870" t="s">
        <v>142</v>
      </c>
      <c r="C94" s="3932" t="s">
        <v>181</v>
      </c>
      <c r="D94" s="4052" t="s">
        <v>595</v>
      </c>
      <c r="E94" s="4054" t="s">
        <v>596</v>
      </c>
      <c r="F94" s="4054" t="s">
        <v>596</v>
      </c>
      <c r="G94" s="4065" t="s">
        <v>184</v>
      </c>
      <c r="H94" s="1661" t="s">
        <v>50</v>
      </c>
      <c r="I94" s="1706">
        <f>SUM(L94+J94)</f>
        <v>555.79999999999995</v>
      </c>
      <c r="J94" s="1624">
        <v>550.79999999999995</v>
      </c>
      <c r="K94" s="1624">
        <v>407.1</v>
      </c>
      <c r="L94" s="1626">
        <v>5</v>
      </c>
      <c r="M94" s="2494">
        <f t="shared" ref="M94:M95" si="31">SUM(P94+N94)</f>
        <v>557.68265550000001</v>
      </c>
      <c r="N94" s="2079">
        <v>557.68265550000001</v>
      </c>
      <c r="O94" s="2494">
        <v>427.45500000000004</v>
      </c>
      <c r="P94" s="2052"/>
      <c r="Q94" s="1525">
        <f t="shared" ref="Q94:Q95" si="32">SUM(T94+R94)</f>
        <v>557.68265550000001</v>
      </c>
      <c r="R94" s="1523">
        <v>557.68265550000001</v>
      </c>
      <c r="S94" s="1522">
        <v>427.45500000000004</v>
      </c>
      <c r="T94" s="1526"/>
      <c r="U94" s="1522">
        <f t="shared" ref="U94:U95" si="33">SUM(X94+V94)</f>
        <v>557.68265550000001</v>
      </c>
      <c r="V94" s="1523">
        <v>557.68265550000001</v>
      </c>
      <c r="W94" s="1522">
        <v>427.45500000000004</v>
      </c>
      <c r="X94" s="1524"/>
      <c r="Y94" s="3934" t="s">
        <v>712</v>
      </c>
      <c r="Z94" s="4038">
        <v>13</v>
      </c>
      <c r="AA94" s="4038">
        <v>13</v>
      </c>
      <c r="AB94" s="4040">
        <v>13</v>
      </c>
    </row>
    <row r="95" spans="1:28" ht="32.25" customHeight="1" thickBot="1" x14ac:dyDescent="0.25">
      <c r="A95" s="2854"/>
      <c r="B95" s="2855"/>
      <c r="C95" s="4114"/>
      <c r="D95" s="4057"/>
      <c r="E95" s="4054"/>
      <c r="F95" s="4054"/>
      <c r="G95" s="4065"/>
      <c r="H95" s="1705" t="s">
        <v>112</v>
      </c>
      <c r="I95" s="1704"/>
      <c r="J95" s="2856"/>
      <c r="K95" s="1703"/>
      <c r="L95" s="1702"/>
      <c r="M95" s="2053">
        <f t="shared" si="31"/>
        <v>0.5</v>
      </c>
      <c r="N95" s="2054">
        <v>0.5</v>
      </c>
      <c r="O95" s="2053"/>
      <c r="P95" s="2908"/>
      <c r="Q95" s="1530">
        <f t="shared" si="32"/>
        <v>0.5</v>
      </c>
      <c r="R95" s="1528">
        <v>0.5</v>
      </c>
      <c r="S95" s="1527"/>
      <c r="T95" s="1531"/>
      <c r="U95" s="1527">
        <f t="shared" si="33"/>
        <v>0.5</v>
      </c>
      <c r="V95" s="1528">
        <v>0.5</v>
      </c>
      <c r="W95" s="1527"/>
      <c r="X95" s="1529"/>
      <c r="Y95" s="4060"/>
      <c r="Z95" s="4130"/>
      <c r="AA95" s="4130"/>
      <c r="AB95" s="4132"/>
    </row>
    <row r="96" spans="1:28" ht="30" customHeight="1" thickBot="1" x14ac:dyDescent="0.25">
      <c r="A96" s="1868"/>
      <c r="B96" s="1871"/>
      <c r="C96" s="4114"/>
      <c r="D96" s="4057"/>
      <c r="E96" s="4054"/>
      <c r="F96" s="4054"/>
      <c r="G96" s="4065"/>
      <c r="H96" s="1705" t="s">
        <v>33</v>
      </c>
      <c r="I96" s="1704">
        <f>SUM(L96+J96)</f>
        <v>189.8</v>
      </c>
      <c r="J96" s="1861">
        <v>189.8</v>
      </c>
      <c r="K96" s="1703">
        <v>181.7</v>
      </c>
      <c r="L96" s="1702"/>
      <c r="M96" s="2053">
        <f>SUM(P96+N96)</f>
        <v>233.9</v>
      </c>
      <c r="N96" s="2054">
        <v>233.9</v>
      </c>
      <c r="O96" s="2053">
        <v>228.3</v>
      </c>
      <c r="P96" s="2055"/>
      <c r="Q96" s="1530">
        <f>SUM(T96+R96)</f>
        <v>233.9</v>
      </c>
      <c r="R96" s="1528">
        <v>233.9</v>
      </c>
      <c r="S96" s="1527">
        <v>228.3</v>
      </c>
      <c r="T96" s="1531"/>
      <c r="U96" s="1527">
        <f>SUM(X96+V96)</f>
        <v>233.9</v>
      </c>
      <c r="V96" s="1528">
        <v>233.9</v>
      </c>
      <c r="W96" s="1527">
        <v>228.3</v>
      </c>
      <c r="X96" s="1529"/>
      <c r="Y96" s="4123"/>
      <c r="Z96" s="4131"/>
      <c r="AA96" s="4131"/>
      <c r="AB96" s="4133"/>
    </row>
    <row r="97" spans="1:29" ht="35.25" customHeight="1" thickBot="1" x14ac:dyDescent="0.25">
      <c r="A97" s="1869"/>
      <c r="B97" s="1872"/>
      <c r="C97" s="3933"/>
      <c r="D97" s="4053"/>
      <c r="E97" s="4054"/>
      <c r="F97" s="4054"/>
      <c r="G97" s="4065"/>
      <c r="H97" s="2073" t="s">
        <v>16</v>
      </c>
      <c r="I97" s="1956">
        <f>SUM(I94:I96)</f>
        <v>745.59999999999991</v>
      </c>
      <c r="J97" s="1957">
        <f>SUM(J94:J96)</f>
        <v>740.59999999999991</v>
      </c>
      <c r="K97" s="1957">
        <f>SUM(K94:K96)</f>
        <v>588.79999999999995</v>
      </c>
      <c r="L97" s="1958">
        <f>SUM(L94,L96)</f>
        <v>5</v>
      </c>
      <c r="M97" s="1956">
        <f t="shared" ref="M97:X97" si="34">SUM(M94:M96)</f>
        <v>792.08265549999999</v>
      </c>
      <c r="N97" s="1957">
        <f t="shared" si="34"/>
        <v>792.08265549999999</v>
      </c>
      <c r="O97" s="2013">
        <f t="shared" si="34"/>
        <v>655.75500000000011</v>
      </c>
      <c r="P97" s="2003">
        <f t="shared" si="34"/>
        <v>0</v>
      </c>
      <c r="Q97" s="1956">
        <f t="shared" si="34"/>
        <v>792.08265549999999</v>
      </c>
      <c r="R97" s="1957">
        <f t="shared" si="34"/>
        <v>792.08265549999999</v>
      </c>
      <c r="S97" s="2013">
        <f t="shared" si="34"/>
        <v>655.75500000000011</v>
      </c>
      <c r="T97" s="1958">
        <f t="shared" si="34"/>
        <v>0</v>
      </c>
      <c r="U97" s="2013">
        <f t="shared" si="34"/>
        <v>792.08265549999999</v>
      </c>
      <c r="V97" s="1957">
        <f t="shared" si="34"/>
        <v>792.08265549999999</v>
      </c>
      <c r="W97" s="2013">
        <f t="shared" si="34"/>
        <v>655.75500000000011</v>
      </c>
      <c r="X97" s="1958">
        <f t="shared" si="34"/>
        <v>0</v>
      </c>
      <c r="Y97" s="1669" t="s">
        <v>713</v>
      </c>
      <c r="Z97" s="1881">
        <v>380</v>
      </c>
      <c r="AA97" s="1881">
        <v>380</v>
      </c>
      <c r="AB97" s="1882">
        <v>380</v>
      </c>
    </row>
    <row r="98" spans="1:29" ht="36.75" customHeight="1" thickBot="1" x14ac:dyDescent="0.25">
      <c r="A98" s="1867" t="s">
        <v>26</v>
      </c>
      <c r="B98" s="1870" t="s">
        <v>142</v>
      </c>
      <c r="C98" s="3932" t="s">
        <v>570</v>
      </c>
      <c r="D98" s="4078" t="s">
        <v>598</v>
      </c>
      <c r="E98" s="4054" t="s">
        <v>97</v>
      </c>
      <c r="F98" s="4054" t="s">
        <v>97</v>
      </c>
      <c r="G98" s="4065" t="s">
        <v>184</v>
      </c>
      <c r="H98" s="1639" t="s">
        <v>50</v>
      </c>
      <c r="I98" s="1706">
        <f>SUM(L98+J98)</f>
        <v>168.8</v>
      </c>
      <c r="J98" s="1624">
        <v>168.8</v>
      </c>
      <c r="K98" s="2509">
        <v>146.30000000000001</v>
      </c>
      <c r="L98" s="1601"/>
      <c r="M98" s="2909">
        <f>SUM(P98+N98)</f>
        <v>181.8</v>
      </c>
      <c r="N98" s="2909">
        <v>181.8</v>
      </c>
      <c r="O98" s="2909">
        <v>154.6</v>
      </c>
      <c r="P98" s="1993"/>
      <c r="Q98" s="1660">
        <f>SUM(T98+R98)</f>
        <v>181.8</v>
      </c>
      <c r="R98" s="1660">
        <v>181.8</v>
      </c>
      <c r="S98" s="1660">
        <v>154.6</v>
      </c>
      <c r="T98" s="1601"/>
      <c r="U98" s="1660">
        <f>SUM(X98+V98)</f>
        <v>181.8</v>
      </c>
      <c r="V98" s="1660">
        <v>181.8</v>
      </c>
      <c r="W98" s="1660">
        <v>154.6</v>
      </c>
      <c r="X98" s="1601"/>
      <c r="Y98" s="3934" t="s">
        <v>715</v>
      </c>
      <c r="Z98" s="4116" t="s">
        <v>835</v>
      </c>
      <c r="AA98" s="4116" t="s">
        <v>835</v>
      </c>
      <c r="AB98" s="4119" t="s">
        <v>835</v>
      </c>
    </row>
    <row r="99" spans="1:29" ht="43.5" customHeight="1" thickBot="1" x14ac:dyDescent="0.25">
      <c r="A99" s="1869"/>
      <c r="B99" s="1872"/>
      <c r="C99" s="3933"/>
      <c r="D99" s="4126"/>
      <c r="E99" s="4054"/>
      <c r="F99" s="4054"/>
      <c r="G99" s="4065"/>
      <c r="H99" s="2010" t="s">
        <v>16</v>
      </c>
      <c r="I99" s="1956">
        <f>SUM(I98:I98)</f>
        <v>168.8</v>
      </c>
      <c r="J99" s="1957">
        <f>SUM(J98:J98)</f>
        <v>168.8</v>
      </c>
      <c r="K99" s="1957">
        <f>SUM(K98:K98)</f>
        <v>146.30000000000001</v>
      </c>
      <c r="L99" s="1958"/>
      <c r="M99" s="1956">
        <f>M98</f>
        <v>181.8</v>
      </c>
      <c r="N99" s="1957">
        <f t="shared" ref="N99:P99" si="35">N98</f>
        <v>181.8</v>
      </c>
      <c r="O99" s="1957">
        <f t="shared" si="35"/>
        <v>154.6</v>
      </c>
      <c r="P99" s="1958">
        <f t="shared" si="35"/>
        <v>0</v>
      </c>
      <c r="Q99" s="2013">
        <f>Q98</f>
        <v>181.8</v>
      </c>
      <c r="R99" s="2013">
        <f t="shared" ref="R99:T99" si="36">R98</f>
        <v>181.8</v>
      </c>
      <c r="S99" s="2013">
        <f t="shared" si="36"/>
        <v>154.6</v>
      </c>
      <c r="T99" s="1958">
        <f t="shared" si="36"/>
        <v>0</v>
      </c>
      <c r="U99" s="2013">
        <f>U98</f>
        <v>181.8</v>
      </c>
      <c r="V99" s="2013">
        <f t="shared" ref="V99:X99" si="37">V98</f>
        <v>181.8</v>
      </c>
      <c r="W99" s="2013">
        <f t="shared" si="37"/>
        <v>154.6</v>
      </c>
      <c r="X99" s="1958">
        <f t="shared" si="37"/>
        <v>0</v>
      </c>
      <c r="Y99" s="3935"/>
      <c r="Z99" s="4118"/>
      <c r="AA99" s="4118"/>
      <c r="AB99" s="4121"/>
    </row>
    <row r="100" spans="1:29" ht="24.75" customHeight="1" thickBot="1" x14ac:dyDescent="0.25">
      <c r="A100" s="1867" t="s">
        <v>26</v>
      </c>
      <c r="B100" s="1870" t="s">
        <v>142</v>
      </c>
      <c r="C100" s="3932" t="s">
        <v>127</v>
      </c>
      <c r="D100" s="4052" t="s">
        <v>599</v>
      </c>
      <c r="E100" s="4054" t="s">
        <v>97</v>
      </c>
      <c r="F100" s="4054" t="s">
        <v>97</v>
      </c>
      <c r="G100" s="4065" t="s">
        <v>184</v>
      </c>
      <c r="H100" s="1639" t="s">
        <v>50</v>
      </c>
      <c r="I100" s="1659">
        <v>8</v>
      </c>
      <c r="J100" s="1599">
        <v>8</v>
      </c>
      <c r="K100" s="1659"/>
      <c r="L100" s="1700"/>
      <c r="M100" s="1967">
        <f>SUM(P100+N100)</f>
        <v>8.5</v>
      </c>
      <c r="N100" s="1968">
        <v>8.5</v>
      </c>
      <c r="O100" s="2056"/>
      <c r="P100" s="1995"/>
      <c r="Q100" s="1659">
        <v>8.5</v>
      </c>
      <c r="R100" s="1599">
        <v>8.5</v>
      </c>
      <c r="S100" s="1659"/>
      <c r="T100" s="1601"/>
      <c r="U100" s="1659">
        <v>8.5</v>
      </c>
      <c r="V100" s="1599">
        <v>8.5</v>
      </c>
      <c r="W100" s="1699"/>
      <c r="X100" s="1597"/>
      <c r="Y100" s="3934" t="s">
        <v>716</v>
      </c>
      <c r="Z100" s="4116" t="s">
        <v>664</v>
      </c>
      <c r="AA100" s="4116" t="s">
        <v>156</v>
      </c>
      <c r="AB100" s="4119" t="s">
        <v>156</v>
      </c>
    </row>
    <row r="101" spans="1:29" ht="23.25" customHeight="1" thickBot="1" x14ac:dyDescent="0.25">
      <c r="A101" s="1869"/>
      <c r="B101" s="1872"/>
      <c r="C101" s="3933"/>
      <c r="D101" s="4053"/>
      <c r="E101" s="4054"/>
      <c r="F101" s="4054"/>
      <c r="G101" s="4065"/>
      <c r="H101" s="2073" t="s">
        <v>16</v>
      </c>
      <c r="I101" s="1956">
        <f>SUM(I100:I100)</f>
        <v>8</v>
      </c>
      <c r="J101" s="1957">
        <f>SUM(J100:J100)</f>
        <v>8</v>
      </c>
      <c r="K101" s="2013"/>
      <c r="L101" s="2003"/>
      <c r="M101" s="1956">
        <f>SUM(M100:M100)</f>
        <v>8.5</v>
      </c>
      <c r="N101" s="2013">
        <f>SUM(N100:N100)</f>
        <v>8.5</v>
      </c>
      <c r="O101" s="1957"/>
      <c r="P101" s="1958"/>
      <c r="Q101" s="2013">
        <f>Q100</f>
        <v>8.5</v>
      </c>
      <c r="R101" s="1957">
        <f>R100</f>
        <v>8.5</v>
      </c>
      <c r="S101" s="2013"/>
      <c r="T101" s="1958"/>
      <c r="U101" s="2013">
        <f>U100</f>
        <v>8.5</v>
      </c>
      <c r="V101" s="1957">
        <f>V100</f>
        <v>8.5</v>
      </c>
      <c r="W101" s="2013"/>
      <c r="X101" s="1958"/>
      <c r="Y101" s="3935"/>
      <c r="Z101" s="4118"/>
      <c r="AA101" s="4118"/>
      <c r="AB101" s="4121"/>
    </row>
    <row r="102" spans="1:29" ht="23.25" customHeight="1" thickBot="1" x14ac:dyDescent="0.25">
      <c r="A102" s="1895" t="s">
        <v>26</v>
      </c>
      <c r="B102" s="1897" t="s">
        <v>142</v>
      </c>
      <c r="C102" s="3932" t="s">
        <v>130</v>
      </c>
      <c r="D102" s="4078" t="s">
        <v>600</v>
      </c>
      <c r="E102" s="4054" t="s">
        <v>97</v>
      </c>
      <c r="F102" s="4054" t="s">
        <v>97</v>
      </c>
      <c r="G102" s="4065" t="s">
        <v>184</v>
      </c>
      <c r="H102" s="1661" t="s">
        <v>129</v>
      </c>
      <c r="I102" s="1658">
        <v>26.3</v>
      </c>
      <c r="J102" s="1657">
        <v>26.3</v>
      </c>
      <c r="K102" s="1696"/>
      <c r="L102" s="1656"/>
      <c r="M102" s="2044">
        <f t="shared" ref="M102:M103" si="38">SUM(P102+N102)</f>
        <v>32.299999999999997</v>
      </c>
      <c r="N102" s="1954">
        <v>32.299999999999997</v>
      </c>
      <c r="O102" s="2057"/>
      <c r="P102" s="2058"/>
      <c r="Q102" s="1625">
        <v>32.299999999999997</v>
      </c>
      <c r="R102" s="1624">
        <v>32.299999999999997</v>
      </c>
      <c r="S102" s="1698"/>
      <c r="T102" s="1697"/>
      <c r="U102" s="1625">
        <v>32.299999999999997</v>
      </c>
      <c r="V102" s="1624">
        <v>32.299999999999997</v>
      </c>
      <c r="W102" s="1696"/>
      <c r="X102" s="1656"/>
      <c r="Y102" s="3934" t="s">
        <v>692</v>
      </c>
      <c r="Z102" s="4116" t="s">
        <v>292</v>
      </c>
      <c r="AA102" s="4116" t="s">
        <v>292</v>
      </c>
      <c r="AB102" s="4119" t="s">
        <v>292</v>
      </c>
      <c r="AC102" s="1694"/>
    </row>
    <row r="103" spans="1:29" ht="23.25" customHeight="1" thickBot="1" x14ac:dyDescent="0.25">
      <c r="A103" s="1899"/>
      <c r="B103" s="1900"/>
      <c r="C103" s="4114"/>
      <c r="D103" s="4079"/>
      <c r="E103" s="4054"/>
      <c r="F103" s="4054"/>
      <c r="G103" s="4065"/>
      <c r="H103" s="1666" t="s">
        <v>50</v>
      </c>
      <c r="I103" s="1654">
        <v>5.3</v>
      </c>
      <c r="J103" s="1653">
        <v>5.3</v>
      </c>
      <c r="K103" s="1695"/>
      <c r="L103" s="1652"/>
      <c r="M103" s="2059">
        <f t="shared" si="38"/>
        <v>6.5</v>
      </c>
      <c r="N103" s="2005">
        <v>6.5</v>
      </c>
      <c r="O103" s="2060"/>
      <c r="P103" s="2061"/>
      <c r="Q103" s="1606">
        <v>6.5</v>
      </c>
      <c r="R103" s="1605">
        <v>6.5</v>
      </c>
      <c r="S103" s="1635"/>
      <c r="T103" s="1612"/>
      <c r="U103" s="1606">
        <v>6.5</v>
      </c>
      <c r="V103" s="1605">
        <v>6.5</v>
      </c>
      <c r="W103" s="1695"/>
      <c r="X103" s="1652"/>
      <c r="Y103" s="4127"/>
      <c r="Z103" s="4117"/>
      <c r="AA103" s="4117"/>
      <c r="AB103" s="4120"/>
      <c r="AC103" s="1694"/>
    </row>
    <row r="104" spans="1:29" ht="33" customHeight="1" thickBot="1" x14ac:dyDescent="0.25">
      <c r="A104" s="1896"/>
      <c r="B104" s="1898"/>
      <c r="C104" s="3933"/>
      <c r="D104" s="4126"/>
      <c r="E104" s="4054"/>
      <c r="F104" s="4054"/>
      <c r="G104" s="4065"/>
      <c r="H104" s="2010" t="s">
        <v>16</v>
      </c>
      <c r="I104" s="1963">
        <f>SUM(I102:I103)</f>
        <v>31.6</v>
      </c>
      <c r="J104" s="1964">
        <f>SUM(J102:J103)</f>
        <v>31.6</v>
      </c>
      <c r="K104" s="1964"/>
      <c r="L104" s="1994"/>
      <c r="M104" s="1956">
        <f>SUM(M102,M103)</f>
        <v>38.799999999999997</v>
      </c>
      <c r="N104" s="1957">
        <f>SUM(N102,N103)</f>
        <v>38.799999999999997</v>
      </c>
      <c r="O104" s="2095"/>
      <c r="P104" s="2032"/>
      <c r="Q104" s="1956">
        <f>SUM(Q102,Q103)</f>
        <v>38.799999999999997</v>
      </c>
      <c r="R104" s="1957">
        <f>SUM(R102,R103)</f>
        <v>38.799999999999997</v>
      </c>
      <c r="S104" s="2096"/>
      <c r="T104" s="2097"/>
      <c r="U104" s="1956">
        <f>SUM(U102,U103)</f>
        <v>38.799999999999997</v>
      </c>
      <c r="V104" s="1957">
        <f>SUM(V102,V103)</f>
        <v>38.799999999999997</v>
      </c>
      <c r="W104" s="1964"/>
      <c r="X104" s="1994"/>
      <c r="Y104" s="4077"/>
      <c r="Z104" s="4118"/>
      <c r="AA104" s="4118"/>
      <c r="AB104" s="4121"/>
      <c r="AC104" s="1694"/>
    </row>
    <row r="105" spans="1:29" ht="37.5" customHeight="1" thickBot="1" x14ac:dyDescent="0.25">
      <c r="A105" s="2999" t="s">
        <v>26</v>
      </c>
      <c r="B105" s="3000" t="s">
        <v>142</v>
      </c>
      <c r="C105" s="3932" t="s">
        <v>132</v>
      </c>
      <c r="D105" s="4052" t="s">
        <v>601</v>
      </c>
      <c r="E105" s="4115" t="s">
        <v>97</v>
      </c>
      <c r="F105" s="4115" t="s">
        <v>97</v>
      </c>
      <c r="G105" s="4101" t="s">
        <v>184</v>
      </c>
      <c r="H105" s="3001" t="s">
        <v>50</v>
      </c>
      <c r="I105" s="1625">
        <f>SUM(L105+J105)</f>
        <v>167.5</v>
      </c>
      <c r="J105" s="1624">
        <f>J106</f>
        <v>167.5</v>
      </c>
      <c r="K105" s="3002"/>
      <c r="L105" s="1623"/>
      <c r="M105" s="2044">
        <f>SUM(P105+N105)</f>
        <v>246</v>
      </c>
      <c r="N105" s="1954">
        <f>N106</f>
        <v>246</v>
      </c>
      <c r="O105" s="2044"/>
      <c r="P105" s="1955"/>
      <c r="Q105" s="1625">
        <f>Q106</f>
        <v>246</v>
      </c>
      <c r="R105" s="1624">
        <f>R106</f>
        <v>246</v>
      </c>
      <c r="S105" s="1624"/>
      <c r="T105" s="1626"/>
      <c r="U105" s="1660">
        <f>U106</f>
        <v>246</v>
      </c>
      <c r="V105" s="1624">
        <f>V106</f>
        <v>246</v>
      </c>
      <c r="W105" s="3002"/>
      <c r="X105" s="1623"/>
      <c r="Y105" s="3934" t="s">
        <v>717</v>
      </c>
      <c r="Z105" s="4124"/>
      <c r="AA105" s="4124"/>
      <c r="AB105" s="4128"/>
    </row>
    <row r="106" spans="1:29" ht="19.5" customHeight="1" thickBot="1" x14ac:dyDescent="0.25">
      <c r="A106" s="1690"/>
      <c r="B106" s="1689"/>
      <c r="C106" s="4114"/>
      <c r="D106" s="4122"/>
      <c r="E106" s="4115"/>
      <c r="F106" s="4115"/>
      <c r="G106" s="4101"/>
      <c r="H106" s="2074" t="s">
        <v>16</v>
      </c>
      <c r="I106" s="2006">
        <f>SUM(L106+J106)</f>
        <v>167.5</v>
      </c>
      <c r="J106" s="2007">
        <f>SUM(J107:J109)</f>
        <v>167.5</v>
      </c>
      <c r="K106" s="2060"/>
      <c r="L106" s="1996"/>
      <c r="M106" s="2060">
        <f>SUM(M107,M108,M109)</f>
        <v>246</v>
      </c>
      <c r="N106" s="2007">
        <f>SUM(N107,N108,N109)</f>
        <v>246</v>
      </c>
      <c r="O106" s="2060"/>
      <c r="P106" s="1996"/>
      <c r="Q106" s="2006">
        <f>SUM(Q107,Q108,Q109)</f>
        <v>246</v>
      </c>
      <c r="R106" s="2007">
        <f>SUM(R107,R108,R109)</f>
        <v>246</v>
      </c>
      <c r="S106" s="2007"/>
      <c r="T106" s="1996"/>
      <c r="U106" s="2060">
        <f>SUM(U107,U108,U109)</f>
        <v>246</v>
      </c>
      <c r="V106" s="2007">
        <f>SUM(V107,V108,V109)</f>
        <v>246</v>
      </c>
      <c r="W106" s="2060"/>
      <c r="X106" s="1996"/>
      <c r="Y106" s="4123"/>
      <c r="Z106" s="4125"/>
      <c r="AA106" s="4125"/>
      <c r="AB106" s="4129"/>
    </row>
    <row r="107" spans="1:29" ht="65.25" customHeight="1" thickBot="1" x14ac:dyDescent="0.25">
      <c r="A107" s="1690"/>
      <c r="B107" s="1689"/>
      <c r="C107" s="4114"/>
      <c r="D107" s="1693" t="s">
        <v>602</v>
      </c>
      <c r="E107" s="4115"/>
      <c r="F107" s="4115"/>
      <c r="G107" s="4101"/>
      <c r="H107" s="1692" t="s">
        <v>50</v>
      </c>
      <c r="I107" s="1614">
        <v>50</v>
      </c>
      <c r="J107" s="1613">
        <v>50</v>
      </c>
      <c r="K107" s="1691"/>
      <c r="L107" s="1612"/>
      <c r="M107" s="2045">
        <v>56</v>
      </c>
      <c r="N107" s="1974">
        <v>56</v>
      </c>
      <c r="O107" s="2045"/>
      <c r="P107" s="1975"/>
      <c r="Q107" s="1614">
        <v>56</v>
      </c>
      <c r="R107" s="1613">
        <v>56</v>
      </c>
      <c r="S107" s="1613"/>
      <c r="T107" s="1615"/>
      <c r="U107" s="1655">
        <v>56</v>
      </c>
      <c r="V107" s="1613">
        <v>56</v>
      </c>
      <c r="W107" s="1691"/>
      <c r="X107" s="1612"/>
      <c r="Y107" s="1683" t="s">
        <v>603</v>
      </c>
      <c r="Z107" s="1682">
        <v>15</v>
      </c>
      <c r="AA107" s="1682">
        <v>15</v>
      </c>
      <c r="AB107" s="1681">
        <v>15</v>
      </c>
    </row>
    <row r="108" spans="1:29" ht="65.25" customHeight="1" thickBot="1" x14ac:dyDescent="0.25">
      <c r="A108" s="1690"/>
      <c r="B108" s="1689"/>
      <c r="C108" s="4114"/>
      <c r="D108" s="1776" t="s">
        <v>604</v>
      </c>
      <c r="E108" s="4115"/>
      <c r="F108" s="4115"/>
      <c r="G108" s="4101"/>
      <c r="H108" s="1688" t="s">
        <v>50</v>
      </c>
      <c r="I108" s="1614">
        <v>77.5</v>
      </c>
      <c r="J108" s="2995">
        <v>77.5</v>
      </c>
      <c r="K108" s="1685"/>
      <c r="L108" s="1684"/>
      <c r="M108" s="2062">
        <v>99</v>
      </c>
      <c r="N108" s="2996">
        <v>99</v>
      </c>
      <c r="O108" s="2062"/>
      <c r="P108" s="1979"/>
      <c r="Q108" s="2994">
        <v>99</v>
      </c>
      <c r="R108" s="2995">
        <v>99</v>
      </c>
      <c r="S108" s="2995"/>
      <c r="T108" s="1687"/>
      <c r="U108" s="1686">
        <v>99</v>
      </c>
      <c r="V108" s="2995">
        <v>99</v>
      </c>
      <c r="W108" s="1685"/>
      <c r="X108" s="1684"/>
      <c r="Y108" s="1683" t="s">
        <v>605</v>
      </c>
      <c r="Z108" s="1682">
        <v>20</v>
      </c>
      <c r="AA108" s="1682">
        <v>20</v>
      </c>
      <c r="AB108" s="1681">
        <v>20</v>
      </c>
    </row>
    <row r="109" spans="1:29" ht="55.5" customHeight="1" thickBot="1" x14ac:dyDescent="0.25">
      <c r="A109" s="1680"/>
      <c r="B109" s="1679"/>
      <c r="C109" s="3933"/>
      <c r="D109" s="2092" t="s">
        <v>606</v>
      </c>
      <c r="E109" s="4115"/>
      <c r="F109" s="4115"/>
      <c r="G109" s="4101"/>
      <c r="H109" s="1678" t="s">
        <v>50</v>
      </c>
      <c r="I109" s="1676">
        <v>40</v>
      </c>
      <c r="J109" s="1677">
        <v>40</v>
      </c>
      <c r="K109" s="1671"/>
      <c r="L109" s="1670"/>
      <c r="M109" s="2063">
        <v>91</v>
      </c>
      <c r="N109" s="2064">
        <v>91</v>
      </c>
      <c r="O109" s="2063"/>
      <c r="P109" s="2065"/>
      <c r="Q109" s="1675">
        <v>91</v>
      </c>
      <c r="R109" s="1672">
        <v>91</v>
      </c>
      <c r="S109" s="1672"/>
      <c r="T109" s="1674"/>
      <c r="U109" s="1673">
        <v>91</v>
      </c>
      <c r="V109" s="1672">
        <v>91</v>
      </c>
      <c r="W109" s="1671"/>
      <c r="X109" s="1670"/>
      <c r="Y109" s="1669" t="s">
        <v>607</v>
      </c>
      <c r="Z109" s="1668">
        <v>9</v>
      </c>
      <c r="AA109" s="1668">
        <v>9</v>
      </c>
      <c r="AB109" s="1667">
        <v>9</v>
      </c>
    </row>
    <row r="110" spans="1:29" ht="30" customHeight="1" thickBot="1" x14ac:dyDescent="0.25">
      <c r="A110" s="4069" t="s">
        <v>26</v>
      </c>
      <c r="B110" s="4071" t="s">
        <v>142</v>
      </c>
      <c r="C110" s="3932" t="s">
        <v>609</v>
      </c>
      <c r="D110" s="4052" t="s">
        <v>610</v>
      </c>
      <c r="E110" s="4115" t="s">
        <v>86</v>
      </c>
      <c r="F110" s="4115" t="s">
        <v>86</v>
      </c>
      <c r="G110" s="4101" t="s">
        <v>184</v>
      </c>
      <c r="H110" s="1666" t="s">
        <v>50</v>
      </c>
      <c r="I110" s="1664">
        <f t="shared" ref="I110" si="39">SUM(L110+J110)</f>
        <v>37</v>
      </c>
      <c r="J110" s="1605">
        <v>37</v>
      </c>
      <c r="K110" s="1664">
        <v>28.3</v>
      </c>
      <c r="L110" s="1607"/>
      <c r="M110" s="2059">
        <f>SUM(P110+N110)</f>
        <v>37.607401500000002</v>
      </c>
      <c r="N110" s="2005">
        <v>37.607401500000002</v>
      </c>
      <c r="O110" s="2066">
        <v>29.715000000000003</v>
      </c>
      <c r="P110" s="2067"/>
      <c r="Q110" s="1606">
        <f>SUM(T110+R110)</f>
        <v>37.607401500000002</v>
      </c>
      <c r="R110" s="1605">
        <v>37.607401500000002</v>
      </c>
      <c r="S110" s="1605">
        <v>29.715000000000003</v>
      </c>
      <c r="T110" s="1665"/>
      <c r="U110" s="1664">
        <f>SUM(X110+V110)</f>
        <v>37.607401500000002</v>
      </c>
      <c r="V110" s="1605">
        <v>37.607401500000002</v>
      </c>
      <c r="W110" s="1664">
        <v>29.715000000000003</v>
      </c>
      <c r="X110" s="1607"/>
      <c r="Y110" s="3934" t="s">
        <v>720</v>
      </c>
      <c r="Z110" s="4102">
        <v>25</v>
      </c>
      <c r="AA110" s="4102">
        <v>25</v>
      </c>
      <c r="AB110" s="4107">
        <v>25</v>
      </c>
    </row>
    <row r="111" spans="1:29" ht="30" customHeight="1" thickBot="1" x14ac:dyDescent="0.25">
      <c r="A111" s="4105"/>
      <c r="B111" s="4106"/>
      <c r="C111" s="4114"/>
      <c r="D111" s="4057"/>
      <c r="E111" s="4115"/>
      <c r="F111" s="4115"/>
      <c r="G111" s="4101"/>
      <c r="H111" s="1637" t="s">
        <v>112</v>
      </c>
      <c r="I111" s="1655">
        <v>7.4</v>
      </c>
      <c r="J111" s="1613">
        <v>7.4</v>
      </c>
      <c r="K111" s="1655"/>
      <c r="L111" s="1615"/>
      <c r="M111" s="2045">
        <f t="shared" ref="M111" si="40">SUM(P111+N111)</f>
        <v>8.1</v>
      </c>
      <c r="N111" s="1974">
        <v>8.1</v>
      </c>
      <c r="O111" s="2068"/>
      <c r="P111" s="2069"/>
      <c r="Q111" s="1614">
        <f t="shared" ref="Q111" si="41">SUM(T111+R111)</f>
        <v>8.1</v>
      </c>
      <c r="R111" s="1613">
        <v>8.1</v>
      </c>
      <c r="S111" s="1663"/>
      <c r="T111" s="1662"/>
      <c r="U111" s="1655">
        <f t="shared" ref="U111" si="42">SUM(X111+V111)</f>
        <v>8.1</v>
      </c>
      <c r="V111" s="1613">
        <v>8.1</v>
      </c>
      <c r="W111" s="1655"/>
      <c r="X111" s="1615"/>
      <c r="Y111" s="4060"/>
      <c r="Z111" s="4103"/>
      <c r="AA111" s="4103"/>
      <c r="AB111" s="4108"/>
    </row>
    <row r="112" spans="1:29" ht="30" customHeight="1" thickBot="1" x14ac:dyDescent="0.25">
      <c r="A112" s="4070"/>
      <c r="B112" s="4072"/>
      <c r="C112" s="3933"/>
      <c r="D112" s="4053"/>
      <c r="E112" s="4115"/>
      <c r="F112" s="4115"/>
      <c r="G112" s="4101"/>
      <c r="H112" s="2073" t="s">
        <v>16</v>
      </c>
      <c r="I112" s="2070">
        <f>SUM(I110:I111)</f>
        <v>44.4</v>
      </c>
      <c r="J112" s="1998">
        <f>SUM(J110:J111)</f>
        <v>44.4</v>
      </c>
      <c r="K112" s="2070">
        <f>SUM(K110:K111)</f>
        <v>28.3</v>
      </c>
      <c r="L112" s="1999"/>
      <c r="M112" s="2070">
        <f>SUM(M110:M111)</f>
        <v>45.707401500000003</v>
      </c>
      <c r="N112" s="1998">
        <f>SUM(N110:N111)</f>
        <v>45.707401500000003</v>
      </c>
      <c r="O112" s="2071">
        <f>SUM(O110:O111)</f>
        <v>29.715000000000003</v>
      </c>
      <c r="P112" s="2067"/>
      <c r="Q112" s="1997">
        <f>SUM(Q110:Q111)</f>
        <v>45.707401500000003</v>
      </c>
      <c r="R112" s="1998">
        <f>SUM(R110:R111)</f>
        <v>45.707401500000003</v>
      </c>
      <c r="S112" s="1998">
        <f>SUM(S110:S111)</f>
        <v>29.715000000000003</v>
      </c>
      <c r="T112" s="2067"/>
      <c r="U112" s="2070">
        <f>SUM(U110:U111)</f>
        <v>45.707401500000003</v>
      </c>
      <c r="V112" s="1998">
        <f>SUM(V110:V111)</f>
        <v>45.707401500000003</v>
      </c>
      <c r="W112" s="2070">
        <f>SUM(W110:W111)</f>
        <v>29.715000000000003</v>
      </c>
      <c r="X112" s="2075"/>
      <c r="Y112" s="3935"/>
      <c r="Z112" s="4104"/>
      <c r="AA112" s="4104"/>
      <c r="AB112" s="4109"/>
    </row>
    <row r="113" spans="1:29" ht="36" customHeight="1" thickBot="1" x14ac:dyDescent="0.25">
      <c r="A113" s="2912" t="s">
        <v>26</v>
      </c>
      <c r="B113" s="2913" t="s">
        <v>142</v>
      </c>
      <c r="C113" s="3930" t="s">
        <v>298</v>
      </c>
      <c r="D113" s="4110" t="s">
        <v>658</v>
      </c>
      <c r="E113" s="4112" t="s">
        <v>97</v>
      </c>
      <c r="F113" s="4112" t="s">
        <v>97</v>
      </c>
      <c r="G113" s="4113" t="s">
        <v>142</v>
      </c>
      <c r="H113" s="2914" t="s">
        <v>50</v>
      </c>
      <c r="I113" s="2915">
        <f t="shared" ref="I113" si="43">SUM(L113+J113)</f>
        <v>0.6</v>
      </c>
      <c r="J113" s="2916">
        <v>0.6</v>
      </c>
      <c r="K113" s="2917"/>
      <c r="L113" s="2918"/>
      <c r="M113" s="2909">
        <f>SUM(P113+N113)</f>
        <v>2.2000000000000002</v>
      </c>
      <c r="N113" s="2919">
        <v>2.2000000000000002</v>
      </c>
      <c r="O113" s="2920"/>
      <c r="P113" s="2921"/>
      <c r="Q113" s="2922">
        <v>1</v>
      </c>
      <c r="R113" s="2916">
        <v>1</v>
      </c>
      <c r="S113" s="2923"/>
      <c r="T113" s="2924"/>
      <c r="U113" s="2917"/>
      <c r="V113" s="2923"/>
      <c r="W113" s="2917"/>
      <c r="X113" s="2925"/>
      <c r="Y113" s="4089" t="s">
        <v>663</v>
      </c>
      <c r="Z113" s="4091"/>
      <c r="AA113" s="4091">
        <v>1</v>
      </c>
      <c r="AB113" s="4093"/>
      <c r="AC113" s="1924"/>
    </row>
    <row r="114" spans="1:29" ht="30" customHeight="1" thickBot="1" x14ac:dyDescent="0.25">
      <c r="A114" s="2912"/>
      <c r="B114" s="2913"/>
      <c r="C114" s="3931"/>
      <c r="D114" s="4111"/>
      <c r="E114" s="4112"/>
      <c r="F114" s="4112"/>
      <c r="G114" s="4113"/>
      <c r="H114" s="2926" t="s">
        <v>16</v>
      </c>
      <c r="I114" s="2927">
        <f>I113</f>
        <v>0.6</v>
      </c>
      <c r="J114" s="2928">
        <f>J113</f>
        <v>0.6</v>
      </c>
      <c r="K114" s="2927"/>
      <c r="L114" s="2929"/>
      <c r="M114" s="2927">
        <f>M113</f>
        <v>2.2000000000000002</v>
      </c>
      <c r="N114" s="2928">
        <f>N113</f>
        <v>2.2000000000000002</v>
      </c>
      <c r="O114" s="2930"/>
      <c r="P114" s="2931"/>
      <c r="Q114" s="2932">
        <f t="shared" ref="Q114:R114" si="44">Q113</f>
        <v>1</v>
      </c>
      <c r="R114" s="2928">
        <f t="shared" si="44"/>
        <v>1</v>
      </c>
      <c r="S114" s="2928"/>
      <c r="T114" s="2931"/>
      <c r="U114" s="2927"/>
      <c r="V114" s="2928"/>
      <c r="W114" s="2927"/>
      <c r="X114" s="2933"/>
      <c r="Y114" s="4090"/>
      <c r="Z114" s="4092"/>
      <c r="AA114" s="4092"/>
      <c r="AB114" s="4094"/>
    </row>
    <row r="115" spans="1:29" ht="16.5" thickBot="1" x14ac:dyDescent="0.25">
      <c r="A115" s="1651" t="s">
        <v>26</v>
      </c>
      <c r="B115" s="1650" t="s">
        <v>142</v>
      </c>
      <c r="C115" s="3721" t="s">
        <v>122</v>
      </c>
      <c r="D115" s="3722"/>
      <c r="E115" s="3787"/>
      <c r="F115" s="3787"/>
      <c r="G115" s="3787"/>
      <c r="H115" s="3723"/>
      <c r="I115" s="1594">
        <f>SUM(I80,I82,I84,I86,I93,I97,I99,I101,I104,I106,I112,I114)</f>
        <v>1876.2999999999997</v>
      </c>
      <c r="J115" s="1593">
        <f t="shared" ref="J115:X115" si="45">SUM(J80,J82,J84,J86,J93,J97,J99,J101,J104,J106,J112,J114)</f>
        <v>1867.2999999999997</v>
      </c>
      <c r="K115" s="1593">
        <f t="shared" si="45"/>
        <v>857.69999999999982</v>
      </c>
      <c r="L115" s="1592">
        <f t="shared" si="45"/>
        <v>9</v>
      </c>
      <c r="M115" s="1630">
        <f t="shared" si="45"/>
        <v>2106.0429884999994</v>
      </c>
      <c r="N115" s="1627">
        <f t="shared" si="45"/>
        <v>2106.0429884999994</v>
      </c>
      <c r="O115" s="1627">
        <f t="shared" si="45"/>
        <v>939.08500000000015</v>
      </c>
      <c r="P115" s="1627">
        <f t="shared" si="45"/>
        <v>0</v>
      </c>
      <c r="Q115" s="1633">
        <f t="shared" si="45"/>
        <v>2104.8429884999996</v>
      </c>
      <c r="R115" s="1593">
        <f t="shared" si="45"/>
        <v>2104.8429884999996</v>
      </c>
      <c r="S115" s="1593">
        <f t="shared" si="45"/>
        <v>939.08500000000015</v>
      </c>
      <c r="T115" s="1593">
        <f t="shared" si="45"/>
        <v>0</v>
      </c>
      <c r="U115" s="1633">
        <f t="shared" si="45"/>
        <v>2103.8429884999996</v>
      </c>
      <c r="V115" s="1593">
        <f t="shared" si="45"/>
        <v>2103.8429884999996</v>
      </c>
      <c r="W115" s="1593">
        <f t="shared" si="45"/>
        <v>939.08500000000015</v>
      </c>
      <c r="X115" s="1632">
        <f t="shared" si="45"/>
        <v>0</v>
      </c>
      <c r="Y115" s="316"/>
      <c r="Z115" s="1878"/>
      <c r="AA115" s="1878"/>
      <c r="AB115" s="1879"/>
    </row>
    <row r="116" spans="1:29" ht="16.5" thickBot="1" x14ac:dyDescent="0.25">
      <c r="A116" s="1649" t="s">
        <v>26</v>
      </c>
      <c r="B116" s="4095" t="s">
        <v>136</v>
      </c>
      <c r="C116" s="4096"/>
      <c r="D116" s="4096"/>
      <c r="E116" s="4096"/>
      <c r="F116" s="4096"/>
      <c r="G116" s="4096"/>
      <c r="H116" s="4097"/>
      <c r="I116" s="1645">
        <f t="shared" ref="I116:X116" si="46">SUM(I60,I76,I115)</f>
        <v>9537.7000000000007</v>
      </c>
      <c r="J116" s="1644">
        <f t="shared" si="46"/>
        <v>9515</v>
      </c>
      <c r="K116" s="1644">
        <f t="shared" si="46"/>
        <v>962.19999999999982</v>
      </c>
      <c r="L116" s="1646">
        <f t="shared" si="46"/>
        <v>22.700000000000003</v>
      </c>
      <c r="M116" s="1648">
        <f t="shared" si="46"/>
        <v>10786.6429885</v>
      </c>
      <c r="N116" s="1647">
        <f t="shared" si="46"/>
        <v>10659.042988499999</v>
      </c>
      <c r="O116" s="1647">
        <f t="shared" si="46"/>
        <v>1047.9850000000001</v>
      </c>
      <c r="P116" s="1646">
        <f t="shared" si="46"/>
        <v>127.6</v>
      </c>
      <c r="Q116" s="1645">
        <f t="shared" si="46"/>
        <v>10758.542988500001</v>
      </c>
      <c r="R116" s="1644">
        <f t="shared" si="46"/>
        <v>10616.542988500001</v>
      </c>
      <c r="S116" s="1644">
        <f t="shared" si="46"/>
        <v>1047.9850000000001</v>
      </c>
      <c r="T116" s="1643">
        <f t="shared" si="46"/>
        <v>142</v>
      </c>
      <c r="U116" s="1645">
        <f t="shared" si="46"/>
        <v>10509.9829885</v>
      </c>
      <c r="V116" s="1644">
        <f t="shared" si="46"/>
        <v>10416.842988500001</v>
      </c>
      <c r="W116" s="1644">
        <f t="shared" si="46"/>
        <v>1047.9850000000001</v>
      </c>
      <c r="X116" s="1643">
        <f t="shared" si="46"/>
        <v>72.099999999999994</v>
      </c>
      <c r="Y116" s="1642"/>
      <c r="Z116" s="1642"/>
      <c r="AA116" s="1642"/>
      <c r="AB116" s="1641"/>
    </row>
    <row r="117" spans="1:29" ht="17.25" customHeight="1" thickTop="1" thickBot="1" x14ac:dyDescent="0.25">
      <c r="A117" s="1640" t="s">
        <v>109</v>
      </c>
      <c r="B117" s="4098" t="s">
        <v>611</v>
      </c>
      <c r="C117" s="4099"/>
      <c r="D117" s="4099"/>
      <c r="E117" s="4099"/>
      <c r="F117" s="4099"/>
      <c r="G117" s="4099"/>
      <c r="H117" s="4099"/>
      <c r="I117" s="4099"/>
      <c r="J117" s="4099"/>
      <c r="K117" s="4099"/>
      <c r="L117" s="4099"/>
      <c r="M117" s="4099"/>
      <c r="N117" s="4099"/>
      <c r="O117" s="4099"/>
      <c r="P117" s="4099"/>
      <c r="Q117" s="4099"/>
      <c r="R117" s="4099"/>
      <c r="S117" s="4099"/>
      <c r="T117" s="4099"/>
      <c r="U117" s="4099"/>
      <c r="V117" s="4099"/>
      <c r="W117" s="4099"/>
      <c r="X117" s="4099"/>
      <c r="Y117" s="4099"/>
      <c r="Z117" s="4099"/>
      <c r="AA117" s="4099"/>
      <c r="AB117" s="4100"/>
    </row>
    <row r="118" spans="1:29" ht="16.5" customHeight="1" thickBot="1" x14ac:dyDescent="0.25">
      <c r="A118" s="1596" t="s">
        <v>109</v>
      </c>
      <c r="B118" s="1595" t="s">
        <v>26</v>
      </c>
      <c r="C118" s="4088" t="s">
        <v>612</v>
      </c>
      <c r="D118" s="3783"/>
      <c r="E118" s="3783"/>
      <c r="F118" s="3783"/>
      <c r="G118" s="3783"/>
      <c r="H118" s="3783"/>
      <c r="I118" s="3783"/>
      <c r="J118" s="3783"/>
      <c r="K118" s="3783"/>
      <c r="L118" s="3783"/>
      <c r="M118" s="3783"/>
      <c r="N118" s="3783"/>
      <c r="O118" s="3783"/>
      <c r="P118" s="3783"/>
      <c r="Q118" s="3783"/>
      <c r="R118" s="3783"/>
      <c r="S118" s="3783"/>
      <c r="T118" s="3783"/>
      <c r="U118" s="3783"/>
      <c r="V118" s="3783"/>
      <c r="W118" s="3783"/>
      <c r="X118" s="3783"/>
      <c r="Y118" s="3783"/>
      <c r="Z118" s="3783"/>
      <c r="AA118" s="3783"/>
      <c r="AB118" s="3784"/>
    </row>
    <row r="119" spans="1:29" ht="25.5" customHeight="1" thickBot="1" x14ac:dyDescent="0.25">
      <c r="A119" s="1867" t="s">
        <v>109</v>
      </c>
      <c r="B119" s="1870" t="s">
        <v>26</v>
      </c>
      <c r="C119" s="4050" t="s">
        <v>568</v>
      </c>
      <c r="D119" s="4052" t="s">
        <v>613</v>
      </c>
      <c r="E119" s="4054" t="s">
        <v>97</v>
      </c>
      <c r="F119" s="4054" t="s">
        <v>97</v>
      </c>
      <c r="G119" s="4055" t="s">
        <v>184</v>
      </c>
      <c r="H119" s="1661" t="s">
        <v>50</v>
      </c>
      <c r="I119" s="1625">
        <v>10.9</v>
      </c>
      <c r="J119" s="1624">
        <v>10.9</v>
      </c>
      <c r="K119" s="1624"/>
      <c r="L119" s="1626"/>
      <c r="M119" s="1953"/>
      <c r="N119" s="1954"/>
      <c r="O119" s="2426"/>
      <c r="P119" s="1955"/>
      <c r="Q119" s="1625"/>
      <c r="R119" s="1624"/>
      <c r="S119" s="1624"/>
      <c r="T119" s="1626"/>
      <c r="U119" s="1625"/>
      <c r="V119" s="1624"/>
      <c r="W119" s="1624"/>
      <c r="X119" s="1626"/>
      <c r="Y119" s="3934"/>
      <c r="Z119" s="3936"/>
      <c r="AA119" s="3936"/>
      <c r="AB119" s="4080"/>
    </row>
    <row r="120" spans="1:29" ht="25.5" customHeight="1" thickBot="1" x14ac:dyDescent="0.25">
      <c r="A120" s="2424"/>
      <c r="B120" s="2425"/>
      <c r="C120" s="4056"/>
      <c r="D120" s="4057"/>
      <c r="E120" s="4054"/>
      <c r="F120" s="4054"/>
      <c r="G120" s="4055"/>
      <c r="H120" s="1619" t="s">
        <v>33</v>
      </c>
      <c r="I120" s="1606">
        <v>200</v>
      </c>
      <c r="J120" s="1605"/>
      <c r="K120" s="1605"/>
      <c r="L120" s="1607">
        <v>200</v>
      </c>
      <c r="M120" s="2004"/>
      <c r="N120" s="2005"/>
      <c r="O120" s="1998"/>
      <c r="P120" s="2075"/>
      <c r="Q120" s="1606"/>
      <c r="R120" s="1605"/>
      <c r="S120" s="1605"/>
      <c r="T120" s="1607"/>
      <c r="U120" s="1606"/>
      <c r="V120" s="1605"/>
      <c r="W120" s="1605"/>
      <c r="X120" s="1607"/>
      <c r="Y120" s="4060"/>
      <c r="Z120" s="4061"/>
      <c r="AA120" s="4061"/>
      <c r="AB120" s="4081"/>
    </row>
    <row r="121" spans="1:29" ht="27" customHeight="1" thickBot="1" x14ac:dyDescent="0.25">
      <c r="A121" s="1609"/>
      <c r="B121" s="1608"/>
      <c r="C121" s="4063"/>
      <c r="D121" s="4053"/>
      <c r="E121" s="4054"/>
      <c r="F121" s="4054"/>
      <c r="G121" s="4055"/>
      <c r="H121" s="2010" t="s">
        <v>16</v>
      </c>
      <c r="I121" s="1956">
        <f>I119+I120</f>
        <v>210.9</v>
      </c>
      <c r="J121" s="1957">
        <f>J119+J120</f>
        <v>10.9</v>
      </c>
      <c r="K121" s="1957"/>
      <c r="L121" s="1958">
        <f>L119+L120</f>
        <v>200</v>
      </c>
      <c r="M121" s="1956"/>
      <c r="N121" s="1957"/>
      <c r="O121" s="1957"/>
      <c r="P121" s="1958"/>
      <c r="Q121" s="1956"/>
      <c r="R121" s="1957"/>
      <c r="S121" s="1957"/>
      <c r="T121" s="1958"/>
      <c r="U121" s="1956"/>
      <c r="V121" s="1957"/>
      <c r="W121" s="1957"/>
      <c r="X121" s="1958"/>
      <c r="Y121" s="3935"/>
      <c r="Z121" s="3937"/>
      <c r="AA121" s="3937"/>
      <c r="AB121" s="4082"/>
    </row>
    <row r="122" spans="1:29" ht="25.5" customHeight="1" thickBot="1" x14ac:dyDescent="0.25">
      <c r="A122" s="1867" t="s">
        <v>109</v>
      </c>
      <c r="B122" s="1870" t="s">
        <v>26</v>
      </c>
      <c r="C122" s="4050" t="s">
        <v>127</v>
      </c>
      <c r="D122" s="4052" t="s">
        <v>614</v>
      </c>
      <c r="E122" s="4054" t="s">
        <v>97</v>
      </c>
      <c r="F122" s="4054" t="s">
        <v>97</v>
      </c>
      <c r="G122" s="4055" t="s">
        <v>142</v>
      </c>
      <c r="H122" s="1638" t="s">
        <v>50</v>
      </c>
      <c r="I122" s="1600">
        <f>SUM(L122+J122)</f>
        <v>8.5</v>
      </c>
      <c r="J122" s="1599">
        <v>5.8</v>
      </c>
      <c r="K122" s="1599">
        <v>0.4</v>
      </c>
      <c r="L122" s="1601">
        <v>2.7</v>
      </c>
      <c r="M122" s="2889">
        <f t="shared" ref="M122:M124" si="47">SUM(P122+N122)</f>
        <v>2</v>
      </c>
      <c r="N122" s="2910"/>
      <c r="O122" s="2910"/>
      <c r="P122" s="2911">
        <v>2</v>
      </c>
      <c r="Q122" s="1600"/>
      <c r="R122" s="1599"/>
      <c r="S122" s="1599"/>
      <c r="T122" s="1601"/>
      <c r="U122" s="1600"/>
      <c r="V122" s="1599"/>
      <c r="W122" s="1599"/>
      <c r="X122" s="1601"/>
      <c r="Y122" s="3934" t="s">
        <v>848</v>
      </c>
      <c r="Z122" s="3936">
        <v>2</v>
      </c>
      <c r="AA122" s="3936"/>
      <c r="AB122" s="4048"/>
      <c r="AC122" s="1924"/>
    </row>
    <row r="123" spans="1:29" ht="24.75" customHeight="1" thickBot="1" x14ac:dyDescent="0.25">
      <c r="A123" s="1868"/>
      <c r="B123" s="1871"/>
      <c r="C123" s="4056"/>
      <c r="D123" s="4057"/>
      <c r="E123" s="4054"/>
      <c r="F123" s="4054"/>
      <c r="G123" s="4055"/>
      <c r="H123" s="1619" t="s">
        <v>129</v>
      </c>
      <c r="I123" s="1614">
        <f t="shared" ref="I123:I124" si="48">SUM(L123+J123)</f>
        <v>44.1</v>
      </c>
      <c r="J123" s="1613">
        <v>44.1</v>
      </c>
      <c r="K123" s="1613"/>
      <c r="L123" s="1615">
        <v>0</v>
      </c>
      <c r="M123" s="2882">
        <f t="shared" si="47"/>
        <v>2</v>
      </c>
      <c r="N123" s="2883"/>
      <c r="O123" s="2883"/>
      <c r="P123" s="2896">
        <v>2</v>
      </c>
      <c r="Q123" s="1614"/>
      <c r="R123" s="1613"/>
      <c r="S123" s="1613"/>
      <c r="T123" s="1615"/>
      <c r="U123" s="1614"/>
      <c r="V123" s="1613"/>
      <c r="W123" s="1613"/>
      <c r="X123" s="1615"/>
      <c r="Y123" s="4060"/>
      <c r="Z123" s="4061"/>
      <c r="AA123" s="4061"/>
      <c r="AB123" s="4062"/>
      <c r="AC123" s="1694"/>
    </row>
    <row r="124" spans="1:29" ht="25.5" customHeight="1" thickBot="1" x14ac:dyDescent="0.25">
      <c r="A124" s="4073"/>
      <c r="B124" s="4075"/>
      <c r="C124" s="4076"/>
      <c r="D124" s="4057"/>
      <c r="E124" s="4054"/>
      <c r="F124" s="4054"/>
      <c r="G124" s="4055"/>
      <c r="H124" s="1637" t="s">
        <v>107</v>
      </c>
      <c r="I124" s="1614">
        <f t="shared" si="48"/>
        <v>107.6</v>
      </c>
      <c r="J124" s="1613"/>
      <c r="K124" s="1613"/>
      <c r="L124" s="1615">
        <v>107.6</v>
      </c>
      <c r="M124" s="2882">
        <f t="shared" si="47"/>
        <v>20.7</v>
      </c>
      <c r="N124" s="2883"/>
      <c r="O124" s="2883"/>
      <c r="P124" s="2896">
        <v>20.7</v>
      </c>
      <c r="Q124" s="1614"/>
      <c r="R124" s="1613"/>
      <c r="S124" s="1613"/>
      <c r="T124" s="1615"/>
      <c r="U124" s="1614"/>
      <c r="V124" s="1613"/>
      <c r="W124" s="1613"/>
      <c r="X124" s="1615"/>
      <c r="Y124" s="4060"/>
      <c r="Z124" s="4061"/>
      <c r="AA124" s="4061"/>
      <c r="AB124" s="4062"/>
    </row>
    <row r="125" spans="1:29" ht="23.25" customHeight="1" thickBot="1" x14ac:dyDescent="0.25">
      <c r="A125" s="4087"/>
      <c r="B125" s="4076"/>
      <c r="C125" s="4076"/>
      <c r="D125" s="4057"/>
      <c r="E125" s="4054"/>
      <c r="F125" s="4054"/>
      <c r="G125" s="4055"/>
      <c r="H125" s="2076" t="s">
        <v>16</v>
      </c>
      <c r="I125" s="1997">
        <f>SUM(I122:I124)</f>
        <v>160.19999999999999</v>
      </c>
      <c r="J125" s="1998">
        <f>SUM(J122:J124)</f>
        <v>49.9</v>
      </c>
      <c r="K125" s="1998">
        <f>SUM(K122:K124)</f>
        <v>0.4</v>
      </c>
      <c r="L125" s="1999">
        <f>SUM(L122:L124)</f>
        <v>110.3</v>
      </c>
      <c r="M125" s="1997">
        <f>SUM(M122:M124)</f>
        <v>24.7</v>
      </c>
      <c r="N125" s="1998">
        <f t="shared" ref="N125:O125" si="49">SUM(N122:N124)</f>
        <v>0</v>
      </c>
      <c r="O125" s="1998">
        <f t="shared" si="49"/>
        <v>0</v>
      </c>
      <c r="P125" s="1999">
        <f>SUM(P122:P124)</f>
        <v>24.7</v>
      </c>
      <c r="Q125" s="1997"/>
      <c r="R125" s="1998"/>
      <c r="S125" s="1998"/>
      <c r="T125" s="1999"/>
      <c r="U125" s="1997"/>
      <c r="V125" s="1998"/>
      <c r="W125" s="1998"/>
      <c r="X125" s="1999"/>
      <c r="Y125" s="3935"/>
      <c r="Z125" s="4061"/>
      <c r="AA125" s="4061"/>
      <c r="AB125" s="4062"/>
    </row>
    <row r="126" spans="1:29" ht="32.25" customHeight="1" thickBot="1" x14ac:dyDescent="0.25">
      <c r="A126" s="1867" t="s">
        <v>109</v>
      </c>
      <c r="B126" s="1870" t="s">
        <v>26</v>
      </c>
      <c r="C126" s="4050" t="s">
        <v>130</v>
      </c>
      <c r="D126" s="4052" t="s">
        <v>615</v>
      </c>
      <c r="E126" s="4054" t="s">
        <v>616</v>
      </c>
      <c r="F126" s="4054" t="s">
        <v>616</v>
      </c>
      <c r="G126" s="4055" t="s">
        <v>142</v>
      </c>
      <c r="H126" s="1638" t="s">
        <v>50</v>
      </c>
      <c r="I126" s="1600">
        <v>2.8</v>
      </c>
      <c r="J126" s="1599"/>
      <c r="K126" s="1599"/>
      <c r="L126" s="1601">
        <v>2.8</v>
      </c>
      <c r="M126" s="1967">
        <f>SUM(P126+N126)</f>
        <v>6.2</v>
      </c>
      <c r="N126" s="1968">
        <v>6.2</v>
      </c>
      <c r="O126" s="2056"/>
      <c r="P126" s="1993"/>
      <c r="Q126" s="1600"/>
      <c r="R126" s="1599"/>
      <c r="S126" s="1599"/>
      <c r="T126" s="1601"/>
      <c r="U126" s="1600"/>
      <c r="V126" s="1599"/>
      <c r="W126" s="1599"/>
      <c r="X126" s="1601"/>
      <c r="Y126" s="3934" t="s">
        <v>721</v>
      </c>
      <c r="Z126" s="3936">
        <v>289</v>
      </c>
      <c r="AA126" s="3936"/>
      <c r="AB126" s="4080"/>
    </row>
    <row r="127" spans="1:29" ht="24.75" customHeight="1" thickBot="1" x14ac:dyDescent="0.25">
      <c r="A127" s="1868"/>
      <c r="B127" s="1871"/>
      <c r="C127" s="4056"/>
      <c r="D127" s="4057"/>
      <c r="E127" s="4054"/>
      <c r="F127" s="4054"/>
      <c r="G127" s="4055"/>
      <c r="H127" s="1619" t="s">
        <v>129</v>
      </c>
      <c r="I127" s="1614"/>
      <c r="J127" s="1613"/>
      <c r="K127" s="1613"/>
      <c r="L127" s="1615"/>
      <c r="M127" s="1971"/>
      <c r="N127" s="2007"/>
      <c r="O127" s="2007"/>
      <c r="P127" s="1975"/>
      <c r="Q127" s="1614"/>
      <c r="R127" s="1613"/>
      <c r="S127" s="1613"/>
      <c r="T127" s="1615"/>
      <c r="U127" s="1614"/>
      <c r="V127" s="1613"/>
      <c r="W127" s="1613"/>
      <c r="X127" s="1615"/>
      <c r="Y127" s="4060"/>
      <c r="Z127" s="4061"/>
      <c r="AA127" s="4061"/>
      <c r="AB127" s="4081"/>
    </row>
    <row r="128" spans="1:29" ht="25.5" customHeight="1" thickBot="1" x14ac:dyDescent="0.25">
      <c r="A128" s="4073"/>
      <c r="B128" s="4075"/>
      <c r="C128" s="4076"/>
      <c r="D128" s="4057"/>
      <c r="E128" s="4054"/>
      <c r="F128" s="4054"/>
      <c r="G128" s="4055"/>
      <c r="H128" s="1637" t="s">
        <v>107</v>
      </c>
      <c r="I128" s="1636"/>
      <c r="J128" s="1635"/>
      <c r="K128" s="1635"/>
      <c r="L128" s="1612"/>
      <c r="M128" s="1971"/>
      <c r="N128" s="2007"/>
      <c r="O128" s="2007"/>
      <c r="P128" s="1975"/>
      <c r="Q128" s="1614"/>
      <c r="R128" s="1613"/>
      <c r="S128" s="1635"/>
      <c r="T128" s="1615"/>
      <c r="U128" s="1614"/>
      <c r="V128" s="1635"/>
      <c r="W128" s="1635"/>
      <c r="X128" s="1615"/>
      <c r="Y128" s="4060"/>
      <c r="Z128" s="4061"/>
      <c r="AA128" s="4061"/>
      <c r="AB128" s="4081"/>
    </row>
    <row r="129" spans="1:28" ht="36.75" customHeight="1" thickBot="1" x14ac:dyDescent="0.25">
      <c r="A129" s="4074"/>
      <c r="B129" s="4063"/>
      <c r="C129" s="4063"/>
      <c r="D129" s="4053"/>
      <c r="E129" s="4054"/>
      <c r="F129" s="4054"/>
      <c r="G129" s="4055"/>
      <c r="H129" s="2077" t="s">
        <v>16</v>
      </c>
      <c r="I129" s="1963">
        <f>I126</f>
        <v>2.8</v>
      </c>
      <c r="J129" s="1964">
        <f>SUM(J126:J128)</f>
        <v>0</v>
      </c>
      <c r="K129" s="1964"/>
      <c r="L129" s="1994">
        <f>L126</f>
        <v>2.8</v>
      </c>
      <c r="M129" s="1963">
        <f>SUM(M126:M128)</f>
        <v>6.2</v>
      </c>
      <c r="N129" s="1964">
        <f>SUM(N126:N128)</f>
        <v>6.2</v>
      </c>
      <c r="O129" s="1964"/>
      <c r="P129" s="1994"/>
      <c r="Q129" s="1963"/>
      <c r="R129" s="1964"/>
      <c r="S129" s="1964"/>
      <c r="T129" s="1994"/>
      <c r="U129" s="1963"/>
      <c r="V129" s="1964"/>
      <c r="W129" s="1964"/>
      <c r="X129" s="1994"/>
      <c r="Y129" s="3935"/>
      <c r="Z129" s="3937"/>
      <c r="AA129" s="3937"/>
      <c r="AB129" s="4082"/>
    </row>
    <row r="130" spans="1:28" ht="39.75" customHeight="1" thickBot="1" x14ac:dyDescent="0.25">
      <c r="A130" s="2986" t="s">
        <v>109</v>
      </c>
      <c r="B130" s="2987" t="s">
        <v>26</v>
      </c>
      <c r="C130" s="4050" t="s">
        <v>132</v>
      </c>
      <c r="D130" s="4083" t="s">
        <v>617</v>
      </c>
      <c r="E130" s="4054" t="s">
        <v>97</v>
      </c>
      <c r="F130" s="4054" t="s">
        <v>97</v>
      </c>
      <c r="G130" s="4055" t="s">
        <v>142</v>
      </c>
      <c r="H130" s="1602" t="s">
        <v>50</v>
      </c>
      <c r="I130" s="1600">
        <f>SUM(L130+J130)</f>
        <v>0.1</v>
      </c>
      <c r="J130" s="1599">
        <v>0.1</v>
      </c>
      <c r="K130" s="1599"/>
      <c r="L130" s="1601"/>
      <c r="M130" s="1967">
        <f>SUM(P130+N130)</f>
        <v>0.2</v>
      </c>
      <c r="N130" s="1968">
        <v>0.2</v>
      </c>
      <c r="O130" s="1968"/>
      <c r="P130" s="1993"/>
      <c r="Q130" s="1600">
        <v>0.2</v>
      </c>
      <c r="R130" s="1599">
        <v>0.2</v>
      </c>
      <c r="S130" s="1599"/>
      <c r="T130" s="1601"/>
      <c r="U130" s="1600">
        <v>0.1</v>
      </c>
      <c r="V130" s="1599">
        <v>0.1</v>
      </c>
      <c r="W130" s="1599"/>
      <c r="X130" s="1601"/>
      <c r="Y130" s="3934" t="s">
        <v>722</v>
      </c>
      <c r="Z130" s="3936">
        <v>6</v>
      </c>
      <c r="AA130" s="3936">
        <v>6</v>
      </c>
      <c r="AB130" s="4048">
        <v>3</v>
      </c>
    </row>
    <row r="131" spans="1:28" ht="39.75" customHeight="1" thickBot="1" x14ac:dyDescent="0.25">
      <c r="A131" s="2991"/>
      <c r="B131" s="2992"/>
      <c r="C131" s="4056"/>
      <c r="D131" s="4084"/>
      <c r="E131" s="4054"/>
      <c r="F131" s="4054"/>
      <c r="G131" s="4055"/>
      <c r="H131" s="1634"/>
      <c r="I131" s="1614"/>
      <c r="J131" s="1613"/>
      <c r="K131" s="1613"/>
      <c r="L131" s="1615"/>
      <c r="M131" s="1971"/>
      <c r="N131" s="1974"/>
      <c r="O131" s="1974"/>
      <c r="P131" s="1975"/>
      <c r="Q131" s="1614"/>
      <c r="R131" s="1613"/>
      <c r="S131" s="1613"/>
      <c r="T131" s="1615"/>
      <c r="U131" s="1614"/>
      <c r="V131" s="1613"/>
      <c r="W131" s="1613"/>
      <c r="X131" s="1615"/>
      <c r="Y131" s="4060"/>
      <c r="Z131" s="4061"/>
      <c r="AA131" s="4061"/>
      <c r="AB131" s="4062"/>
    </row>
    <row r="132" spans="1:28" ht="42.75" customHeight="1" thickBot="1" x14ac:dyDescent="0.25">
      <c r="A132" s="2991"/>
      <c r="B132" s="2992"/>
      <c r="C132" s="4056"/>
      <c r="D132" s="4084"/>
      <c r="E132" s="4054"/>
      <c r="F132" s="4054"/>
      <c r="G132" s="4055"/>
      <c r="H132" s="2093"/>
      <c r="I132" s="1606"/>
      <c r="J132" s="1605"/>
      <c r="K132" s="1605"/>
      <c r="L132" s="1607"/>
      <c r="M132" s="2004"/>
      <c r="N132" s="2005"/>
      <c r="O132" s="2005"/>
      <c r="P132" s="2075"/>
      <c r="Q132" s="1606"/>
      <c r="R132" s="1605"/>
      <c r="S132" s="1605"/>
      <c r="T132" s="1607"/>
      <c r="U132" s="1606"/>
      <c r="V132" s="1605"/>
      <c r="W132" s="1605"/>
      <c r="X132" s="1607"/>
      <c r="Y132" s="4060"/>
      <c r="Z132" s="4061"/>
      <c r="AA132" s="4061"/>
      <c r="AB132" s="4062"/>
    </row>
    <row r="133" spans="1:28" ht="45" customHeight="1" thickBot="1" x14ac:dyDescent="0.25">
      <c r="A133" s="1609"/>
      <c r="B133" s="1608"/>
      <c r="C133" s="4063"/>
      <c r="D133" s="4085"/>
      <c r="E133" s="4054"/>
      <c r="F133" s="4054"/>
      <c r="G133" s="4055"/>
      <c r="H133" s="2010" t="s">
        <v>16</v>
      </c>
      <c r="I133" s="1956">
        <f>SUM(I130:I132)</f>
        <v>0.1</v>
      </c>
      <c r="J133" s="1957">
        <f>SUM(J130:J132)</f>
        <v>0.1</v>
      </c>
      <c r="K133" s="1957"/>
      <c r="L133" s="1958"/>
      <c r="M133" s="1956">
        <f>SUM(M130:M132)</f>
        <v>0.2</v>
      </c>
      <c r="N133" s="1957">
        <f>SUM(N130:N132)</f>
        <v>0.2</v>
      </c>
      <c r="O133" s="1957"/>
      <c r="P133" s="1958"/>
      <c r="Q133" s="1956">
        <f>SUM(Q130:Q132)</f>
        <v>0.2</v>
      </c>
      <c r="R133" s="1957">
        <f>SUM(R130:R132)</f>
        <v>0.2</v>
      </c>
      <c r="S133" s="1957"/>
      <c r="T133" s="1958"/>
      <c r="U133" s="1956">
        <f>SUM(U130:U132)</f>
        <v>0.1</v>
      </c>
      <c r="V133" s="1957">
        <f>SUM(V130:V132)</f>
        <v>0.1</v>
      </c>
      <c r="W133" s="1957"/>
      <c r="X133" s="1958"/>
      <c r="Y133" s="3935"/>
      <c r="Z133" s="3937"/>
      <c r="AA133" s="3937"/>
      <c r="AB133" s="4049"/>
    </row>
    <row r="134" spans="1:28" ht="16.5" thickBot="1" x14ac:dyDescent="0.25">
      <c r="A134" s="1596" t="s">
        <v>109</v>
      </c>
      <c r="B134" s="1595" t="s">
        <v>26</v>
      </c>
      <c r="C134" s="3721" t="s">
        <v>122</v>
      </c>
      <c r="D134" s="3722"/>
      <c r="E134" s="3722"/>
      <c r="F134" s="3722"/>
      <c r="G134" s="3722"/>
      <c r="H134" s="3723"/>
      <c r="I134" s="1633">
        <f>SUM(I121,I125,I129,I133)</f>
        <v>374.00000000000006</v>
      </c>
      <c r="J134" s="1593">
        <f t="shared" ref="J134:R134" si="50">SUM(J121,J125,J129,J133)</f>
        <v>60.9</v>
      </c>
      <c r="K134" s="1627">
        <f t="shared" si="50"/>
        <v>0.4</v>
      </c>
      <c r="L134" s="1632">
        <f t="shared" si="50"/>
        <v>313.10000000000002</v>
      </c>
      <c r="M134" s="1630">
        <f t="shared" si="50"/>
        <v>31.099999999999998</v>
      </c>
      <c r="N134" s="1627">
        <f t="shared" si="50"/>
        <v>6.4</v>
      </c>
      <c r="O134" s="1627">
        <f t="shared" si="50"/>
        <v>0</v>
      </c>
      <c r="P134" s="1631">
        <f t="shared" si="50"/>
        <v>24.7</v>
      </c>
      <c r="Q134" s="1630">
        <f t="shared" si="50"/>
        <v>0.2</v>
      </c>
      <c r="R134" s="1627">
        <f t="shared" si="50"/>
        <v>0.2</v>
      </c>
      <c r="S134" s="1627">
        <f>SUM(S121,S126,S125,S126,S129,S133)</f>
        <v>0</v>
      </c>
      <c r="T134" s="1629">
        <f>SUM(T121,T125,T129,T133)</f>
        <v>0</v>
      </c>
      <c r="U134" s="1628">
        <f>SUM(U121,U125,U129,U133)</f>
        <v>0.1</v>
      </c>
      <c r="V134" s="1627">
        <f>SUM(V121,V125,V129,V133)</f>
        <v>0.1</v>
      </c>
      <c r="W134" s="1627">
        <f>SUM(W121,W125,W129,W133)</f>
        <v>0</v>
      </c>
      <c r="X134" s="1627">
        <f>SUM(X121,X125,X129,X133)</f>
        <v>0</v>
      </c>
      <c r="Y134" s="316"/>
      <c r="Z134" s="1878"/>
      <c r="AA134" s="1878"/>
      <c r="AB134" s="1879"/>
    </row>
    <row r="135" spans="1:28" ht="16.5" customHeight="1" thickBot="1" x14ac:dyDescent="0.25">
      <c r="A135" s="1596" t="s">
        <v>109</v>
      </c>
      <c r="B135" s="1595" t="s">
        <v>109</v>
      </c>
      <c r="C135" s="4086" t="s">
        <v>618</v>
      </c>
      <c r="D135" s="3783"/>
      <c r="E135" s="3783"/>
      <c r="F135" s="3783"/>
      <c r="G135" s="3783"/>
      <c r="H135" s="3783"/>
      <c r="I135" s="3783"/>
      <c r="J135" s="3783"/>
      <c r="K135" s="3783"/>
      <c r="L135" s="3783"/>
      <c r="M135" s="3783"/>
      <c r="N135" s="3783"/>
      <c r="O135" s="3783"/>
      <c r="P135" s="3783"/>
      <c r="Q135" s="3783"/>
      <c r="R135" s="3783"/>
      <c r="S135" s="3783"/>
      <c r="T135" s="3783"/>
      <c r="U135" s="3783"/>
      <c r="V135" s="3783"/>
      <c r="W135" s="3783"/>
      <c r="X135" s="3783"/>
      <c r="Y135" s="3783"/>
      <c r="Z135" s="3783"/>
      <c r="AA135" s="3783"/>
      <c r="AB135" s="3784"/>
    </row>
    <row r="136" spans="1:28" ht="25.5" customHeight="1" thickBot="1" x14ac:dyDescent="0.25">
      <c r="A136" s="4069" t="s">
        <v>109</v>
      </c>
      <c r="B136" s="4071" t="s">
        <v>109</v>
      </c>
      <c r="C136" s="4056" t="s">
        <v>26</v>
      </c>
      <c r="D136" s="4078" t="s">
        <v>619</v>
      </c>
      <c r="E136" s="4054" t="s">
        <v>97</v>
      </c>
      <c r="F136" s="4054" t="s">
        <v>97</v>
      </c>
      <c r="G136" s="4055" t="s">
        <v>184</v>
      </c>
      <c r="H136" s="1619" t="s">
        <v>241</v>
      </c>
      <c r="I136" s="1606">
        <f>SUM(L136+J136)</f>
        <v>24.9</v>
      </c>
      <c r="J136" s="1605">
        <v>24.9</v>
      </c>
      <c r="K136" s="1605"/>
      <c r="L136" s="1607"/>
      <c r="M136" s="2004">
        <f>SUM(P136+N136)</f>
        <v>19.7</v>
      </c>
      <c r="N136" s="2005">
        <v>19.7</v>
      </c>
      <c r="O136" s="2005"/>
      <c r="P136" s="2075"/>
      <c r="Q136" s="1606">
        <v>20</v>
      </c>
      <c r="R136" s="1605">
        <v>20</v>
      </c>
      <c r="S136" s="1605"/>
      <c r="T136" s="1603"/>
      <c r="U136" s="1606">
        <v>20</v>
      </c>
      <c r="V136" s="1605">
        <v>20</v>
      </c>
      <c r="W136" s="1604"/>
      <c r="X136" s="1603"/>
      <c r="Y136" s="3934" t="s">
        <v>723</v>
      </c>
      <c r="Z136" s="3936">
        <v>10</v>
      </c>
      <c r="AA136" s="3936">
        <v>10</v>
      </c>
      <c r="AB136" s="4048">
        <v>10</v>
      </c>
    </row>
    <row r="137" spans="1:28" ht="27.75" customHeight="1" thickBot="1" x14ac:dyDescent="0.25">
      <c r="A137" s="4070"/>
      <c r="B137" s="4072"/>
      <c r="C137" s="4076"/>
      <c r="D137" s="4079"/>
      <c r="E137" s="4054"/>
      <c r="F137" s="4054"/>
      <c r="G137" s="4055"/>
      <c r="H137" s="2010" t="s">
        <v>16</v>
      </c>
      <c r="I137" s="1956">
        <f>SUM(I136:I136)</f>
        <v>24.9</v>
      </c>
      <c r="J137" s="1957">
        <f>SUM(J136:J136)</f>
        <v>24.9</v>
      </c>
      <c r="K137" s="1957"/>
      <c r="L137" s="1958"/>
      <c r="M137" s="1956">
        <f>M136</f>
        <v>19.7</v>
      </c>
      <c r="N137" s="1957">
        <f>N136</f>
        <v>19.7</v>
      </c>
      <c r="O137" s="1957"/>
      <c r="P137" s="1958"/>
      <c r="Q137" s="1956">
        <f>Q136</f>
        <v>20</v>
      </c>
      <c r="R137" s="1957">
        <f>R136</f>
        <v>20</v>
      </c>
      <c r="S137" s="1957"/>
      <c r="T137" s="1958"/>
      <c r="U137" s="1956">
        <f>U136</f>
        <v>20</v>
      </c>
      <c r="V137" s="1957">
        <f>V136</f>
        <v>20</v>
      </c>
      <c r="W137" s="1957"/>
      <c r="X137" s="1958"/>
      <c r="Y137" s="3935"/>
      <c r="Z137" s="3937"/>
      <c r="AA137" s="3937"/>
      <c r="AB137" s="4049"/>
    </row>
    <row r="138" spans="1:28" ht="28.5" customHeight="1" thickBot="1" x14ac:dyDescent="0.25">
      <c r="A138" s="1867" t="s">
        <v>109</v>
      </c>
      <c r="B138" s="1870" t="s">
        <v>109</v>
      </c>
      <c r="C138" s="4050" t="s">
        <v>150</v>
      </c>
      <c r="D138" s="4052" t="s">
        <v>620</v>
      </c>
      <c r="E138" s="4054" t="s">
        <v>97</v>
      </c>
      <c r="F138" s="4054" t="s">
        <v>97</v>
      </c>
      <c r="G138" s="4055" t="s">
        <v>184</v>
      </c>
      <c r="H138" s="1618" t="s">
        <v>50</v>
      </c>
      <c r="I138" s="1600">
        <f>SUM(L138+J138)</f>
        <v>12.3</v>
      </c>
      <c r="J138" s="1599">
        <v>12.3</v>
      </c>
      <c r="K138" s="1599"/>
      <c r="L138" s="1601"/>
      <c r="M138" s="1967">
        <f>SUM(P138+N138)</f>
        <v>15</v>
      </c>
      <c r="N138" s="1968">
        <v>15</v>
      </c>
      <c r="O138" s="1968"/>
      <c r="P138" s="1993"/>
      <c r="Q138" s="1600">
        <f>SUM(T138+R138)</f>
        <v>15</v>
      </c>
      <c r="R138" s="1599">
        <v>15</v>
      </c>
      <c r="S138" s="1599"/>
      <c r="T138" s="1601"/>
      <c r="U138" s="1600">
        <f>SUM(X138+V138)</f>
        <v>20</v>
      </c>
      <c r="V138" s="1599">
        <v>20</v>
      </c>
      <c r="W138" s="1598"/>
      <c r="X138" s="1597"/>
      <c r="Y138" s="3934" t="s">
        <v>724</v>
      </c>
      <c r="Z138" s="3936">
        <v>4</v>
      </c>
      <c r="AA138" s="3936">
        <v>4</v>
      </c>
      <c r="AB138" s="4048">
        <v>5</v>
      </c>
    </row>
    <row r="139" spans="1:28" ht="28.5" customHeight="1" thickBot="1" x14ac:dyDescent="0.25">
      <c r="A139" s="1609"/>
      <c r="B139" s="1608"/>
      <c r="C139" s="4063"/>
      <c r="D139" s="4064"/>
      <c r="E139" s="4054"/>
      <c r="F139" s="4054"/>
      <c r="G139" s="4055"/>
      <c r="H139" s="2010" t="s">
        <v>16</v>
      </c>
      <c r="I139" s="1956">
        <f>I138</f>
        <v>12.3</v>
      </c>
      <c r="J139" s="1957">
        <f>J138</f>
        <v>12.3</v>
      </c>
      <c r="K139" s="1957"/>
      <c r="L139" s="1958"/>
      <c r="M139" s="1956">
        <f>M138</f>
        <v>15</v>
      </c>
      <c r="N139" s="1957">
        <f>N138</f>
        <v>15</v>
      </c>
      <c r="O139" s="1957"/>
      <c r="P139" s="1958"/>
      <c r="Q139" s="1956">
        <f>Q138</f>
        <v>15</v>
      </c>
      <c r="R139" s="1957">
        <f>R138</f>
        <v>15</v>
      </c>
      <c r="S139" s="1957"/>
      <c r="T139" s="1958"/>
      <c r="U139" s="1956">
        <f>U138</f>
        <v>20</v>
      </c>
      <c r="V139" s="1957">
        <f>V138</f>
        <v>20</v>
      </c>
      <c r="W139" s="1957"/>
      <c r="X139" s="1958"/>
      <c r="Y139" s="4077"/>
      <c r="Z139" s="3937"/>
      <c r="AA139" s="3937"/>
      <c r="AB139" s="4049"/>
    </row>
    <row r="140" spans="1:28" ht="28.5" customHeight="1" thickBot="1" x14ac:dyDescent="0.25">
      <c r="A140" s="1867" t="s">
        <v>109</v>
      </c>
      <c r="B140" s="1870" t="s">
        <v>109</v>
      </c>
      <c r="C140" s="4050" t="s">
        <v>180</v>
      </c>
      <c r="D140" s="4052" t="s">
        <v>621</v>
      </c>
      <c r="E140" s="4054" t="s">
        <v>616</v>
      </c>
      <c r="F140" s="4054" t="s">
        <v>616</v>
      </c>
      <c r="G140" s="4065" t="s">
        <v>554</v>
      </c>
      <c r="H140" s="1532" t="s">
        <v>33</v>
      </c>
      <c r="I140" s="1525">
        <f>SUM(L140+J140)</f>
        <v>63.7</v>
      </c>
      <c r="J140" s="1523">
        <v>63.7</v>
      </c>
      <c r="K140" s="1523">
        <v>53.3</v>
      </c>
      <c r="L140" s="1623"/>
      <c r="M140" s="2078">
        <f t="shared" ref="M140:M141" si="51">SUM(P140+N140)</f>
        <v>62.6</v>
      </c>
      <c r="N140" s="2079">
        <v>62.6</v>
      </c>
      <c r="O140" s="2079">
        <v>52.7</v>
      </c>
      <c r="P140" s="1955"/>
      <c r="Q140" s="1625">
        <f t="shared" ref="Q140:Q141" si="52">SUM(T140+R140)</f>
        <v>62.6</v>
      </c>
      <c r="R140" s="1624">
        <v>62.6</v>
      </c>
      <c r="S140" s="1624">
        <v>52.7</v>
      </c>
      <c r="T140" s="1626"/>
      <c r="U140" s="1625">
        <f t="shared" ref="U140:U141" si="53">SUM(X140+V140)</f>
        <v>62.6</v>
      </c>
      <c r="V140" s="1624">
        <v>62.6</v>
      </c>
      <c r="W140" s="1624">
        <v>52.7</v>
      </c>
      <c r="X140" s="1623"/>
      <c r="Y140" s="1622" t="s">
        <v>725</v>
      </c>
      <c r="Z140" s="1621">
        <v>2.2999999999999998</v>
      </c>
      <c r="AA140" s="1621">
        <v>2.2999999999999998</v>
      </c>
      <c r="AB140" s="1620">
        <v>2.2999999999999998</v>
      </c>
    </row>
    <row r="141" spans="1:28" ht="31.5" customHeight="1" thickBot="1" x14ac:dyDescent="0.25">
      <c r="A141" s="4073"/>
      <c r="B141" s="4075"/>
      <c r="C141" s="4076"/>
      <c r="D141" s="4057"/>
      <c r="E141" s="4054"/>
      <c r="F141" s="4054"/>
      <c r="G141" s="4065"/>
      <c r="H141" s="1616" t="s">
        <v>112</v>
      </c>
      <c r="I141" s="1614">
        <v>9.4</v>
      </c>
      <c r="J141" s="1613">
        <v>8</v>
      </c>
      <c r="K141" s="1613">
        <v>2.8</v>
      </c>
      <c r="L141" s="1615">
        <v>1.4</v>
      </c>
      <c r="M141" s="1971">
        <f t="shared" si="51"/>
        <v>6.5</v>
      </c>
      <c r="N141" s="1974">
        <v>6.5</v>
      </c>
      <c r="O141" s="1974">
        <v>2.8</v>
      </c>
      <c r="P141" s="1975"/>
      <c r="Q141" s="1614">
        <f t="shared" si="52"/>
        <v>6.5</v>
      </c>
      <c r="R141" s="1613">
        <v>6.5</v>
      </c>
      <c r="S141" s="1613">
        <v>2.8</v>
      </c>
      <c r="T141" s="1615"/>
      <c r="U141" s="1614">
        <f t="shared" si="53"/>
        <v>6.5</v>
      </c>
      <c r="V141" s="1613">
        <v>6.5</v>
      </c>
      <c r="W141" s="1613">
        <v>2.8</v>
      </c>
      <c r="X141" s="1615"/>
      <c r="Y141" s="4066" t="s">
        <v>726</v>
      </c>
      <c r="Z141" s="4067">
        <v>900</v>
      </c>
      <c r="AA141" s="4067">
        <v>900</v>
      </c>
      <c r="AB141" s="4068">
        <v>900</v>
      </c>
    </row>
    <row r="142" spans="1:28" ht="30" customHeight="1" thickBot="1" x14ac:dyDescent="0.25">
      <c r="A142" s="4074"/>
      <c r="B142" s="4063"/>
      <c r="C142" s="4063"/>
      <c r="D142" s="4053"/>
      <c r="E142" s="4054"/>
      <c r="F142" s="4054"/>
      <c r="G142" s="4065"/>
      <c r="H142" s="2077" t="s">
        <v>16</v>
      </c>
      <c r="I142" s="1963">
        <f>SUM(I140:I141)</f>
        <v>73.100000000000009</v>
      </c>
      <c r="J142" s="1964">
        <f>SUM(J140:J141)</f>
        <v>71.7</v>
      </c>
      <c r="K142" s="1964">
        <f>SUM(K140:K141)</f>
        <v>56.099999999999994</v>
      </c>
      <c r="L142" s="1994">
        <f>SUM(L140:L141)</f>
        <v>1.4</v>
      </c>
      <c r="M142" s="2080">
        <f>SUM(M140,M141)</f>
        <v>69.099999999999994</v>
      </c>
      <c r="N142" s="2081">
        <f>SUM(N140:N141)</f>
        <v>69.099999999999994</v>
      </c>
      <c r="O142" s="2081">
        <f>SUM(O140:O141)</f>
        <v>55.5</v>
      </c>
      <c r="P142" s="1994"/>
      <c r="Q142" s="2080">
        <f>SUM(Q140,Q141)</f>
        <v>69.099999999999994</v>
      </c>
      <c r="R142" s="2081">
        <f>SUM(R140:R141)</f>
        <v>69.099999999999994</v>
      </c>
      <c r="S142" s="2081">
        <f>SUM(S140:S141)</f>
        <v>55.5</v>
      </c>
      <c r="T142" s="1994"/>
      <c r="U142" s="2080">
        <f>SUM(U140,U141)</f>
        <v>69.099999999999994</v>
      </c>
      <c r="V142" s="2081">
        <f>SUM(V140:V141)</f>
        <v>69.099999999999994</v>
      </c>
      <c r="W142" s="2081">
        <f>SUM(W140:W141)</f>
        <v>55.5</v>
      </c>
      <c r="X142" s="1994"/>
      <c r="Y142" s="3935"/>
      <c r="Z142" s="3937"/>
      <c r="AA142" s="3937"/>
      <c r="AB142" s="4049"/>
    </row>
    <row r="143" spans="1:28" ht="27" customHeight="1" thickBot="1" x14ac:dyDescent="0.25">
      <c r="A143" s="1868" t="s">
        <v>109</v>
      </c>
      <c r="B143" s="1871" t="s">
        <v>109</v>
      </c>
      <c r="C143" s="4056" t="s">
        <v>182</v>
      </c>
      <c r="D143" s="4057" t="s">
        <v>622</v>
      </c>
      <c r="E143" s="4054" t="s">
        <v>97</v>
      </c>
      <c r="F143" s="4054" t="s">
        <v>97</v>
      </c>
      <c r="G143" s="4065" t="s">
        <v>184</v>
      </c>
      <c r="H143" s="1619" t="s">
        <v>33</v>
      </c>
      <c r="I143" s="1533">
        <f>SUM(L143+J143)</f>
        <v>108.1</v>
      </c>
      <c r="J143" s="1534">
        <v>108.1</v>
      </c>
      <c r="K143" s="1534">
        <v>95</v>
      </c>
      <c r="L143" s="1603"/>
      <c r="M143" s="2082">
        <f>SUM(P143+N143)</f>
        <v>103</v>
      </c>
      <c r="N143" s="2083">
        <v>103</v>
      </c>
      <c r="O143" s="2083">
        <v>91.6</v>
      </c>
      <c r="P143" s="2075"/>
      <c r="Q143" s="1533">
        <f>SUM(T143+R143)</f>
        <v>103</v>
      </c>
      <c r="R143" s="1534">
        <v>103</v>
      </c>
      <c r="S143" s="1534">
        <v>91.6</v>
      </c>
      <c r="T143" s="1607"/>
      <c r="U143" s="1533">
        <f>SUM(X143+V143)</f>
        <v>103</v>
      </c>
      <c r="V143" s="1534">
        <v>103</v>
      </c>
      <c r="W143" s="1534">
        <v>91.6</v>
      </c>
      <c r="X143" s="1603"/>
      <c r="Y143" s="3934" t="s">
        <v>725</v>
      </c>
      <c r="Z143" s="3936">
        <v>5.4</v>
      </c>
      <c r="AA143" s="3936">
        <v>5.4</v>
      </c>
      <c r="AB143" s="4048">
        <v>5.4</v>
      </c>
    </row>
    <row r="144" spans="1:28" ht="26.25" customHeight="1" thickBot="1" x14ac:dyDescent="0.25">
      <c r="A144" s="1609"/>
      <c r="B144" s="1608"/>
      <c r="C144" s="4051"/>
      <c r="D144" s="4053"/>
      <c r="E144" s="4054"/>
      <c r="F144" s="4054"/>
      <c r="G144" s="4065"/>
      <c r="H144" s="2010" t="s">
        <v>16</v>
      </c>
      <c r="I144" s="2084">
        <f>I143</f>
        <v>108.1</v>
      </c>
      <c r="J144" s="2085">
        <f>SUM(J143:J143)</f>
        <v>108.1</v>
      </c>
      <c r="K144" s="1957">
        <f>K143</f>
        <v>95</v>
      </c>
      <c r="L144" s="1958"/>
      <c r="M144" s="2084">
        <f>M143</f>
        <v>103</v>
      </c>
      <c r="N144" s="2085">
        <f>N143</f>
        <v>103</v>
      </c>
      <c r="O144" s="2085">
        <f>O143</f>
        <v>91.6</v>
      </c>
      <c r="P144" s="1958"/>
      <c r="Q144" s="1956">
        <f>Q143</f>
        <v>103</v>
      </c>
      <c r="R144" s="1957">
        <f>R143</f>
        <v>103</v>
      </c>
      <c r="S144" s="1957">
        <f>S143</f>
        <v>91.6</v>
      </c>
      <c r="T144" s="1958"/>
      <c r="U144" s="1956">
        <f>U143</f>
        <v>103</v>
      </c>
      <c r="V144" s="1957">
        <f>V143</f>
        <v>103</v>
      </c>
      <c r="W144" s="1957">
        <f>W143</f>
        <v>91.6</v>
      </c>
      <c r="X144" s="1958"/>
      <c r="Y144" s="3935"/>
      <c r="Z144" s="3937"/>
      <c r="AA144" s="3937"/>
      <c r="AB144" s="4049"/>
    </row>
    <row r="145" spans="1:29" ht="27.75" customHeight="1" thickBot="1" x14ac:dyDescent="0.25">
      <c r="A145" s="1873" t="s">
        <v>109</v>
      </c>
      <c r="B145" s="1856" t="s">
        <v>109</v>
      </c>
      <c r="C145" s="4050" t="s">
        <v>175</v>
      </c>
      <c r="D145" s="4052" t="s">
        <v>777</v>
      </c>
      <c r="E145" s="4054" t="s">
        <v>97</v>
      </c>
      <c r="F145" s="4054" t="s">
        <v>97</v>
      </c>
      <c r="G145" s="4065" t="s">
        <v>184</v>
      </c>
      <c r="H145" s="1618" t="s">
        <v>50</v>
      </c>
      <c r="I145" s="1533">
        <f>SUM(L145+J145)</f>
        <v>19.3</v>
      </c>
      <c r="J145" s="1534">
        <v>19.3</v>
      </c>
      <c r="K145" s="1604"/>
      <c r="L145" s="1603"/>
      <c r="M145" s="2082">
        <v>16.8</v>
      </c>
      <c r="N145" s="2083">
        <v>16.8</v>
      </c>
      <c r="O145" s="2086"/>
      <c r="P145" s="1999"/>
      <c r="Q145" s="1606">
        <v>16.8</v>
      </c>
      <c r="R145" s="1605">
        <v>16.8</v>
      </c>
      <c r="S145" s="1605"/>
      <c r="T145" s="1607"/>
      <c r="U145" s="1606">
        <v>16.8</v>
      </c>
      <c r="V145" s="1605">
        <v>16.8</v>
      </c>
      <c r="W145" s="1604"/>
      <c r="X145" s="1603"/>
      <c r="Y145" s="3934" t="s">
        <v>727</v>
      </c>
      <c r="Z145" s="3936">
        <v>30</v>
      </c>
      <c r="AA145" s="3936">
        <v>30</v>
      </c>
      <c r="AB145" s="4048">
        <v>30</v>
      </c>
    </row>
    <row r="146" spans="1:29" ht="27" customHeight="1" thickBot="1" x14ac:dyDescent="0.25">
      <c r="A146" s="1873"/>
      <c r="B146" s="1856"/>
      <c r="C146" s="4051"/>
      <c r="D146" s="4053"/>
      <c r="E146" s="4054"/>
      <c r="F146" s="4054"/>
      <c r="G146" s="4065"/>
      <c r="H146" s="2010" t="s">
        <v>16</v>
      </c>
      <c r="I146" s="2084">
        <f>I145</f>
        <v>19.3</v>
      </c>
      <c r="J146" s="2085">
        <f>J145</f>
        <v>19.3</v>
      </c>
      <c r="K146" s="1957"/>
      <c r="L146" s="1958"/>
      <c r="M146" s="2084">
        <f>M145</f>
        <v>16.8</v>
      </c>
      <c r="N146" s="2085">
        <f>N145</f>
        <v>16.8</v>
      </c>
      <c r="O146" s="2085"/>
      <c r="P146" s="1958"/>
      <c r="Q146" s="1956">
        <f>Q145</f>
        <v>16.8</v>
      </c>
      <c r="R146" s="1957">
        <f>R145</f>
        <v>16.8</v>
      </c>
      <c r="S146" s="1957"/>
      <c r="T146" s="1958"/>
      <c r="U146" s="1956">
        <f>U145</f>
        <v>16.8</v>
      </c>
      <c r="V146" s="1957">
        <f>V145</f>
        <v>16.8</v>
      </c>
      <c r="W146" s="1957"/>
      <c r="X146" s="1958"/>
      <c r="Y146" s="3935"/>
      <c r="Z146" s="3937"/>
      <c r="AA146" s="3937"/>
      <c r="AB146" s="4049"/>
    </row>
    <row r="147" spans="1:29" ht="52.5" customHeight="1" thickBot="1" x14ac:dyDescent="0.25">
      <c r="A147" s="1895" t="s">
        <v>109</v>
      </c>
      <c r="B147" s="1897" t="s">
        <v>109</v>
      </c>
      <c r="C147" s="4050" t="s">
        <v>177</v>
      </c>
      <c r="D147" s="4052" t="s">
        <v>623</v>
      </c>
      <c r="E147" s="4054" t="s">
        <v>97</v>
      </c>
      <c r="F147" s="4054" t="s">
        <v>97</v>
      </c>
      <c r="G147" s="4065" t="s">
        <v>184</v>
      </c>
      <c r="H147" s="1618" t="s">
        <v>50</v>
      </c>
      <c r="I147" s="1600">
        <v>2.2000000000000002</v>
      </c>
      <c r="J147" s="1599">
        <v>2.2000000000000002</v>
      </c>
      <c r="K147" s="1599"/>
      <c r="L147" s="1601"/>
      <c r="M147" s="1967">
        <f t="shared" ref="M147:M148" si="54">SUM(P147+N147)</f>
        <v>1</v>
      </c>
      <c r="N147" s="1968">
        <v>1</v>
      </c>
      <c r="O147" s="1968"/>
      <c r="P147" s="1993"/>
      <c r="Q147" s="1600">
        <v>1</v>
      </c>
      <c r="R147" s="1599">
        <v>1</v>
      </c>
      <c r="S147" s="1598"/>
      <c r="T147" s="1601"/>
      <c r="U147" s="1600">
        <v>1</v>
      </c>
      <c r="V147" s="1599">
        <v>1</v>
      </c>
      <c r="W147" s="1598"/>
      <c r="X147" s="1597"/>
      <c r="Y147" s="1617" t="s">
        <v>624</v>
      </c>
      <c r="Z147" s="1893">
        <v>20</v>
      </c>
      <c r="AA147" s="1893">
        <v>20</v>
      </c>
      <c r="AB147" s="1894">
        <v>20</v>
      </c>
    </row>
    <row r="148" spans="1:29" ht="27" customHeight="1" thickBot="1" x14ac:dyDescent="0.25">
      <c r="A148" s="1899"/>
      <c r="B148" s="1900"/>
      <c r="C148" s="4056"/>
      <c r="D148" s="4057"/>
      <c r="E148" s="4054"/>
      <c r="F148" s="4054"/>
      <c r="G148" s="4065"/>
      <c r="H148" s="1616" t="s">
        <v>33</v>
      </c>
      <c r="I148" s="1614">
        <f t="shared" ref="I148" si="55">SUM(L148+J148)</f>
        <v>2.6</v>
      </c>
      <c r="J148" s="1613">
        <v>2.6</v>
      </c>
      <c r="K148" s="1613">
        <v>2.6</v>
      </c>
      <c r="L148" s="1615"/>
      <c r="M148" s="1971">
        <f t="shared" si="54"/>
        <v>2.9</v>
      </c>
      <c r="N148" s="1974">
        <v>2.9</v>
      </c>
      <c r="O148" s="1974">
        <v>2</v>
      </c>
      <c r="P148" s="1975"/>
      <c r="Q148" s="1614">
        <v>2.9</v>
      </c>
      <c r="R148" s="1613">
        <v>2.9</v>
      </c>
      <c r="S148" s="1613">
        <v>2</v>
      </c>
      <c r="T148" s="1615"/>
      <c r="U148" s="1614">
        <v>2.9</v>
      </c>
      <c r="V148" s="1613">
        <v>2.9</v>
      </c>
      <c r="W148" s="1613">
        <v>2</v>
      </c>
      <c r="X148" s="1612"/>
      <c r="Y148" s="4066" t="s">
        <v>625</v>
      </c>
      <c r="Z148" s="4067">
        <v>80</v>
      </c>
      <c r="AA148" s="4067">
        <v>80</v>
      </c>
      <c r="AB148" s="4068">
        <v>60</v>
      </c>
    </row>
    <row r="149" spans="1:29" ht="26.25" customHeight="1" thickBot="1" x14ac:dyDescent="0.25">
      <c r="A149" s="1609"/>
      <c r="B149" s="1608"/>
      <c r="C149" s="4063"/>
      <c r="D149" s="4064"/>
      <c r="E149" s="4054"/>
      <c r="F149" s="4054"/>
      <c r="G149" s="4065"/>
      <c r="H149" s="2010" t="s">
        <v>16</v>
      </c>
      <c r="I149" s="1956">
        <f>SUM(I147:I148)</f>
        <v>4.8000000000000007</v>
      </c>
      <c r="J149" s="1957">
        <f>SUM(J147:J148)</f>
        <v>4.8000000000000007</v>
      </c>
      <c r="K149" s="1957">
        <f>SUM(K147:K148)</f>
        <v>2.6</v>
      </c>
      <c r="L149" s="1958"/>
      <c r="M149" s="1956">
        <f>SUM(M147:M148)</f>
        <v>3.9</v>
      </c>
      <c r="N149" s="1957">
        <f>SUM(N147:N148)</f>
        <v>3.9</v>
      </c>
      <c r="O149" s="1957">
        <f>SUM(O147:O148)</f>
        <v>2</v>
      </c>
      <c r="P149" s="1958"/>
      <c r="Q149" s="1956">
        <f>SUM(Q147:Q148)</f>
        <v>3.9</v>
      </c>
      <c r="R149" s="1957">
        <f>SUM(R147:R148)</f>
        <v>3.9</v>
      </c>
      <c r="S149" s="1957">
        <f>SUM(S147:S148)</f>
        <v>2</v>
      </c>
      <c r="T149" s="1958"/>
      <c r="U149" s="1956">
        <f>SUM(U147:U148)</f>
        <v>3.9</v>
      </c>
      <c r="V149" s="1957">
        <f>SUM(V147:V148)</f>
        <v>3.9</v>
      </c>
      <c r="W149" s="1957">
        <f>SUM(W147:W148)</f>
        <v>2</v>
      </c>
      <c r="X149" s="1958"/>
      <c r="Y149" s="3935"/>
      <c r="Z149" s="3937"/>
      <c r="AA149" s="3937"/>
      <c r="AB149" s="4049"/>
    </row>
    <row r="150" spans="1:29" ht="29.25" customHeight="1" thickBot="1" x14ac:dyDescent="0.25">
      <c r="A150" s="1899" t="s">
        <v>109</v>
      </c>
      <c r="B150" s="1900" t="s">
        <v>109</v>
      </c>
      <c r="C150" s="4056" t="s">
        <v>179</v>
      </c>
      <c r="D150" s="4057" t="s">
        <v>626</v>
      </c>
      <c r="E150" s="4058" t="s">
        <v>97</v>
      </c>
      <c r="F150" s="4058" t="s">
        <v>97</v>
      </c>
      <c r="G150" s="4059" t="s">
        <v>184</v>
      </c>
      <c r="H150" s="2093" t="s">
        <v>50</v>
      </c>
      <c r="I150" s="1606">
        <f>SUM(L150+J150)</f>
        <v>4.7</v>
      </c>
      <c r="J150" s="1605">
        <v>4.7</v>
      </c>
      <c r="K150" s="1604"/>
      <c r="L150" s="1603"/>
      <c r="M150" s="2004"/>
      <c r="N150" s="2005"/>
      <c r="O150" s="1998"/>
      <c r="P150" s="1999"/>
      <c r="Q150" s="1606"/>
      <c r="R150" s="1605"/>
      <c r="S150" s="1605"/>
      <c r="T150" s="1607"/>
      <c r="U150" s="1606"/>
      <c r="V150" s="1605"/>
      <c r="W150" s="1604"/>
      <c r="X150" s="1603"/>
      <c r="Y150" s="4060"/>
      <c r="Z150" s="4061"/>
      <c r="AA150" s="4061"/>
      <c r="AB150" s="4062"/>
    </row>
    <row r="151" spans="1:29" ht="28.5" customHeight="1" thickBot="1" x14ac:dyDescent="0.25">
      <c r="A151" s="1609"/>
      <c r="B151" s="1608"/>
      <c r="C151" s="4051"/>
      <c r="D151" s="4053"/>
      <c r="E151" s="4054"/>
      <c r="F151" s="4054"/>
      <c r="G151" s="4055"/>
      <c r="H151" s="2073" t="s">
        <v>16</v>
      </c>
      <c r="I151" s="1956">
        <f>I150</f>
        <v>4.7</v>
      </c>
      <c r="J151" s="1957">
        <f>J150</f>
        <v>4.7</v>
      </c>
      <c r="K151" s="1957"/>
      <c r="L151" s="1958"/>
      <c r="M151" s="1956"/>
      <c r="N151" s="1957"/>
      <c r="O151" s="1957"/>
      <c r="P151" s="1958"/>
      <c r="Q151" s="1956"/>
      <c r="R151" s="1957"/>
      <c r="S151" s="1957"/>
      <c r="T151" s="1958"/>
      <c r="U151" s="1956"/>
      <c r="V151" s="1957"/>
      <c r="W151" s="1957"/>
      <c r="X151" s="1958"/>
      <c r="Y151" s="3935"/>
      <c r="Z151" s="3937"/>
      <c r="AA151" s="3937"/>
      <c r="AB151" s="4049"/>
    </row>
    <row r="152" spans="1:29" ht="33.75" customHeight="1" thickBot="1" x14ac:dyDescent="0.25">
      <c r="A152" s="1873" t="s">
        <v>109</v>
      </c>
      <c r="B152" s="1856" t="s">
        <v>109</v>
      </c>
      <c r="C152" s="4050" t="s">
        <v>181</v>
      </c>
      <c r="D152" s="4052" t="s">
        <v>627</v>
      </c>
      <c r="E152" s="4054"/>
      <c r="F152" s="4054"/>
      <c r="G152" s="4055"/>
      <c r="H152" s="1574" t="s">
        <v>33</v>
      </c>
      <c r="I152" s="1606">
        <f>SUM(L152+J152)</f>
        <v>26.9</v>
      </c>
      <c r="J152" s="1605">
        <v>26.9</v>
      </c>
      <c r="K152" s="1605"/>
      <c r="L152" s="1607"/>
      <c r="M152" s="2004">
        <f>SUM(P152+N152)</f>
        <v>27.4</v>
      </c>
      <c r="N152" s="2005">
        <v>27.4</v>
      </c>
      <c r="O152" s="2005"/>
      <c r="P152" s="2075"/>
      <c r="Q152" s="1606">
        <f>SUM(T152+R152)</f>
        <v>27.4</v>
      </c>
      <c r="R152" s="1605">
        <v>27.4</v>
      </c>
      <c r="S152" s="1605"/>
      <c r="T152" s="1607"/>
      <c r="U152" s="1606">
        <f>SUM(X152+V152)</f>
        <v>27.4</v>
      </c>
      <c r="V152" s="1605">
        <v>27.4</v>
      </c>
      <c r="W152" s="1604"/>
      <c r="X152" s="1603"/>
      <c r="Y152" s="3934" t="s">
        <v>628</v>
      </c>
      <c r="Z152" s="3936">
        <v>300</v>
      </c>
      <c r="AA152" s="3936">
        <v>200</v>
      </c>
      <c r="AB152" s="4048">
        <v>200</v>
      </c>
    </row>
    <row r="153" spans="1:29" ht="33.75" customHeight="1" thickBot="1" x14ac:dyDescent="0.25">
      <c r="A153" s="1873"/>
      <c r="B153" s="1856"/>
      <c r="C153" s="4051"/>
      <c r="D153" s="4053"/>
      <c r="E153" s="4054"/>
      <c r="F153" s="4054"/>
      <c r="G153" s="4055"/>
      <c r="H153" s="2010" t="s">
        <v>16</v>
      </c>
      <c r="I153" s="1956">
        <f>I152</f>
        <v>26.9</v>
      </c>
      <c r="J153" s="1957">
        <f>J152</f>
        <v>26.9</v>
      </c>
      <c r="K153" s="1957"/>
      <c r="L153" s="1958"/>
      <c r="M153" s="1956">
        <f>M152</f>
        <v>27.4</v>
      </c>
      <c r="N153" s="1957">
        <f>N152</f>
        <v>27.4</v>
      </c>
      <c r="O153" s="1957"/>
      <c r="P153" s="1958"/>
      <c r="Q153" s="1956">
        <f>Q152</f>
        <v>27.4</v>
      </c>
      <c r="R153" s="1957">
        <f>R152</f>
        <v>27.4</v>
      </c>
      <c r="S153" s="1957"/>
      <c r="T153" s="1958"/>
      <c r="U153" s="1956">
        <f>U152</f>
        <v>27.4</v>
      </c>
      <c r="V153" s="1957">
        <f>V152</f>
        <v>27.4</v>
      </c>
      <c r="W153" s="1957"/>
      <c r="X153" s="1958"/>
      <c r="Y153" s="3935"/>
      <c r="Z153" s="3937"/>
      <c r="AA153" s="3937"/>
      <c r="AB153" s="4049"/>
    </row>
    <row r="154" spans="1:29" ht="30" customHeight="1" thickBot="1" x14ac:dyDescent="0.25">
      <c r="A154" s="1867" t="s">
        <v>109</v>
      </c>
      <c r="B154" s="1870" t="s">
        <v>109</v>
      </c>
      <c r="C154" s="4050" t="s">
        <v>183</v>
      </c>
      <c r="D154" s="4052" t="s">
        <v>662</v>
      </c>
      <c r="E154" s="4054" t="s">
        <v>97</v>
      </c>
      <c r="F154" s="4054" t="s">
        <v>97</v>
      </c>
      <c r="G154" s="4055" t="s">
        <v>184</v>
      </c>
      <c r="H154" s="1602" t="s">
        <v>50</v>
      </c>
      <c r="I154" s="1600">
        <f>SUM(L154+J154)</f>
        <v>3.1</v>
      </c>
      <c r="J154" s="1599">
        <v>3.1</v>
      </c>
      <c r="K154" s="1598"/>
      <c r="L154" s="1597"/>
      <c r="M154" s="1967"/>
      <c r="N154" s="1968"/>
      <c r="O154" s="2056"/>
      <c r="P154" s="1995"/>
      <c r="Q154" s="1600"/>
      <c r="R154" s="1599"/>
      <c r="S154" s="1599"/>
      <c r="T154" s="1601"/>
      <c r="U154" s="1600"/>
      <c r="V154" s="1599"/>
      <c r="W154" s="1598"/>
      <c r="X154" s="1597"/>
      <c r="Y154" s="3934"/>
      <c r="Z154" s="4038"/>
      <c r="AA154" s="4038"/>
      <c r="AB154" s="4040"/>
    </row>
    <row r="155" spans="1:29" ht="26.25" customHeight="1" thickBot="1" x14ac:dyDescent="0.25">
      <c r="A155" s="1873"/>
      <c r="B155" s="1856"/>
      <c r="C155" s="4051"/>
      <c r="D155" s="4053"/>
      <c r="E155" s="4054"/>
      <c r="F155" s="4054"/>
      <c r="G155" s="4055"/>
      <c r="H155" s="2010" t="s">
        <v>16</v>
      </c>
      <c r="I155" s="1956">
        <f>I154</f>
        <v>3.1</v>
      </c>
      <c r="J155" s="1957">
        <f>J154</f>
        <v>3.1</v>
      </c>
      <c r="K155" s="1957"/>
      <c r="L155" s="1958"/>
      <c r="M155" s="1956"/>
      <c r="N155" s="1957"/>
      <c r="O155" s="1957"/>
      <c r="P155" s="1958"/>
      <c r="Q155" s="1956"/>
      <c r="R155" s="1957"/>
      <c r="S155" s="1957"/>
      <c r="T155" s="1958"/>
      <c r="U155" s="1956"/>
      <c r="V155" s="1957"/>
      <c r="W155" s="1957"/>
      <c r="X155" s="1958"/>
      <c r="Y155" s="3935"/>
      <c r="Z155" s="4039"/>
      <c r="AA155" s="4039"/>
      <c r="AB155" s="4041"/>
    </row>
    <row r="156" spans="1:29" ht="16.5" customHeight="1" thickBot="1" x14ac:dyDescent="0.25">
      <c r="A156" s="1596" t="s">
        <v>109</v>
      </c>
      <c r="B156" s="1595" t="s">
        <v>109</v>
      </c>
      <c r="C156" s="3721" t="s">
        <v>122</v>
      </c>
      <c r="D156" s="3722"/>
      <c r="E156" s="3722"/>
      <c r="F156" s="3722"/>
      <c r="G156" s="3722"/>
      <c r="H156" s="3723"/>
      <c r="I156" s="1594">
        <f>SUM(I137,I139,I142,I144,I146,I149,I151,I153,I155)</f>
        <v>277.20000000000005</v>
      </c>
      <c r="J156" s="1593">
        <f t="shared" ref="J156:L156" si="56">SUM(J137,J139,J142,J144,J146,J149,J151,J153,J155)</f>
        <v>275.8</v>
      </c>
      <c r="K156" s="1593">
        <f t="shared" si="56"/>
        <v>153.69999999999999</v>
      </c>
      <c r="L156" s="1592">
        <f t="shared" si="56"/>
        <v>1.4</v>
      </c>
      <c r="M156" s="1594">
        <f>SUM(M137,M139,M142,M144,M146,M149,M151,M153,M155)</f>
        <v>254.90000000000003</v>
      </c>
      <c r="N156" s="1593">
        <f t="shared" ref="N156:X156" si="57">SUM(N137,N139,N142,N144,N146,N149,N151,N155)</f>
        <v>227.50000000000003</v>
      </c>
      <c r="O156" s="1593">
        <f t="shared" si="57"/>
        <v>149.1</v>
      </c>
      <c r="P156" s="1592">
        <f t="shared" si="57"/>
        <v>0</v>
      </c>
      <c r="Q156" s="1594">
        <f t="shared" si="57"/>
        <v>227.8</v>
      </c>
      <c r="R156" s="1593">
        <f t="shared" si="57"/>
        <v>227.8</v>
      </c>
      <c r="S156" s="1593">
        <f t="shared" si="57"/>
        <v>149.1</v>
      </c>
      <c r="T156" s="1592">
        <f t="shared" si="57"/>
        <v>0</v>
      </c>
      <c r="U156" s="1594">
        <f t="shared" si="57"/>
        <v>232.8</v>
      </c>
      <c r="V156" s="1593">
        <f t="shared" si="57"/>
        <v>232.8</v>
      </c>
      <c r="W156" s="1593">
        <f t="shared" si="57"/>
        <v>149.1</v>
      </c>
      <c r="X156" s="1592">
        <f t="shared" si="57"/>
        <v>0</v>
      </c>
      <c r="Y156" s="4042"/>
      <c r="Z156" s="4043"/>
      <c r="AA156" s="4043"/>
      <c r="AB156" s="4044"/>
    </row>
    <row r="157" spans="1:29" ht="16.5" thickBot="1" x14ac:dyDescent="0.25">
      <c r="A157" s="1591" t="s">
        <v>109</v>
      </c>
      <c r="B157" s="3698" t="s">
        <v>629</v>
      </c>
      <c r="C157" s="3699"/>
      <c r="D157" s="3699"/>
      <c r="E157" s="3699"/>
      <c r="F157" s="3699"/>
      <c r="G157" s="3699"/>
      <c r="H157" s="3700"/>
      <c r="I157" s="1590">
        <f>SUM(I134,I156)</f>
        <v>651.20000000000005</v>
      </c>
      <c r="J157" s="1589">
        <f t="shared" ref="J157:X157" si="58">SUM(J134,J156)</f>
        <v>336.7</v>
      </c>
      <c r="K157" s="1589">
        <f t="shared" si="58"/>
        <v>154.1</v>
      </c>
      <c r="L157" s="1588">
        <f t="shared" si="58"/>
        <v>314.5</v>
      </c>
      <c r="M157" s="1590">
        <f>SUM(M134,M156)</f>
        <v>286.00000000000006</v>
      </c>
      <c r="N157" s="1589">
        <f t="shared" si="58"/>
        <v>233.90000000000003</v>
      </c>
      <c r="O157" s="1589">
        <f t="shared" si="58"/>
        <v>149.1</v>
      </c>
      <c r="P157" s="1588">
        <f t="shared" si="58"/>
        <v>24.7</v>
      </c>
      <c r="Q157" s="1590">
        <f t="shared" si="58"/>
        <v>228</v>
      </c>
      <c r="R157" s="1589">
        <f t="shared" si="58"/>
        <v>228</v>
      </c>
      <c r="S157" s="1589">
        <f t="shared" si="58"/>
        <v>149.1</v>
      </c>
      <c r="T157" s="1588">
        <f t="shared" si="58"/>
        <v>0</v>
      </c>
      <c r="U157" s="1590">
        <f t="shared" si="58"/>
        <v>232.9</v>
      </c>
      <c r="V157" s="1589">
        <f t="shared" si="58"/>
        <v>232.9</v>
      </c>
      <c r="W157" s="1589">
        <f t="shared" si="58"/>
        <v>149.1</v>
      </c>
      <c r="X157" s="1588">
        <f t="shared" si="58"/>
        <v>0</v>
      </c>
      <c r="Y157" s="4045"/>
      <c r="Z157" s="4046"/>
      <c r="AA157" s="4046"/>
      <c r="AB157" s="4047"/>
    </row>
    <row r="158" spans="1:29" ht="16.5" thickBot="1" x14ac:dyDescent="0.25">
      <c r="A158" s="498" t="s">
        <v>26</v>
      </c>
      <c r="B158" s="3701" t="s">
        <v>483</v>
      </c>
      <c r="C158" s="3702"/>
      <c r="D158" s="3702"/>
      <c r="E158" s="3702"/>
      <c r="F158" s="3702"/>
      <c r="G158" s="3702"/>
      <c r="H158" s="3703"/>
      <c r="I158" s="1587">
        <f t="shared" ref="I158:X158" si="59">SUM(I116,I157)</f>
        <v>10188.900000000001</v>
      </c>
      <c r="J158" s="1586">
        <f t="shared" si="59"/>
        <v>9851.7000000000007</v>
      </c>
      <c r="K158" s="1586">
        <f t="shared" si="59"/>
        <v>1116.2999999999997</v>
      </c>
      <c r="L158" s="1585">
        <f t="shared" si="59"/>
        <v>337.2</v>
      </c>
      <c r="M158" s="1587">
        <f t="shared" si="59"/>
        <v>11072.6429885</v>
      </c>
      <c r="N158" s="1586">
        <f t="shared" si="59"/>
        <v>10892.942988499999</v>
      </c>
      <c r="O158" s="1586">
        <f t="shared" si="59"/>
        <v>1197.085</v>
      </c>
      <c r="P158" s="1585">
        <f t="shared" si="59"/>
        <v>152.29999999999998</v>
      </c>
      <c r="Q158" s="1587">
        <f t="shared" si="59"/>
        <v>10986.542988500001</v>
      </c>
      <c r="R158" s="1586">
        <f t="shared" si="59"/>
        <v>10844.542988500001</v>
      </c>
      <c r="S158" s="1586">
        <f t="shared" si="59"/>
        <v>1197.085</v>
      </c>
      <c r="T158" s="1585">
        <f t="shared" si="59"/>
        <v>142</v>
      </c>
      <c r="U158" s="1587">
        <f t="shared" si="59"/>
        <v>10742.8829885</v>
      </c>
      <c r="V158" s="1586">
        <f t="shared" si="59"/>
        <v>10649.7429885</v>
      </c>
      <c r="W158" s="1586">
        <f t="shared" si="59"/>
        <v>1197.085</v>
      </c>
      <c r="X158" s="1585">
        <f t="shared" si="59"/>
        <v>72.099999999999994</v>
      </c>
      <c r="Y158" s="4024"/>
      <c r="Z158" s="4025"/>
      <c r="AA158" s="4025"/>
      <c r="AB158" s="4026"/>
    </row>
    <row r="159" spans="1:29" s="1581" customFormat="1" ht="12.75" thickTop="1" x14ac:dyDescent="0.2">
      <c r="A159" s="1582"/>
      <c r="B159" s="1582"/>
      <c r="C159" s="1582"/>
      <c r="D159" s="1582"/>
      <c r="E159" s="1582"/>
      <c r="F159" s="1582"/>
      <c r="G159" s="1582"/>
      <c r="H159" s="1582"/>
      <c r="I159" s="1582"/>
      <c r="J159" s="1582"/>
      <c r="K159" s="1582"/>
      <c r="L159" s="1582"/>
      <c r="M159" s="1582"/>
      <c r="N159" s="1582"/>
      <c r="O159" s="1582"/>
      <c r="P159" s="1582"/>
      <c r="Q159" s="1582"/>
      <c r="R159" s="1582"/>
      <c r="S159" s="1582"/>
      <c r="T159" s="1582"/>
      <c r="U159" s="1582"/>
      <c r="V159" s="1582"/>
      <c r="W159" s="1582"/>
      <c r="X159" s="1582"/>
      <c r="Y159" s="1582"/>
      <c r="Z159" s="1582"/>
      <c r="AA159" s="1582"/>
      <c r="AB159" s="1582"/>
      <c r="AC159" s="1582"/>
    </row>
    <row r="160" spans="1:29" s="1581" customFormat="1" ht="17.25" customHeight="1" x14ac:dyDescent="0.2">
      <c r="A160" s="1582"/>
      <c r="B160" s="1582"/>
      <c r="C160" s="1582"/>
      <c r="D160" s="1582"/>
      <c r="E160" s="1582"/>
      <c r="F160" s="1582"/>
      <c r="G160" s="1582"/>
      <c r="H160" s="1582"/>
      <c r="I160" s="1582"/>
      <c r="J160" s="1582"/>
      <c r="K160" s="1582"/>
      <c r="L160" s="1582"/>
      <c r="M160" s="1582"/>
      <c r="N160" s="1582"/>
      <c r="O160" s="1582"/>
      <c r="P160" s="1582"/>
      <c r="Q160" s="1582"/>
      <c r="R160" s="1582"/>
      <c r="S160" s="1582"/>
      <c r="T160" s="1582"/>
      <c r="U160" s="1582"/>
      <c r="V160" s="1582"/>
      <c r="W160" s="791"/>
      <c r="X160" s="791"/>
      <c r="Y160" s="791"/>
      <c r="Z160" s="791"/>
      <c r="AA160" s="791"/>
      <c r="AB160" s="791"/>
      <c r="AC160" s="1582"/>
    </row>
    <row r="161" spans="1:30" s="1581" customFormat="1" ht="18.75" customHeight="1" x14ac:dyDescent="0.2">
      <c r="A161" s="1584"/>
      <c r="B161" s="258"/>
      <c r="C161" s="3983" t="s">
        <v>160</v>
      </c>
      <c r="D161" s="3983"/>
      <c r="E161" s="3983"/>
      <c r="F161" s="3983"/>
      <c r="G161" s="3983"/>
      <c r="H161" s="3983"/>
      <c r="I161" s="3983"/>
      <c r="J161" s="3983"/>
      <c r="K161" s="3983"/>
      <c r="L161" s="3983"/>
      <c r="M161" s="3983"/>
      <c r="N161" s="3983"/>
      <c r="O161" s="3983"/>
      <c r="P161" s="3983"/>
      <c r="Q161" s="3983"/>
      <c r="R161" s="3983"/>
      <c r="S161" s="3983"/>
      <c r="T161" s="3983"/>
      <c r="U161" s="3983"/>
      <c r="V161" s="3983"/>
      <c r="W161" s="3983"/>
      <c r="X161" s="3983"/>
      <c r="Y161" s="1880"/>
      <c r="Z161" s="1880"/>
      <c r="AA161" s="1880"/>
      <c r="AB161" s="1880"/>
      <c r="AC161" s="1582"/>
    </row>
    <row r="162" spans="1:30" s="1581" customFormat="1" ht="15.75" customHeight="1" thickBot="1" x14ac:dyDescent="0.25">
      <c r="A162" s="1584"/>
      <c r="B162" s="258"/>
      <c r="C162" s="1874"/>
      <c r="D162" s="1874"/>
      <c r="E162" s="1874"/>
      <c r="F162" s="1874"/>
      <c r="G162" s="1874"/>
      <c r="H162" s="1874"/>
      <c r="I162" s="1583"/>
      <c r="J162" s="1583"/>
      <c r="K162" s="1583"/>
      <c r="L162" s="1583"/>
      <c r="M162" s="1583"/>
      <c r="N162" s="1583"/>
      <c r="O162" s="1583"/>
      <c r="P162" s="1583"/>
      <c r="Q162" s="1583"/>
      <c r="R162" s="1583"/>
      <c r="S162" s="1583"/>
      <c r="T162" s="1583"/>
      <c r="U162" s="1583"/>
      <c r="V162" s="1583"/>
      <c r="W162" s="1583"/>
      <c r="X162" s="1583"/>
      <c r="Y162" s="1880"/>
      <c r="Z162" s="1880"/>
      <c r="AA162" s="1880"/>
      <c r="AB162" s="1880"/>
      <c r="AC162" s="1582"/>
      <c r="AD162" s="1904"/>
    </row>
    <row r="163" spans="1:30" s="1581" customFormat="1" ht="37.5" customHeight="1" thickTop="1" thickBot="1" x14ac:dyDescent="0.25">
      <c r="A163" s="4027" t="s">
        <v>161</v>
      </c>
      <c r="B163" s="4028"/>
      <c r="C163" s="4028"/>
      <c r="D163" s="4028"/>
      <c r="E163" s="4028"/>
      <c r="F163" s="4028"/>
      <c r="G163" s="4028"/>
      <c r="H163" s="4029"/>
      <c r="I163" s="4030" t="s">
        <v>162</v>
      </c>
      <c r="J163" s="4031"/>
      <c r="K163" s="4031"/>
      <c r="L163" s="4032"/>
      <c r="M163" s="4030" t="s">
        <v>163</v>
      </c>
      <c r="N163" s="4031"/>
      <c r="O163" s="4031"/>
      <c r="P163" s="4032"/>
      <c r="Q163" s="4030" t="s">
        <v>330</v>
      </c>
      <c r="R163" s="4031"/>
      <c r="S163" s="4031"/>
      <c r="T163" s="4032"/>
      <c r="U163" s="4033" t="s">
        <v>630</v>
      </c>
      <c r="V163" s="4031"/>
      <c r="W163" s="4031"/>
      <c r="X163" s="4034"/>
      <c r="Y163" s="1880"/>
      <c r="Z163" s="1880"/>
      <c r="AA163" s="1880"/>
      <c r="AB163" s="1880"/>
      <c r="AC163" s="1582"/>
    </row>
    <row r="164" spans="1:30" s="1581" customFormat="1" ht="16.5" customHeight="1" thickBot="1" x14ac:dyDescent="0.25">
      <c r="A164" s="4003" t="s">
        <v>332</v>
      </c>
      <c r="B164" s="4004"/>
      <c r="C164" s="4004"/>
      <c r="D164" s="4004"/>
      <c r="E164" s="4004"/>
      <c r="F164" s="4004"/>
      <c r="G164" s="4004"/>
      <c r="H164" s="4005"/>
      <c r="I164" s="3654">
        <f>SUM(I165:L168)</f>
        <v>4841.1000000000004</v>
      </c>
      <c r="J164" s="3655"/>
      <c r="K164" s="3655"/>
      <c r="L164" s="3656"/>
      <c r="M164" s="4006">
        <f>SUM(M165:P168)</f>
        <v>4982.6429884999998</v>
      </c>
      <c r="N164" s="4007"/>
      <c r="O164" s="4007"/>
      <c r="P164" s="4008"/>
      <c r="Q164" s="3654">
        <f>SUM(Q165:T168)</f>
        <v>4995.6429885000007</v>
      </c>
      <c r="R164" s="3655"/>
      <c r="S164" s="3655"/>
      <c r="T164" s="3656"/>
      <c r="U164" s="3655">
        <f>SUM(U165:X168)</f>
        <v>4976.3829884999996</v>
      </c>
      <c r="V164" s="3655"/>
      <c r="W164" s="3655"/>
      <c r="X164" s="3686"/>
      <c r="Y164" s="1880"/>
      <c r="Z164" s="1880"/>
      <c r="AA164" s="1880"/>
      <c r="AB164" s="1880"/>
      <c r="AC164" s="1582"/>
    </row>
    <row r="165" spans="1:30" s="1581" customFormat="1" ht="15.75" customHeight="1" x14ac:dyDescent="0.2">
      <c r="A165" s="4035" t="s">
        <v>260</v>
      </c>
      <c r="B165" s="4036"/>
      <c r="C165" s="4036"/>
      <c r="D165" s="4036"/>
      <c r="E165" s="4036"/>
      <c r="F165" s="4036"/>
      <c r="G165" s="4036"/>
      <c r="H165" s="4037"/>
      <c r="I165" s="4021">
        <f>SUM(I15,I21,I46,I54,I56,I58,I62,I66,I78,I81,I83,I85,I92,I94,I98,I100,I103,I105,I110,I113,I119,I122,I126,I130,I138,I145,I147,I150,I154,I73)</f>
        <v>3396.7000000000007</v>
      </c>
      <c r="J165" s="4022"/>
      <c r="K165" s="4022"/>
      <c r="L165" s="4023"/>
      <c r="M165" s="4021">
        <f>SUM(M15,M21,M46,M54,M56,M58,M62,M66,M78,M81,M83,M85,M92,M94,M98,M100,M103,M105,M110,M113,M119,M122,M126,M130,M138,M145,M147,M150,M154,M73)</f>
        <v>3742.8429885</v>
      </c>
      <c r="N165" s="4022"/>
      <c r="O165" s="4022"/>
      <c r="P165" s="4023"/>
      <c r="Q165" s="4021">
        <f>SUM(Q15,Q21,Q46,Q54,Q56,Q58,Q62,Q66,Q78,Q81,Q83,Q85,Q92,Q94,Q98,Q100,Q103,Q105,Q110,Q113,Q119,Q122,Q126,Q130,Q138,Q145,Q147,Q150,Q154,Q73)</f>
        <v>3715.4429885000004</v>
      </c>
      <c r="R165" s="4022"/>
      <c r="S165" s="4022"/>
      <c r="T165" s="4023"/>
      <c r="U165" s="4021">
        <f>SUM(U15,U21,U46,U54,U56,U58,U62,U66,U78,U81,U83,U85,U92,U94,U98,U100,U103,U105,U110,U113,U119,U122,U126,U130,U138,U145,U147,U150,U154,U73)</f>
        <v>3696.1429884999998</v>
      </c>
      <c r="V165" s="4022"/>
      <c r="W165" s="4022"/>
      <c r="X165" s="4023"/>
      <c r="Y165" s="1880"/>
      <c r="Z165" s="1880"/>
      <c r="AA165" s="1880"/>
      <c r="AB165" s="1880"/>
      <c r="AC165" s="1582"/>
    </row>
    <row r="166" spans="1:30" s="1581" customFormat="1" ht="15.75" customHeight="1" x14ac:dyDescent="0.25">
      <c r="A166" s="4012" t="s">
        <v>166</v>
      </c>
      <c r="B166" s="4013"/>
      <c r="C166" s="4013"/>
      <c r="D166" s="4013"/>
      <c r="E166" s="4013"/>
      <c r="F166" s="4013"/>
      <c r="G166" s="4013"/>
      <c r="H166" s="4014"/>
      <c r="I166" s="3648">
        <f>SUM(I111,I141)</f>
        <v>16.8</v>
      </c>
      <c r="J166" s="3649"/>
      <c r="K166" s="3649"/>
      <c r="L166" s="3650"/>
      <c r="M166" s="3648">
        <f>SUM(N95,M111,M141)</f>
        <v>15.1</v>
      </c>
      <c r="N166" s="3649"/>
      <c r="O166" s="3649"/>
      <c r="P166" s="3650"/>
      <c r="Q166" s="3648">
        <f>SUM(R95,Q111,Q141)</f>
        <v>15.1</v>
      </c>
      <c r="R166" s="3649"/>
      <c r="S166" s="3649"/>
      <c r="T166" s="3650"/>
      <c r="U166" s="3648">
        <f>SUM(V95,U111,U141)</f>
        <v>15.1</v>
      </c>
      <c r="V166" s="3649"/>
      <c r="W166" s="3649"/>
      <c r="X166" s="3650"/>
      <c r="Y166" s="1880"/>
      <c r="Z166" s="1880"/>
      <c r="AA166" s="1880"/>
      <c r="AB166" s="1880"/>
      <c r="AC166" s="1582"/>
    </row>
    <row r="167" spans="1:30" s="1581" customFormat="1" ht="32.25" customHeight="1" x14ac:dyDescent="0.25">
      <c r="A167" s="4012" t="s">
        <v>167</v>
      </c>
      <c r="B167" s="4013"/>
      <c r="C167" s="4013"/>
      <c r="D167" s="4013"/>
      <c r="E167" s="4013"/>
      <c r="F167" s="4013"/>
      <c r="G167" s="4013"/>
      <c r="H167" s="4014"/>
      <c r="I167" s="3648">
        <f>SUM(I14,I18,I20,I51,I53,I96,I120,I140,I143,I148,I152)</f>
        <v>1427.6</v>
      </c>
      <c r="J167" s="3649"/>
      <c r="K167" s="3649"/>
      <c r="L167" s="3650"/>
      <c r="M167" s="3648">
        <f>SUM(M14,M18,M20,M51,M53,M96,M140,M143,M148,M152)</f>
        <v>1224.7</v>
      </c>
      <c r="N167" s="3649"/>
      <c r="O167" s="3649"/>
      <c r="P167" s="3650"/>
      <c r="Q167" s="3648">
        <f>SUM(Q14,Q18,Q20,Q51,Q53,Q96,Q140,Q143,Q148,Q154)</f>
        <v>1265.1000000000001</v>
      </c>
      <c r="R167" s="3649"/>
      <c r="S167" s="3649"/>
      <c r="T167" s="3650"/>
      <c r="U167" s="3648">
        <f>SUM(U14,U18,U20,U51,U53,U96,U140,U143,U148,U154)</f>
        <v>1265.1400000000001</v>
      </c>
      <c r="V167" s="3649"/>
      <c r="W167" s="3649"/>
      <c r="X167" s="3650"/>
      <c r="Y167" s="1880"/>
      <c r="Z167" s="1880"/>
      <c r="AA167" s="1880"/>
      <c r="AB167" s="1880"/>
      <c r="AC167" s="1582"/>
    </row>
    <row r="168" spans="1:30" s="1581" customFormat="1" ht="16.5" customHeight="1" thickBot="1" x14ac:dyDescent="0.25">
      <c r="A168" s="4015" t="s">
        <v>631</v>
      </c>
      <c r="B168" s="4016"/>
      <c r="C168" s="4016"/>
      <c r="D168" s="4016"/>
      <c r="E168" s="4016"/>
      <c r="F168" s="4016"/>
      <c r="G168" s="4016"/>
      <c r="H168" s="4017"/>
      <c r="I168" s="4018">
        <f>SUM(I74)</f>
        <v>0</v>
      </c>
      <c r="J168" s="4019"/>
      <c r="K168" s="4019"/>
      <c r="L168" s="4020"/>
      <c r="M168" s="4018">
        <f>SUM(M74)</f>
        <v>0</v>
      </c>
      <c r="N168" s="4019"/>
      <c r="O168" s="4019"/>
      <c r="P168" s="4020"/>
      <c r="Q168" s="4018">
        <f>SUM(Q74)</f>
        <v>0</v>
      </c>
      <c r="R168" s="4019"/>
      <c r="S168" s="4019"/>
      <c r="T168" s="4020"/>
      <c r="U168" s="4018">
        <f>SUM(U74)</f>
        <v>0</v>
      </c>
      <c r="V168" s="4019"/>
      <c r="W168" s="4019"/>
      <c r="X168" s="4020"/>
      <c r="Y168" s="1880"/>
      <c r="Z168" s="1880"/>
      <c r="AA168" s="1880"/>
      <c r="AB168" s="1880"/>
      <c r="AC168" s="1582"/>
    </row>
    <row r="169" spans="1:30" s="1581" customFormat="1" ht="15.75" customHeight="1" thickBot="1" x14ac:dyDescent="0.25">
      <c r="A169" s="4003" t="s">
        <v>334</v>
      </c>
      <c r="B169" s="4004"/>
      <c r="C169" s="4004"/>
      <c r="D169" s="4004"/>
      <c r="E169" s="4004"/>
      <c r="F169" s="4004"/>
      <c r="G169" s="4004"/>
      <c r="H169" s="4005"/>
      <c r="I169" s="3654">
        <f>SUM(I170:L172)</f>
        <v>5347.8</v>
      </c>
      <c r="J169" s="3655"/>
      <c r="K169" s="3655"/>
      <c r="L169" s="3656"/>
      <c r="M169" s="4006">
        <f>SUM(M170:P172)</f>
        <v>6090.0000000000009</v>
      </c>
      <c r="N169" s="4007"/>
      <c r="O169" s="4007"/>
      <c r="P169" s="4008"/>
      <c r="Q169" s="3654">
        <f>SUM(Q170:T172)</f>
        <v>5990.9000000000005</v>
      </c>
      <c r="R169" s="3655"/>
      <c r="S169" s="3655"/>
      <c r="T169" s="3656"/>
      <c r="U169" s="3655">
        <f>SUM(U170:X172)</f>
        <v>5766.5000000000009</v>
      </c>
      <c r="V169" s="3655"/>
      <c r="W169" s="3655"/>
      <c r="X169" s="3686"/>
      <c r="Y169" s="1880"/>
      <c r="Z169" s="1880"/>
      <c r="AA169" s="1880"/>
      <c r="AB169" s="1880"/>
      <c r="AC169" s="1582"/>
    </row>
    <row r="170" spans="1:30" s="1581" customFormat="1" ht="15.75" customHeight="1" x14ac:dyDescent="0.2">
      <c r="A170" s="4009" t="s">
        <v>632</v>
      </c>
      <c r="B170" s="4010"/>
      <c r="C170" s="4010"/>
      <c r="D170" s="4010"/>
      <c r="E170" s="4010"/>
      <c r="F170" s="4010"/>
      <c r="G170" s="4010"/>
      <c r="H170" s="4011"/>
      <c r="I170" s="3648">
        <f>SUM(I47,I63,I65,I68,I70,I72,I124,I128)</f>
        <v>278.5</v>
      </c>
      <c r="J170" s="3649"/>
      <c r="K170" s="3649"/>
      <c r="L170" s="3650"/>
      <c r="M170" s="3648">
        <f>SUM(M47,M63,M65,M68,M70,M72,M124,M128)</f>
        <v>374.1</v>
      </c>
      <c r="N170" s="3649"/>
      <c r="O170" s="3649"/>
      <c r="P170" s="3650"/>
      <c r="Q170" s="3648">
        <f>SUM(Q47,Q63,Q65,Q68,Q70,Q72,Q128)</f>
        <v>276.7</v>
      </c>
      <c r="R170" s="3649"/>
      <c r="S170" s="3649"/>
      <c r="T170" s="3650"/>
      <c r="U170" s="3648">
        <f>SUM(U47,U63,U65,U68,U70,U72,U128)</f>
        <v>52.3</v>
      </c>
      <c r="V170" s="3649"/>
      <c r="W170" s="3649"/>
      <c r="X170" s="3650"/>
      <c r="Y170" s="1880"/>
      <c r="Z170" s="1880"/>
      <c r="AA170" s="1880"/>
      <c r="AB170" s="1880"/>
      <c r="AC170" s="1582"/>
    </row>
    <row r="171" spans="1:30" s="1581" customFormat="1" ht="15.75" customHeight="1" x14ac:dyDescent="0.2">
      <c r="A171" s="3994" t="s">
        <v>265</v>
      </c>
      <c r="B171" s="3995"/>
      <c r="C171" s="3995"/>
      <c r="D171" s="3995"/>
      <c r="E171" s="3995"/>
      <c r="F171" s="3995"/>
      <c r="G171" s="3995"/>
      <c r="H171" s="3996"/>
      <c r="I171" s="3660">
        <f>SUM(I10,I12,I48,I50,I79,I102,I123,I127)</f>
        <v>5044.4000000000005</v>
      </c>
      <c r="J171" s="3661"/>
      <c r="K171" s="3661"/>
      <c r="L171" s="3662"/>
      <c r="M171" s="3660">
        <f>SUM(M10,M12,M48,M50,M79,M102,M123,M127)</f>
        <v>5696.2000000000007</v>
      </c>
      <c r="N171" s="3661"/>
      <c r="O171" s="3661"/>
      <c r="P171" s="3662"/>
      <c r="Q171" s="3660">
        <f>SUM(Q10,Q12,Q48,Q50,Q79,Q102,Q123,Q127)</f>
        <v>5694.2000000000007</v>
      </c>
      <c r="R171" s="3661"/>
      <c r="S171" s="3661"/>
      <c r="T171" s="3662"/>
      <c r="U171" s="3660">
        <f>SUM(U10,U12,U48,U50,U79,U102,U123,U127)</f>
        <v>5694.2000000000007</v>
      </c>
      <c r="V171" s="3661"/>
      <c r="W171" s="3661"/>
      <c r="X171" s="3662"/>
      <c r="Y171" s="1880"/>
      <c r="Z171" s="1880"/>
      <c r="AA171" s="1880"/>
      <c r="AB171" s="1880"/>
      <c r="AC171" s="1582"/>
    </row>
    <row r="172" spans="1:30" s="1581" customFormat="1" ht="15.75" customHeight="1" thickBot="1" x14ac:dyDescent="0.25">
      <c r="A172" s="3997" t="s">
        <v>266</v>
      </c>
      <c r="B172" s="3998"/>
      <c r="C172" s="3998"/>
      <c r="D172" s="3998"/>
      <c r="E172" s="3998"/>
      <c r="F172" s="3998"/>
      <c r="G172" s="3998"/>
      <c r="H172" s="3999"/>
      <c r="I172" s="3682">
        <f>I136</f>
        <v>24.9</v>
      </c>
      <c r="J172" s="3683"/>
      <c r="K172" s="3683"/>
      <c r="L172" s="3684"/>
      <c r="M172" s="4000">
        <f>M136</f>
        <v>19.7</v>
      </c>
      <c r="N172" s="4001"/>
      <c r="O172" s="4001"/>
      <c r="P172" s="4002"/>
      <c r="Q172" s="4000">
        <f t="shared" ref="Q172" si="60">Q136</f>
        <v>20</v>
      </c>
      <c r="R172" s="4001"/>
      <c r="S172" s="4001"/>
      <c r="T172" s="4002"/>
      <c r="U172" s="4000">
        <f t="shared" ref="U172" si="61">U136</f>
        <v>20</v>
      </c>
      <c r="V172" s="4001"/>
      <c r="W172" s="4001"/>
      <c r="X172" s="4002"/>
      <c r="Y172" s="1880"/>
      <c r="Z172" s="1880"/>
      <c r="AA172" s="1880"/>
      <c r="AB172" s="1880"/>
      <c r="AC172" s="1582"/>
    </row>
    <row r="173" spans="1:30" ht="16.5" customHeight="1" thickBot="1" x14ac:dyDescent="0.25">
      <c r="A173" s="3990" t="s">
        <v>267</v>
      </c>
      <c r="B173" s="3991"/>
      <c r="C173" s="3991"/>
      <c r="D173" s="3991"/>
      <c r="E173" s="3991"/>
      <c r="F173" s="3991"/>
      <c r="G173" s="3991"/>
      <c r="H173" s="3992"/>
      <c r="I173" s="3669">
        <f>SUM(I164,I169)</f>
        <v>10188.900000000001</v>
      </c>
      <c r="J173" s="3670"/>
      <c r="K173" s="3670"/>
      <c r="L173" s="3671"/>
      <c r="M173" s="3669">
        <f>SUM(M164,M169)</f>
        <v>11072.6429885</v>
      </c>
      <c r="N173" s="3670"/>
      <c r="O173" s="3670"/>
      <c r="P173" s="3671"/>
      <c r="Q173" s="3669">
        <f>SUM(Q164,Q169)</f>
        <v>10986.542988500001</v>
      </c>
      <c r="R173" s="3670"/>
      <c r="S173" s="3670"/>
      <c r="T173" s="3671"/>
      <c r="U173" s="3669">
        <f>SUM(U164,U169)</f>
        <v>10742.882988500001</v>
      </c>
      <c r="V173" s="3670"/>
      <c r="W173" s="3670"/>
      <c r="X173" s="3672"/>
      <c r="Y173" s="816"/>
      <c r="Z173" s="816"/>
      <c r="AA173" s="816"/>
      <c r="AB173" s="816"/>
    </row>
    <row r="174" spans="1:30" ht="13.5" hidden="1" customHeight="1" thickTop="1" x14ac:dyDescent="0.2">
      <c r="D174" s="3993" t="s">
        <v>633</v>
      </c>
      <c r="E174" s="3993"/>
      <c r="F174" s="3993"/>
      <c r="G174" s="3993"/>
      <c r="H174" s="3993"/>
      <c r="I174" s="3993"/>
    </row>
    <row r="175" spans="1:30" ht="13.5" hidden="1" customHeight="1" thickTop="1" x14ac:dyDescent="0.2">
      <c r="D175" s="3993" t="s">
        <v>634</v>
      </c>
      <c r="E175" s="3993"/>
      <c r="F175" s="3993"/>
      <c r="G175" s="3993"/>
      <c r="H175" s="3993"/>
      <c r="I175" s="3993"/>
    </row>
    <row r="176" spans="1:30" ht="13.5" hidden="1" thickTop="1" x14ac:dyDescent="0.2">
      <c r="D176" s="1875"/>
    </row>
    <row r="177" spans="3:29" ht="15.75" hidden="1" customHeight="1" x14ac:dyDescent="0.2">
      <c r="C177" s="1580"/>
      <c r="D177" s="1580"/>
      <c r="E177" s="1580"/>
      <c r="F177" s="1579"/>
      <c r="G177" s="1579"/>
      <c r="H177" s="3983" t="s">
        <v>635</v>
      </c>
      <c r="I177" s="3983"/>
      <c r="J177" s="3983"/>
      <c r="K177" s="3983"/>
      <c r="L177" s="3983"/>
      <c r="M177" s="3983"/>
      <c r="N177" s="3983"/>
      <c r="O177" s="3983"/>
      <c r="P177" s="3983"/>
      <c r="Q177" s="1577"/>
      <c r="R177" s="1577"/>
      <c r="S177" s="1577"/>
      <c r="T177" s="1577"/>
      <c r="U177" s="1577"/>
      <c r="V177" s="1577"/>
      <c r="W177" s="1578"/>
      <c r="X177" s="1577"/>
      <c r="AC177" s="1875"/>
    </row>
    <row r="178" spans="3:29" ht="16.5" hidden="1" thickTop="1" x14ac:dyDescent="0.2">
      <c r="C178" s="1580"/>
      <c r="D178" s="1580"/>
      <c r="E178" s="1580"/>
      <c r="F178" s="1579"/>
      <c r="G178" s="1579"/>
      <c r="H178" s="1579"/>
      <c r="I178" s="1577"/>
      <c r="J178" s="1577"/>
      <c r="K178" s="1577"/>
      <c r="L178" s="1577"/>
      <c r="M178" s="1577"/>
      <c r="N178" s="1577"/>
      <c r="O178" s="1578"/>
      <c r="P178" s="1577"/>
      <c r="Q178" s="1577"/>
      <c r="R178" s="1576"/>
      <c r="S178" s="1576"/>
      <c r="T178" s="1576"/>
      <c r="U178" s="1576"/>
      <c r="V178" s="261"/>
      <c r="W178" s="261" t="s">
        <v>636</v>
      </c>
      <c r="X178" s="1575"/>
      <c r="Z178" s="1875"/>
      <c r="AA178" s="1875"/>
      <c r="AB178" s="1875"/>
    </row>
    <row r="179" spans="3:29" ht="15" hidden="1" customHeight="1" thickBot="1" x14ac:dyDescent="0.25">
      <c r="C179" s="3984" t="s">
        <v>161</v>
      </c>
      <c r="D179" s="3985"/>
      <c r="E179" s="3985"/>
      <c r="F179" s="3985"/>
      <c r="G179" s="3985"/>
      <c r="H179" s="3986"/>
      <c r="I179" s="3984" t="s">
        <v>637</v>
      </c>
      <c r="J179" s="3985"/>
      <c r="K179" s="3985"/>
      <c r="L179" s="3986"/>
      <c r="M179" s="3984" t="s">
        <v>638</v>
      </c>
      <c r="N179" s="3985"/>
      <c r="O179" s="3985"/>
      <c r="P179" s="3986"/>
      <c r="Q179" s="3984" t="s">
        <v>639</v>
      </c>
      <c r="R179" s="3985"/>
      <c r="S179" s="3985"/>
      <c r="T179" s="3986"/>
      <c r="U179" s="3984" t="s">
        <v>640</v>
      </c>
      <c r="V179" s="3985"/>
      <c r="W179" s="3985"/>
      <c r="X179" s="3986"/>
    </row>
    <row r="180" spans="3:29" ht="15" hidden="1" customHeight="1" thickBot="1" x14ac:dyDescent="0.25">
      <c r="C180" s="3968" t="s">
        <v>164</v>
      </c>
      <c r="D180" s="3969"/>
      <c r="E180" s="3969"/>
      <c r="F180" s="3969"/>
      <c r="G180" s="3969"/>
      <c r="H180" s="3970"/>
      <c r="I180" s="3971">
        <v>11483.5</v>
      </c>
      <c r="J180" s="3972"/>
      <c r="K180" s="3972"/>
      <c r="L180" s="3973"/>
      <c r="M180" s="3959">
        <v>10530.9</v>
      </c>
      <c r="N180" s="3960"/>
      <c r="O180" s="3960"/>
      <c r="P180" s="3961"/>
      <c r="Q180" s="3971">
        <v>10845.5</v>
      </c>
      <c r="R180" s="3972"/>
      <c r="S180" s="3972"/>
      <c r="T180" s="3973"/>
      <c r="U180" s="3971">
        <v>11424.5</v>
      </c>
      <c r="V180" s="3972"/>
      <c r="W180" s="3972"/>
      <c r="X180" s="3973"/>
    </row>
    <row r="181" spans="3:29" ht="12.75" hidden="1" customHeight="1" x14ac:dyDescent="0.2">
      <c r="C181" s="3977" t="s">
        <v>641</v>
      </c>
      <c r="D181" s="3978"/>
      <c r="E181" s="3978"/>
      <c r="F181" s="3978"/>
      <c r="G181" s="3978"/>
      <c r="H181" s="3979"/>
      <c r="I181" s="3987">
        <v>4018</v>
      </c>
      <c r="J181" s="3988"/>
      <c r="K181" s="3988"/>
      <c r="L181" s="3989"/>
      <c r="M181" s="3987">
        <v>3582.9</v>
      </c>
      <c r="N181" s="3988"/>
      <c r="O181" s="3988"/>
      <c r="P181" s="3989"/>
      <c r="Q181" s="3987">
        <v>3891.5</v>
      </c>
      <c r="R181" s="3988"/>
      <c r="S181" s="3988"/>
      <c r="T181" s="3989"/>
      <c r="U181" s="3987">
        <v>4169.5</v>
      </c>
      <c r="V181" s="3988"/>
      <c r="W181" s="3988"/>
      <c r="X181" s="3989"/>
    </row>
    <row r="182" spans="3:29" ht="28.5" hidden="1" customHeight="1" x14ac:dyDescent="0.2">
      <c r="C182" s="3938" t="s">
        <v>642</v>
      </c>
      <c r="D182" s="3939"/>
      <c r="E182" s="3939"/>
      <c r="F182" s="3939"/>
      <c r="G182" s="3939"/>
      <c r="H182" s="3940"/>
      <c r="I182" s="3941"/>
      <c r="J182" s="3942"/>
      <c r="K182" s="3942"/>
      <c r="L182" s="3943"/>
      <c r="M182" s="3941"/>
      <c r="N182" s="3942"/>
      <c r="O182" s="3942"/>
      <c r="P182" s="3943"/>
      <c r="Q182" s="3941"/>
      <c r="R182" s="3942"/>
      <c r="S182" s="3942"/>
      <c r="T182" s="3943"/>
      <c r="U182" s="3941"/>
      <c r="V182" s="3942"/>
      <c r="W182" s="3942"/>
      <c r="X182" s="3943"/>
      <c r="Y182" s="1875"/>
    </row>
    <row r="183" spans="3:29" ht="28.5" hidden="1" customHeight="1" x14ac:dyDescent="0.2">
      <c r="C183" s="3938" t="s">
        <v>643</v>
      </c>
      <c r="D183" s="3939"/>
      <c r="E183" s="3939"/>
      <c r="F183" s="3939"/>
      <c r="G183" s="3939"/>
      <c r="H183" s="3940"/>
      <c r="I183" s="3941">
        <v>182.7</v>
      </c>
      <c r="J183" s="3942"/>
      <c r="K183" s="3942"/>
      <c r="L183" s="3943"/>
      <c r="M183" s="3941" t="e">
        <f>#REF!</f>
        <v>#REF!</v>
      </c>
      <c r="N183" s="3942"/>
      <c r="O183" s="3942"/>
      <c r="P183" s="3943"/>
      <c r="Q183" s="3941">
        <v>185</v>
      </c>
      <c r="R183" s="3942"/>
      <c r="S183" s="3942"/>
      <c r="T183" s="3943"/>
      <c r="U183" s="3941">
        <v>185</v>
      </c>
      <c r="V183" s="3942"/>
      <c r="W183" s="3942"/>
      <c r="X183" s="3943"/>
    </row>
    <row r="184" spans="3:29" ht="27" hidden="1" customHeight="1" x14ac:dyDescent="0.2">
      <c r="C184" s="3938" t="s">
        <v>644</v>
      </c>
      <c r="D184" s="3939"/>
      <c r="E184" s="3939"/>
      <c r="F184" s="3939"/>
      <c r="G184" s="3939"/>
      <c r="H184" s="3940"/>
      <c r="I184" s="3941">
        <v>7250.4</v>
      </c>
      <c r="J184" s="3942"/>
      <c r="K184" s="3942"/>
      <c r="L184" s="3943"/>
      <c r="M184" s="3941">
        <v>6735</v>
      </c>
      <c r="N184" s="3942"/>
      <c r="O184" s="3942"/>
      <c r="P184" s="3943"/>
      <c r="Q184" s="3941">
        <v>6735</v>
      </c>
      <c r="R184" s="3942"/>
      <c r="S184" s="3942"/>
      <c r="T184" s="3943"/>
      <c r="U184" s="3941">
        <v>7035</v>
      </c>
      <c r="V184" s="3942"/>
      <c r="W184" s="3942"/>
      <c r="X184" s="3943"/>
    </row>
    <row r="185" spans="3:29" ht="39" hidden="1" customHeight="1" x14ac:dyDescent="0.2">
      <c r="C185" s="3938" t="s">
        <v>645</v>
      </c>
      <c r="D185" s="3939"/>
      <c r="E185" s="3939"/>
      <c r="F185" s="3939"/>
      <c r="G185" s="3939"/>
      <c r="H185" s="3940"/>
      <c r="I185" s="3941"/>
      <c r="J185" s="3942"/>
      <c r="K185" s="3942"/>
      <c r="L185" s="3943"/>
      <c r="M185" s="3941"/>
      <c r="N185" s="3942"/>
      <c r="O185" s="3942"/>
      <c r="P185" s="3943"/>
      <c r="Q185" s="3941"/>
      <c r="R185" s="3942"/>
      <c r="S185" s="3942"/>
      <c r="T185" s="3943"/>
      <c r="U185" s="3941"/>
      <c r="V185" s="3942"/>
      <c r="W185" s="3942"/>
      <c r="X185" s="3943"/>
    </row>
    <row r="186" spans="3:29" ht="28.5" hidden="1" customHeight="1" x14ac:dyDescent="0.2">
      <c r="C186" s="3938" t="s">
        <v>646</v>
      </c>
      <c r="D186" s="3939"/>
      <c r="E186" s="3939"/>
      <c r="F186" s="3939"/>
      <c r="G186" s="3939"/>
      <c r="H186" s="3940"/>
      <c r="I186" s="3941">
        <v>32.4</v>
      </c>
      <c r="J186" s="3942"/>
      <c r="K186" s="3942"/>
      <c r="L186" s="3943"/>
      <c r="M186" s="3941">
        <v>33</v>
      </c>
      <c r="N186" s="3942"/>
      <c r="O186" s="3942"/>
      <c r="P186" s="3943"/>
      <c r="Q186" s="3941">
        <v>34</v>
      </c>
      <c r="R186" s="3942"/>
      <c r="S186" s="3942"/>
      <c r="T186" s="3943"/>
      <c r="U186" s="3941">
        <v>35</v>
      </c>
      <c r="V186" s="3942"/>
      <c r="W186" s="3942"/>
      <c r="X186" s="3943"/>
    </row>
    <row r="187" spans="3:29" ht="28.5" hidden="1" customHeight="1" thickBot="1" x14ac:dyDescent="0.25">
      <c r="C187" s="3962" t="s">
        <v>647</v>
      </c>
      <c r="D187" s="3963"/>
      <c r="E187" s="3963"/>
      <c r="F187" s="3963"/>
      <c r="G187" s="3963"/>
      <c r="H187" s="3964"/>
      <c r="I187" s="3941"/>
      <c r="J187" s="3942"/>
      <c r="K187" s="3942"/>
      <c r="L187" s="3943"/>
      <c r="M187" s="3941"/>
      <c r="N187" s="3942"/>
      <c r="O187" s="3942"/>
      <c r="P187" s="3943"/>
      <c r="Q187" s="3941"/>
      <c r="R187" s="3942"/>
      <c r="S187" s="3942"/>
      <c r="T187" s="3943"/>
      <c r="U187" s="3941"/>
      <c r="V187" s="3942"/>
      <c r="W187" s="3942"/>
      <c r="X187" s="3943"/>
    </row>
    <row r="188" spans="3:29" ht="25.5" hidden="1" customHeight="1" thickBot="1" x14ac:dyDescent="0.25">
      <c r="C188" s="3968" t="s">
        <v>170</v>
      </c>
      <c r="D188" s="3969"/>
      <c r="E188" s="3969"/>
      <c r="F188" s="3969"/>
      <c r="G188" s="3969"/>
      <c r="H188" s="3970"/>
      <c r="I188" s="3971">
        <v>18879.599999999999</v>
      </c>
      <c r="J188" s="3972"/>
      <c r="K188" s="3972"/>
      <c r="L188" s="3973"/>
      <c r="M188" s="3959">
        <v>22510.2</v>
      </c>
      <c r="N188" s="3960"/>
      <c r="O188" s="3960"/>
      <c r="P188" s="3961"/>
      <c r="Q188" s="3971">
        <v>25010.9</v>
      </c>
      <c r="R188" s="3972"/>
      <c r="S188" s="3972"/>
      <c r="T188" s="3973"/>
      <c r="U188" s="3971">
        <v>24862.400000000001</v>
      </c>
      <c r="V188" s="3972"/>
      <c r="W188" s="3972"/>
      <c r="X188" s="3973"/>
    </row>
    <row r="189" spans="3:29" ht="13.5" hidden="1" customHeight="1" thickTop="1" x14ac:dyDescent="0.2">
      <c r="C189" s="3974" t="s">
        <v>648</v>
      </c>
      <c r="D189" s="3975"/>
      <c r="E189" s="3975"/>
      <c r="F189" s="3975"/>
      <c r="G189" s="3975"/>
      <c r="H189" s="3976"/>
      <c r="I189" s="3941"/>
      <c r="J189" s="3942"/>
      <c r="K189" s="3942"/>
      <c r="L189" s="3943"/>
      <c r="M189" s="3941"/>
      <c r="N189" s="3942"/>
      <c r="O189" s="3942"/>
      <c r="P189" s="3943"/>
      <c r="Q189" s="3941"/>
      <c r="R189" s="3942"/>
      <c r="S189" s="3942"/>
      <c r="T189" s="3943"/>
      <c r="U189" s="3941"/>
      <c r="V189" s="3942"/>
      <c r="W189" s="3942"/>
      <c r="X189" s="3943"/>
    </row>
    <row r="190" spans="3:29" ht="13.5" hidden="1" customHeight="1" thickTop="1" x14ac:dyDescent="0.2">
      <c r="C190" s="3944" t="s">
        <v>649</v>
      </c>
      <c r="D190" s="3945"/>
      <c r="E190" s="3945"/>
      <c r="F190" s="3945"/>
      <c r="G190" s="3945"/>
      <c r="H190" s="3946"/>
      <c r="I190" s="3941"/>
      <c r="J190" s="3947"/>
      <c r="K190" s="3947"/>
      <c r="L190" s="3948"/>
      <c r="M190" s="3941"/>
      <c r="N190" s="3947"/>
      <c r="O190" s="3947"/>
      <c r="P190" s="3948"/>
      <c r="Q190" s="3941"/>
      <c r="R190" s="3947"/>
      <c r="S190" s="3947"/>
      <c r="T190" s="3948"/>
      <c r="U190" s="3941"/>
      <c r="V190" s="3947"/>
      <c r="W190" s="3947"/>
      <c r="X190" s="3948"/>
    </row>
    <row r="191" spans="3:29" ht="15.75" hidden="1" customHeight="1" x14ac:dyDescent="0.2">
      <c r="C191" s="3944" t="s">
        <v>650</v>
      </c>
      <c r="D191" s="3945"/>
      <c r="E191" s="3945"/>
      <c r="F191" s="3945"/>
      <c r="G191" s="3945"/>
      <c r="H191" s="3946"/>
      <c r="I191" s="3941">
        <v>0</v>
      </c>
      <c r="J191" s="3947"/>
      <c r="K191" s="3947"/>
      <c r="L191" s="3948"/>
      <c r="M191" s="3941" t="e">
        <f>#REF!</f>
        <v>#REF!</v>
      </c>
      <c r="N191" s="3947"/>
      <c r="O191" s="3947"/>
      <c r="P191" s="3948"/>
      <c r="Q191" s="3941">
        <v>1472</v>
      </c>
      <c r="R191" s="3947"/>
      <c r="S191" s="3947"/>
      <c r="T191" s="3948"/>
      <c r="U191" s="3941">
        <v>1642</v>
      </c>
      <c r="V191" s="3947"/>
      <c r="W191" s="3947"/>
      <c r="X191" s="3948"/>
    </row>
    <row r="192" spans="3:29" ht="39" hidden="1" customHeight="1" x14ac:dyDescent="0.2">
      <c r="C192" s="3944" t="s">
        <v>651</v>
      </c>
      <c r="D192" s="3945"/>
      <c r="E192" s="3945"/>
      <c r="F192" s="3945"/>
      <c r="G192" s="3945"/>
      <c r="H192" s="3946"/>
      <c r="I192" s="3941">
        <v>0</v>
      </c>
      <c r="J192" s="3947"/>
      <c r="K192" s="3947"/>
      <c r="L192" s="3948"/>
      <c r="M192" s="3941">
        <v>0</v>
      </c>
      <c r="N192" s="3947"/>
      <c r="O192" s="3947"/>
      <c r="P192" s="3948"/>
      <c r="Q192" s="3941">
        <v>16.100000000000001</v>
      </c>
      <c r="R192" s="3947"/>
      <c r="S192" s="3947"/>
      <c r="T192" s="3948"/>
      <c r="U192" s="3941">
        <v>0</v>
      </c>
      <c r="V192" s="3947"/>
      <c r="W192" s="3947"/>
      <c r="X192" s="3948"/>
    </row>
    <row r="193" spans="3:24" ht="12.75" hidden="1" customHeight="1" x14ac:dyDescent="0.2">
      <c r="C193" s="3944" t="s">
        <v>652</v>
      </c>
      <c r="D193" s="3945"/>
      <c r="E193" s="3945"/>
      <c r="F193" s="3945"/>
      <c r="G193" s="3945"/>
      <c r="H193" s="3946"/>
      <c r="I193" s="3941"/>
      <c r="J193" s="3942"/>
      <c r="K193" s="3942"/>
      <c r="L193" s="3943"/>
      <c r="M193" s="3941"/>
      <c r="N193" s="3942"/>
      <c r="O193" s="3942"/>
      <c r="P193" s="3943"/>
      <c r="Q193" s="3941"/>
      <c r="R193" s="3942"/>
      <c r="S193" s="3942"/>
      <c r="T193" s="3943"/>
      <c r="U193" s="3941"/>
      <c r="V193" s="3942"/>
      <c r="W193" s="3942"/>
      <c r="X193" s="3943"/>
    </row>
    <row r="194" spans="3:24" ht="12.75" hidden="1" customHeight="1" x14ac:dyDescent="0.2">
      <c r="C194" s="3938" t="s">
        <v>653</v>
      </c>
      <c r="D194" s="3939"/>
      <c r="E194" s="3939"/>
      <c r="F194" s="3939"/>
      <c r="G194" s="3939"/>
      <c r="H194" s="3940"/>
      <c r="I194" s="3941">
        <v>18853.599999999999</v>
      </c>
      <c r="J194" s="3942"/>
      <c r="K194" s="3942"/>
      <c r="L194" s="3943"/>
      <c r="M194" s="3941">
        <v>22280.2</v>
      </c>
      <c r="N194" s="3942"/>
      <c r="O194" s="3942"/>
      <c r="P194" s="3943"/>
      <c r="Q194" s="3941">
        <v>22929.9</v>
      </c>
      <c r="R194" s="3942"/>
      <c r="S194" s="3942"/>
      <c r="T194" s="3943"/>
      <c r="U194" s="3941">
        <v>22075.4</v>
      </c>
      <c r="V194" s="3942"/>
      <c r="W194" s="3942"/>
      <c r="X194" s="3943"/>
    </row>
    <row r="195" spans="3:24" ht="12.75" hidden="1" customHeight="1" x14ac:dyDescent="0.2">
      <c r="C195" s="3938" t="s">
        <v>654</v>
      </c>
      <c r="D195" s="3939"/>
      <c r="E195" s="3939"/>
      <c r="F195" s="3939"/>
      <c r="G195" s="3939"/>
      <c r="H195" s="3940"/>
      <c r="I195" s="3941">
        <v>26</v>
      </c>
      <c r="J195" s="3942"/>
      <c r="K195" s="3942"/>
      <c r="L195" s="3943"/>
      <c r="M195" s="3941" t="e">
        <f>#REF!+#REF!+#REF!</f>
        <v>#REF!</v>
      </c>
      <c r="N195" s="3942"/>
      <c r="O195" s="3942"/>
      <c r="P195" s="3943"/>
      <c r="Q195" s="3941">
        <v>592.9</v>
      </c>
      <c r="R195" s="3942"/>
      <c r="S195" s="3942"/>
      <c r="T195" s="3943"/>
      <c r="U195" s="3941">
        <v>145</v>
      </c>
      <c r="V195" s="3942"/>
      <c r="W195" s="3942"/>
      <c r="X195" s="3943"/>
    </row>
    <row r="196" spans="3:24" ht="12.75" hidden="1" customHeight="1" x14ac:dyDescent="0.2">
      <c r="C196" s="3938" t="s">
        <v>655</v>
      </c>
      <c r="D196" s="3939"/>
      <c r="E196" s="3939"/>
      <c r="F196" s="3939"/>
      <c r="G196" s="3939"/>
      <c r="H196" s="3940"/>
      <c r="I196" s="3941"/>
      <c r="J196" s="3947"/>
      <c r="K196" s="3947"/>
      <c r="L196" s="3948"/>
      <c r="M196" s="3941"/>
      <c r="N196" s="3947"/>
      <c r="O196" s="3947"/>
      <c r="P196" s="3948"/>
      <c r="Q196" s="3941"/>
      <c r="R196" s="3947"/>
      <c r="S196" s="3947"/>
      <c r="T196" s="3948"/>
      <c r="U196" s="3941"/>
      <c r="V196" s="3947"/>
      <c r="W196" s="3947"/>
      <c r="X196" s="3948"/>
    </row>
    <row r="197" spans="3:24" ht="13.5" hidden="1" customHeight="1" thickBot="1" x14ac:dyDescent="0.25">
      <c r="C197" s="3962" t="s">
        <v>656</v>
      </c>
      <c r="D197" s="3963"/>
      <c r="E197" s="3963"/>
      <c r="F197" s="3963"/>
      <c r="G197" s="3963"/>
      <c r="H197" s="3964"/>
      <c r="I197" s="3965">
        <v>0</v>
      </c>
      <c r="J197" s="3966"/>
      <c r="K197" s="3966"/>
      <c r="L197" s="3967"/>
      <c r="M197" s="3965">
        <v>0</v>
      </c>
      <c r="N197" s="3966"/>
      <c r="O197" s="3966"/>
      <c r="P197" s="3967"/>
      <c r="Q197" s="3965">
        <v>0</v>
      </c>
      <c r="R197" s="3966"/>
      <c r="S197" s="3966"/>
      <c r="T197" s="3967"/>
      <c r="U197" s="3965">
        <v>1000</v>
      </c>
      <c r="V197" s="3966"/>
      <c r="W197" s="3966"/>
      <c r="X197" s="3967"/>
    </row>
    <row r="198" spans="3:24" ht="13.5" hidden="1" customHeight="1" thickBot="1" x14ac:dyDescent="0.25">
      <c r="C198" s="3953" t="s">
        <v>174</v>
      </c>
      <c r="D198" s="3954"/>
      <c r="E198" s="3954"/>
      <c r="F198" s="3954"/>
      <c r="G198" s="3954"/>
      <c r="H198" s="3955"/>
      <c r="I198" s="3956">
        <v>30363.1</v>
      </c>
      <c r="J198" s="3957"/>
      <c r="K198" s="3957"/>
      <c r="L198" s="3958"/>
      <c r="M198" s="3959">
        <f>M180+M188</f>
        <v>33041.1</v>
      </c>
      <c r="N198" s="3960"/>
      <c r="O198" s="3960"/>
      <c r="P198" s="3961"/>
      <c r="Q198" s="3956">
        <v>35856.400000000001</v>
      </c>
      <c r="R198" s="3957"/>
      <c r="S198" s="3957"/>
      <c r="T198" s="3958"/>
      <c r="U198" s="3956">
        <v>36286.9</v>
      </c>
      <c r="V198" s="3957"/>
      <c r="W198" s="3957"/>
      <c r="X198" s="3958"/>
    </row>
    <row r="199" spans="3:24" ht="13.5" hidden="1" thickTop="1" x14ac:dyDescent="0.2">
      <c r="D199" s="1875"/>
    </row>
    <row r="200" spans="3:24" ht="16.5" hidden="1" thickTop="1" x14ac:dyDescent="0.2">
      <c r="C200" s="1580"/>
      <c r="D200" s="1580"/>
      <c r="E200" s="1580"/>
      <c r="F200" s="1579"/>
      <c r="G200" s="1579"/>
      <c r="H200" s="3983" t="s">
        <v>657</v>
      </c>
      <c r="I200" s="3983"/>
      <c r="J200" s="3983"/>
      <c r="K200" s="3983"/>
      <c r="L200" s="3983"/>
      <c r="M200" s="3983"/>
      <c r="N200" s="3983"/>
      <c r="O200" s="3983"/>
      <c r="P200" s="3983"/>
      <c r="Q200" s="1577"/>
      <c r="R200" s="1577"/>
      <c r="S200" s="1577"/>
      <c r="T200" s="1577"/>
      <c r="U200" s="1577"/>
      <c r="V200" s="1577"/>
      <c r="W200" s="1578"/>
      <c r="X200" s="1577"/>
    </row>
    <row r="201" spans="3:24" ht="16.5" hidden="1" thickTop="1" x14ac:dyDescent="0.2">
      <c r="C201" s="1580"/>
      <c r="D201" s="1580"/>
      <c r="E201" s="1580"/>
      <c r="F201" s="1579"/>
      <c r="G201" s="1579"/>
      <c r="H201" s="1579"/>
      <c r="I201" s="1577"/>
      <c r="J201" s="1577"/>
      <c r="K201" s="1577"/>
      <c r="L201" s="1577"/>
      <c r="M201" s="1577"/>
      <c r="N201" s="1577"/>
      <c r="O201" s="1578"/>
      <c r="P201" s="1577"/>
      <c r="Q201" s="1577"/>
      <c r="R201" s="1576"/>
      <c r="S201" s="1576"/>
      <c r="T201" s="1576"/>
      <c r="U201" s="1576"/>
      <c r="V201" s="261"/>
      <c r="W201" s="261" t="s">
        <v>636</v>
      </c>
      <c r="X201" s="1575"/>
    </row>
    <row r="202" spans="3:24" ht="13.5" hidden="1" customHeight="1" thickBot="1" x14ac:dyDescent="0.25">
      <c r="C202" s="3984" t="s">
        <v>161</v>
      </c>
      <c r="D202" s="3985"/>
      <c r="E202" s="3985"/>
      <c r="F202" s="3985"/>
      <c r="G202" s="3985"/>
      <c r="H202" s="3986"/>
      <c r="I202" s="3984" t="s">
        <v>637</v>
      </c>
      <c r="J202" s="3985"/>
      <c r="K202" s="3985"/>
      <c r="L202" s="3986"/>
      <c r="M202" s="3984" t="s">
        <v>638</v>
      </c>
      <c r="N202" s="3985"/>
      <c r="O202" s="3985"/>
      <c r="P202" s="3986"/>
      <c r="Q202" s="3984" t="s">
        <v>639</v>
      </c>
      <c r="R202" s="3985"/>
      <c r="S202" s="3985"/>
      <c r="T202" s="3986"/>
      <c r="U202" s="3984" t="s">
        <v>640</v>
      </c>
      <c r="V202" s="3985"/>
      <c r="W202" s="3985"/>
      <c r="X202" s="3986"/>
    </row>
    <row r="203" spans="3:24" ht="13.5" hidden="1" customHeight="1" thickBot="1" x14ac:dyDescent="0.25">
      <c r="C203" s="3968" t="s">
        <v>164</v>
      </c>
      <c r="D203" s="3969"/>
      <c r="E203" s="3969"/>
      <c r="F203" s="3969"/>
      <c r="G203" s="3969"/>
      <c r="H203" s="3970"/>
      <c r="I203" s="3971">
        <v>3664.3</v>
      </c>
      <c r="J203" s="3972"/>
      <c r="K203" s="3972"/>
      <c r="L203" s="3973"/>
      <c r="M203" s="3959" t="e">
        <f>M204+M206+M208+M207+M210</f>
        <v>#REF!</v>
      </c>
      <c r="N203" s="3960"/>
      <c r="O203" s="3960"/>
      <c r="P203" s="3961"/>
      <c r="Q203" s="3971">
        <v>6443.1</v>
      </c>
      <c r="R203" s="3972"/>
      <c r="S203" s="3972"/>
      <c r="T203" s="3973"/>
      <c r="U203" s="3971">
        <v>1560</v>
      </c>
      <c r="V203" s="3972"/>
      <c r="W203" s="3972"/>
      <c r="X203" s="3973"/>
    </row>
    <row r="204" spans="3:24" ht="12.75" hidden="1" customHeight="1" x14ac:dyDescent="0.2">
      <c r="C204" s="3977" t="s">
        <v>641</v>
      </c>
      <c r="D204" s="3978"/>
      <c r="E204" s="3978"/>
      <c r="F204" s="3978"/>
      <c r="G204" s="3978"/>
      <c r="H204" s="3979"/>
      <c r="I204" s="3980">
        <v>356.3</v>
      </c>
      <c r="J204" s="3981"/>
      <c r="K204" s="3981"/>
      <c r="L204" s="3982"/>
      <c r="M204" s="3980">
        <v>624.6</v>
      </c>
      <c r="N204" s="3981"/>
      <c r="O204" s="3981"/>
      <c r="P204" s="3982"/>
      <c r="Q204" s="3980">
        <v>1491.1</v>
      </c>
      <c r="R204" s="3981"/>
      <c r="S204" s="3981"/>
      <c r="T204" s="3982"/>
      <c r="U204" s="3980">
        <v>1085.2</v>
      </c>
      <c r="V204" s="3981"/>
      <c r="W204" s="3981"/>
      <c r="X204" s="3982"/>
    </row>
    <row r="205" spans="3:24" ht="26.25" hidden="1" customHeight="1" x14ac:dyDescent="0.2">
      <c r="C205" s="3938" t="s">
        <v>642</v>
      </c>
      <c r="D205" s="3939"/>
      <c r="E205" s="3939"/>
      <c r="F205" s="3939"/>
      <c r="G205" s="3939"/>
      <c r="H205" s="3940"/>
      <c r="I205" s="3941"/>
      <c r="J205" s="3942"/>
      <c r="K205" s="3942"/>
      <c r="L205" s="3943"/>
      <c r="M205" s="3941"/>
      <c r="N205" s="3942"/>
      <c r="O205" s="3942"/>
      <c r="P205" s="3943"/>
      <c r="Q205" s="3941"/>
      <c r="R205" s="3942"/>
      <c r="S205" s="3942"/>
      <c r="T205" s="3943"/>
      <c r="U205" s="3941"/>
      <c r="V205" s="3942"/>
      <c r="W205" s="3942"/>
      <c r="X205" s="3943"/>
    </row>
    <row r="206" spans="3:24" ht="27" hidden="1" customHeight="1" x14ac:dyDescent="0.2">
      <c r="C206" s="3938" t="s">
        <v>643</v>
      </c>
      <c r="D206" s="3939"/>
      <c r="E206" s="3939"/>
      <c r="F206" s="3939"/>
      <c r="G206" s="3939"/>
      <c r="H206" s="3940"/>
      <c r="I206" s="3941">
        <v>12</v>
      </c>
      <c r="J206" s="3942"/>
      <c r="K206" s="3942"/>
      <c r="L206" s="3943"/>
      <c r="M206" s="3941">
        <f>M141</f>
        <v>6.5</v>
      </c>
      <c r="N206" s="3942"/>
      <c r="O206" s="3942"/>
      <c r="P206" s="3943"/>
      <c r="Q206" s="3941">
        <v>25</v>
      </c>
      <c r="R206" s="3942"/>
      <c r="S206" s="3942"/>
      <c r="T206" s="3943"/>
      <c r="U206" s="3941">
        <v>25</v>
      </c>
      <c r="V206" s="3942"/>
      <c r="W206" s="3942"/>
      <c r="X206" s="3943"/>
    </row>
    <row r="207" spans="3:24" ht="26.25" hidden="1" customHeight="1" x14ac:dyDescent="0.2">
      <c r="C207" s="3938" t="s">
        <v>644</v>
      </c>
      <c r="D207" s="3939"/>
      <c r="E207" s="3939"/>
      <c r="F207" s="3939"/>
      <c r="G207" s="3939"/>
      <c r="H207" s="3940"/>
      <c r="I207" s="3941"/>
      <c r="J207" s="3942"/>
      <c r="K207" s="3942"/>
      <c r="L207" s="3943"/>
      <c r="M207" s="3941"/>
      <c r="N207" s="3942"/>
      <c r="O207" s="3942"/>
      <c r="P207" s="3943"/>
      <c r="Q207" s="3941"/>
      <c r="R207" s="3942"/>
      <c r="S207" s="3942"/>
      <c r="T207" s="3943"/>
      <c r="U207" s="3941"/>
      <c r="V207" s="3942"/>
      <c r="W207" s="3942"/>
      <c r="X207" s="3943"/>
    </row>
    <row r="208" spans="3:24" ht="41.25" hidden="1" customHeight="1" x14ac:dyDescent="0.2">
      <c r="C208" s="3938" t="s">
        <v>645</v>
      </c>
      <c r="D208" s="3939"/>
      <c r="E208" s="3939"/>
      <c r="F208" s="3939"/>
      <c r="G208" s="3939"/>
      <c r="H208" s="3940"/>
      <c r="I208" s="3941">
        <v>1300</v>
      </c>
      <c r="J208" s="3942"/>
      <c r="K208" s="3942"/>
      <c r="L208" s="3943"/>
      <c r="M208" s="3941" t="e">
        <f>#REF!</f>
        <v>#REF!</v>
      </c>
      <c r="N208" s="3942"/>
      <c r="O208" s="3942"/>
      <c r="P208" s="3943"/>
      <c r="Q208" s="3941">
        <v>4500.2</v>
      </c>
      <c r="R208" s="3942"/>
      <c r="S208" s="3942"/>
      <c r="T208" s="3943"/>
      <c r="U208" s="3941">
        <v>0</v>
      </c>
      <c r="V208" s="3942"/>
      <c r="W208" s="3942"/>
      <c r="X208" s="3943"/>
    </row>
    <row r="209" spans="3:24" ht="30" hidden="1" customHeight="1" x14ac:dyDescent="0.2">
      <c r="C209" s="3938" t="s">
        <v>646</v>
      </c>
      <c r="D209" s="3939"/>
      <c r="E209" s="3939"/>
      <c r="F209" s="3939"/>
      <c r="G209" s="3939"/>
      <c r="H209" s="3940"/>
      <c r="I209" s="3941"/>
      <c r="J209" s="3942"/>
      <c r="K209" s="3942"/>
      <c r="L209" s="3943"/>
      <c r="M209" s="3941"/>
      <c r="N209" s="3942"/>
      <c r="O209" s="3942"/>
      <c r="P209" s="3943"/>
      <c r="Q209" s="3941"/>
      <c r="R209" s="3942"/>
      <c r="S209" s="3942"/>
      <c r="T209" s="3943"/>
      <c r="U209" s="3941"/>
      <c r="V209" s="3942"/>
      <c r="W209" s="3942"/>
      <c r="X209" s="3943"/>
    </row>
    <row r="210" spans="3:24" ht="26.25" hidden="1" customHeight="1" thickBot="1" x14ac:dyDescent="0.25">
      <c r="C210" s="3962" t="s">
        <v>647</v>
      </c>
      <c r="D210" s="3963"/>
      <c r="E210" s="3963"/>
      <c r="F210" s="3963"/>
      <c r="G210" s="3963"/>
      <c r="H210" s="3964"/>
      <c r="I210" s="3941">
        <v>1996</v>
      </c>
      <c r="J210" s="3942"/>
      <c r="K210" s="3942"/>
      <c r="L210" s="3943"/>
      <c r="M210" s="3941" t="e">
        <f>#REF!+#REF!+#REF!+#REF!</f>
        <v>#REF!</v>
      </c>
      <c r="N210" s="3942"/>
      <c r="O210" s="3942"/>
      <c r="P210" s="3943"/>
      <c r="Q210" s="3941">
        <v>426.8</v>
      </c>
      <c r="R210" s="3942"/>
      <c r="S210" s="3942"/>
      <c r="T210" s="3943"/>
      <c r="U210" s="3941">
        <v>449.8</v>
      </c>
      <c r="V210" s="3942"/>
      <c r="W210" s="3942"/>
      <c r="X210" s="3943"/>
    </row>
    <row r="211" spans="3:24" ht="26.25" hidden="1" customHeight="1" thickBot="1" x14ac:dyDescent="0.25">
      <c r="C211" s="3968" t="s">
        <v>170</v>
      </c>
      <c r="D211" s="3969"/>
      <c r="E211" s="3969"/>
      <c r="F211" s="3969"/>
      <c r="G211" s="3969"/>
      <c r="H211" s="3970"/>
      <c r="I211" s="3971">
        <v>4139.5</v>
      </c>
      <c r="J211" s="3972"/>
      <c r="K211" s="3972"/>
      <c r="L211" s="3973"/>
      <c r="M211" s="3959" t="e">
        <f>M214+M217+M218</f>
        <v>#REF!</v>
      </c>
      <c r="N211" s="3960"/>
      <c r="O211" s="3960"/>
      <c r="P211" s="3961"/>
      <c r="Q211" s="3971">
        <v>4060</v>
      </c>
      <c r="R211" s="3972"/>
      <c r="S211" s="3972"/>
      <c r="T211" s="3973"/>
      <c r="U211" s="3971">
        <v>3440</v>
      </c>
      <c r="V211" s="3972"/>
      <c r="W211" s="3972"/>
      <c r="X211" s="3973"/>
    </row>
    <row r="212" spans="3:24" ht="13.5" hidden="1" customHeight="1" thickTop="1" x14ac:dyDescent="0.2">
      <c r="C212" s="3974" t="s">
        <v>648</v>
      </c>
      <c r="D212" s="3975"/>
      <c r="E212" s="3975"/>
      <c r="F212" s="3975"/>
      <c r="G212" s="3975"/>
      <c r="H212" s="3976"/>
      <c r="I212" s="3941"/>
      <c r="J212" s="3942"/>
      <c r="K212" s="3942"/>
      <c r="L212" s="3943"/>
      <c r="M212" s="3941"/>
      <c r="N212" s="3942"/>
      <c r="O212" s="3942"/>
      <c r="P212" s="3943"/>
      <c r="Q212" s="3941"/>
      <c r="R212" s="3942"/>
      <c r="S212" s="3942"/>
      <c r="T212" s="3943"/>
      <c r="U212" s="3941"/>
      <c r="V212" s="3942"/>
      <c r="W212" s="3942"/>
      <c r="X212" s="3943"/>
    </row>
    <row r="213" spans="3:24" ht="13.5" hidden="1" customHeight="1" thickTop="1" x14ac:dyDescent="0.2">
      <c r="C213" s="3944" t="s">
        <v>649</v>
      </c>
      <c r="D213" s="3945"/>
      <c r="E213" s="3945"/>
      <c r="F213" s="3945"/>
      <c r="G213" s="3945"/>
      <c r="H213" s="3946"/>
      <c r="I213" s="3941"/>
      <c r="J213" s="3947"/>
      <c r="K213" s="3947"/>
      <c r="L213" s="3948"/>
      <c r="M213" s="3941"/>
      <c r="N213" s="3947"/>
      <c r="O213" s="3947"/>
      <c r="P213" s="3948"/>
      <c r="Q213" s="3941"/>
      <c r="R213" s="3947"/>
      <c r="S213" s="3947"/>
      <c r="T213" s="3948"/>
      <c r="U213" s="3941"/>
      <c r="V213" s="3947"/>
      <c r="W213" s="3947"/>
      <c r="X213" s="3948"/>
    </row>
    <row r="214" spans="3:24" ht="13.5" hidden="1" customHeight="1" x14ac:dyDescent="0.2">
      <c r="C214" s="3944" t="s">
        <v>650</v>
      </c>
      <c r="D214" s="3945"/>
      <c r="E214" s="3945"/>
      <c r="F214" s="3945"/>
      <c r="G214" s="3945"/>
      <c r="H214" s="3946"/>
      <c r="I214" s="3941">
        <v>2928.4</v>
      </c>
      <c r="J214" s="3947"/>
      <c r="K214" s="3947"/>
      <c r="L214" s="3948"/>
      <c r="M214" s="3941" t="e">
        <f>#REF!+#REF!</f>
        <v>#REF!</v>
      </c>
      <c r="N214" s="3947"/>
      <c r="O214" s="3947"/>
      <c r="P214" s="3948"/>
      <c r="Q214" s="3941">
        <v>3622</v>
      </c>
      <c r="R214" s="3947"/>
      <c r="S214" s="3947"/>
      <c r="T214" s="3948"/>
      <c r="U214" s="3941">
        <v>3035</v>
      </c>
      <c r="V214" s="3947"/>
      <c r="W214" s="3947"/>
      <c r="X214" s="3948"/>
    </row>
    <row r="215" spans="3:24" ht="40.5" hidden="1" customHeight="1" x14ac:dyDescent="0.2">
      <c r="C215" s="3944" t="s">
        <v>651</v>
      </c>
      <c r="D215" s="3945"/>
      <c r="E215" s="3945"/>
      <c r="F215" s="3945"/>
      <c r="G215" s="3945"/>
      <c r="H215" s="3946"/>
      <c r="I215" s="3941"/>
      <c r="J215" s="3947"/>
      <c r="K215" s="3947"/>
      <c r="L215" s="3948"/>
      <c r="M215" s="3941"/>
      <c r="N215" s="3947"/>
      <c r="O215" s="3947"/>
      <c r="P215" s="3948"/>
      <c r="Q215" s="3941"/>
      <c r="R215" s="3947"/>
      <c r="S215" s="3947"/>
      <c r="T215" s="3948"/>
      <c r="U215" s="3941"/>
      <c r="V215" s="3947"/>
      <c r="W215" s="3947"/>
      <c r="X215" s="3948"/>
    </row>
    <row r="216" spans="3:24" ht="12.75" hidden="1" customHeight="1" x14ac:dyDescent="0.2">
      <c r="C216" s="3944" t="s">
        <v>652</v>
      </c>
      <c r="D216" s="3945"/>
      <c r="E216" s="3945"/>
      <c r="F216" s="3945"/>
      <c r="G216" s="3945"/>
      <c r="H216" s="3946"/>
      <c r="I216" s="3941"/>
      <c r="J216" s="3942"/>
      <c r="K216" s="3942"/>
      <c r="L216" s="3943"/>
      <c r="M216" s="3941"/>
      <c r="N216" s="3942"/>
      <c r="O216" s="3942"/>
      <c r="P216" s="3943"/>
      <c r="Q216" s="3941"/>
      <c r="R216" s="3942"/>
      <c r="S216" s="3942"/>
      <c r="T216" s="3943"/>
      <c r="U216" s="3941"/>
      <c r="V216" s="3942"/>
      <c r="W216" s="3942"/>
      <c r="X216" s="3943"/>
    </row>
    <row r="217" spans="3:24" ht="12.75" hidden="1" customHeight="1" x14ac:dyDescent="0.2">
      <c r="C217" s="3938" t="s">
        <v>653</v>
      </c>
      <c r="D217" s="3939"/>
      <c r="E217" s="3939"/>
      <c r="F217" s="3939"/>
      <c r="G217" s="3939"/>
      <c r="H217" s="3940"/>
      <c r="I217" s="3941">
        <v>230.4</v>
      </c>
      <c r="J217" s="3942"/>
      <c r="K217" s="3942"/>
      <c r="L217" s="3943"/>
      <c r="M217" s="3941" t="e">
        <f>#REF!</f>
        <v>#REF!</v>
      </c>
      <c r="N217" s="3942"/>
      <c r="O217" s="3942"/>
      <c r="P217" s="3943"/>
      <c r="Q217" s="3941">
        <v>160</v>
      </c>
      <c r="R217" s="3942"/>
      <c r="S217" s="3942"/>
      <c r="T217" s="3943"/>
      <c r="U217" s="3941">
        <v>160</v>
      </c>
      <c r="V217" s="3942"/>
      <c r="W217" s="3942"/>
      <c r="X217" s="3943"/>
    </row>
    <row r="218" spans="3:24" ht="12.75" hidden="1" customHeight="1" x14ac:dyDescent="0.2">
      <c r="C218" s="3938" t="s">
        <v>654</v>
      </c>
      <c r="D218" s="3939"/>
      <c r="E218" s="3939"/>
      <c r="F218" s="3939"/>
      <c r="G218" s="3939"/>
      <c r="H218" s="3940"/>
      <c r="I218" s="3941">
        <v>980.7</v>
      </c>
      <c r="J218" s="3942"/>
      <c r="K218" s="3942"/>
      <c r="L218" s="3943"/>
      <c r="M218" s="3941" t="e">
        <f>#REF!+#REF!+#REF!+#REF!</f>
        <v>#REF!</v>
      </c>
      <c r="N218" s="3942"/>
      <c r="O218" s="3942"/>
      <c r="P218" s="3943"/>
      <c r="Q218" s="3941">
        <v>278</v>
      </c>
      <c r="R218" s="3942"/>
      <c r="S218" s="3942"/>
      <c r="T218" s="3943"/>
      <c r="U218" s="3941">
        <v>245</v>
      </c>
      <c r="V218" s="3942"/>
      <c r="W218" s="3942"/>
      <c r="X218" s="3943"/>
    </row>
    <row r="219" spans="3:24" ht="12.75" hidden="1" customHeight="1" x14ac:dyDescent="0.2">
      <c r="C219" s="3938" t="s">
        <v>655</v>
      </c>
      <c r="D219" s="3939"/>
      <c r="E219" s="3939"/>
      <c r="F219" s="3939"/>
      <c r="G219" s="3939"/>
      <c r="H219" s="3940"/>
      <c r="I219" s="3941"/>
      <c r="J219" s="3947"/>
      <c r="K219" s="3947"/>
      <c r="L219" s="3948"/>
      <c r="M219" s="3941"/>
      <c r="N219" s="3947"/>
      <c r="O219" s="3947"/>
      <c r="P219" s="3948"/>
      <c r="Q219" s="3941"/>
      <c r="R219" s="3947"/>
      <c r="S219" s="3947"/>
      <c r="T219" s="3948"/>
      <c r="U219" s="3941"/>
      <c r="V219" s="3947"/>
      <c r="W219" s="3947"/>
      <c r="X219" s="3948"/>
    </row>
    <row r="220" spans="3:24" ht="13.5" hidden="1" customHeight="1" thickBot="1" x14ac:dyDescent="0.25">
      <c r="C220" s="3962" t="s">
        <v>656</v>
      </c>
      <c r="D220" s="3963"/>
      <c r="E220" s="3963"/>
      <c r="F220" s="3963"/>
      <c r="G220" s="3963"/>
      <c r="H220" s="3964"/>
      <c r="I220" s="3965"/>
      <c r="J220" s="3966"/>
      <c r="K220" s="3966"/>
      <c r="L220" s="3967"/>
      <c r="M220" s="3965"/>
      <c r="N220" s="3966"/>
      <c r="O220" s="3966"/>
      <c r="P220" s="3967"/>
      <c r="Q220" s="3965"/>
      <c r="R220" s="3966"/>
      <c r="S220" s="3966"/>
      <c r="T220" s="3967"/>
      <c r="U220" s="3965"/>
      <c r="V220" s="3966"/>
      <c r="W220" s="3966"/>
      <c r="X220" s="3967"/>
    </row>
    <row r="221" spans="3:24" ht="13.5" hidden="1" customHeight="1" thickBot="1" x14ac:dyDescent="0.25">
      <c r="C221" s="3953" t="s">
        <v>174</v>
      </c>
      <c r="D221" s="3954"/>
      <c r="E221" s="3954"/>
      <c r="F221" s="3954"/>
      <c r="G221" s="3954"/>
      <c r="H221" s="3955"/>
      <c r="I221" s="3956">
        <v>7803.8</v>
      </c>
      <c r="J221" s="3957"/>
      <c r="K221" s="3957"/>
      <c r="L221" s="3958"/>
      <c r="M221" s="3959" t="e">
        <f>M203+M211</f>
        <v>#REF!</v>
      </c>
      <c r="N221" s="3960"/>
      <c r="O221" s="3960"/>
      <c r="P221" s="3961"/>
      <c r="Q221" s="3956">
        <v>10503.1</v>
      </c>
      <c r="R221" s="3957"/>
      <c r="S221" s="3957"/>
      <c r="T221" s="3958"/>
      <c r="U221" s="3956">
        <v>5000</v>
      </c>
      <c r="V221" s="3957"/>
      <c r="W221" s="3957"/>
      <c r="X221" s="3958"/>
    </row>
    <row r="222" spans="3:24" ht="13.5" hidden="1" thickTop="1" x14ac:dyDescent="0.2">
      <c r="D222" s="1875"/>
    </row>
    <row r="223" spans="3:24" ht="13.5" hidden="1" thickTop="1" x14ac:dyDescent="0.2">
      <c r="D223" s="1875"/>
    </row>
    <row r="224" spans="3:24" ht="13.5" thickTop="1" x14ac:dyDescent="0.2">
      <c r="D224" s="1875"/>
    </row>
    <row r="225" spans="3:24" ht="22.5" customHeight="1" x14ac:dyDescent="0.2">
      <c r="C225" s="791"/>
      <c r="D225" s="791"/>
      <c r="E225" s="3120"/>
      <c r="F225" s="3120"/>
      <c r="G225" s="3120"/>
      <c r="H225" s="3122"/>
      <c r="I225" s="3246" t="s">
        <v>484</v>
      </c>
      <c r="J225" s="3246"/>
      <c r="K225" s="3246"/>
      <c r="L225" s="3246"/>
      <c r="M225" s="3246"/>
      <c r="N225" s="3246"/>
      <c r="O225" s="3246"/>
      <c r="P225" s="3246"/>
      <c r="Q225" s="3246"/>
      <c r="R225" s="3246"/>
      <c r="S225" s="3246"/>
      <c r="T225" s="3246"/>
      <c r="U225" s="791"/>
      <c r="V225" s="791"/>
      <c r="W225" s="791"/>
      <c r="X225" s="791"/>
    </row>
    <row r="226" spans="3:24" ht="15.75" customHeight="1" x14ac:dyDescent="0.2">
      <c r="C226" s="3116"/>
      <c r="D226" s="3116"/>
      <c r="E226" s="3247" t="s">
        <v>485</v>
      </c>
      <c r="F226" s="3247"/>
      <c r="G226" s="3247"/>
      <c r="H226" s="3247"/>
      <c r="I226" s="3247"/>
      <c r="J226" s="3247"/>
      <c r="K226" s="3247"/>
      <c r="L226" s="3247" t="s">
        <v>486</v>
      </c>
      <c r="M226" s="3247"/>
      <c r="N226" s="3247"/>
      <c r="O226" s="3247"/>
      <c r="P226" s="3247"/>
      <c r="Q226" s="3247"/>
      <c r="R226" s="3120" t="s">
        <v>487</v>
      </c>
      <c r="S226" s="3120"/>
      <c r="T226" s="3120"/>
      <c r="U226" s="3116"/>
      <c r="V226" s="3116"/>
      <c r="W226" s="3116"/>
      <c r="X226" s="791"/>
    </row>
    <row r="227" spans="3:24" ht="15.75" customHeight="1" x14ac:dyDescent="0.2">
      <c r="C227" s="3124"/>
      <c r="D227" s="3124"/>
      <c r="E227" s="3232" t="s">
        <v>488</v>
      </c>
      <c r="F227" s="3232"/>
      <c r="G227" s="3232"/>
      <c r="H227" s="3232"/>
      <c r="I227" s="3232"/>
      <c r="J227" s="3232"/>
      <c r="K227" s="3232"/>
      <c r="L227" s="3232" t="s">
        <v>489</v>
      </c>
      <c r="M227" s="3232"/>
      <c r="N227" s="3232"/>
      <c r="O227" s="3232"/>
      <c r="P227" s="3232"/>
      <c r="Q227" s="3232"/>
      <c r="R227" s="3120" t="s">
        <v>490</v>
      </c>
      <c r="S227" s="3120"/>
      <c r="T227" s="3120"/>
      <c r="U227" s="3130"/>
      <c r="V227" s="3130"/>
      <c r="W227" s="3130"/>
      <c r="X227" s="3130"/>
    </row>
    <row r="228" spans="3:24" ht="15.75" x14ac:dyDescent="0.2">
      <c r="C228" s="3124"/>
      <c r="D228" s="3124"/>
      <c r="E228" s="3232" t="s">
        <v>491</v>
      </c>
      <c r="F228" s="3232"/>
      <c r="G228" s="3232"/>
      <c r="H228" s="3232"/>
      <c r="I228" s="3232"/>
      <c r="J228" s="3232"/>
      <c r="K228" s="3232"/>
      <c r="L228" s="3120" t="s">
        <v>492</v>
      </c>
      <c r="M228" s="3120"/>
      <c r="N228" s="3120"/>
      <c r="O228" s="3120"/>
      <c r="P228" s="3120"/>
      <c r="Q228" s="3120"/>
      <c r="R228" s="3120" t="s">
        <v>493</v>
      </c>
      <c r="S228" s="3120"/>
      <c r="T228" s="3120"/>
      <c r="U228" s="3130"/>
      <c r="V228" s="3130"/>
      <c r="W228" s="3130"/>
      <c r="X228" s="3130"/>
    </row>
    <row r="229" spans="3:24" ht="15.75" x14ac:dyDescent="0.2">
      <c r="C229" s="3124"/>
      <c r="D229" s="3124"/>
      <c r="E229" s="3232" t="s">
        <v>494</v>
      </c>
      <c r="F229" s="3232"/>
      <c r="G229" s="3232"/>
      <c r="H229" s="3232"/>
      <c r="I229" s="3232"/>
      <c r="J229" s="3232"/>
      <c r="K229" s="3232"/>
      <c r="L229" s="3120" t="s">
        <v>495</v>
      </c>
      <c r="M229" s="3120"/>
      <c r="N229" s="3120"/>
      <c r="O229" s="3120"/>
      <c r="P229" s="3120"/>
      <c r="Q229" s="3120"/>
      <c r="R229" s="3120" t="s">
        <v>496</v>
      </c>
      <c r="S229" s="3120"/>
      <c r="T229" s="3120"/>
      <c r="U229" s="3130"/>
      <c r="V229" s="3130"/>
      <c r="W229" s="3130"/>
      <c r="X229" s="3130"/>
    </row>
    <row r="230" spans="3:24" ht="15.75" x14ac:dyDescent="0.2">
      <c r="C230" s="3124"/>
      <c r="D230" s="3124"/>
      <c r="E230" s="3232" t="s">
        <v>497</v>
      </c>
      <c r="F230" s="3232"/>
      <c r="G230" s="3232"/>
      <c r="H230" s="3232"/>
      <c r="I230" s="3232"/>
      <c r="J230" s="3232"/>
      <c r="K230" s="3232"/>
      <c r="L230" s="3120" t="s">
        <v>498</v>
      </c>
      <c r="M230" s="3120"/>
      <c r="N230" s="3120"/>
      <c r="O230" s="3120"/>
      <c r="P230" s="3120"/>
      <c r="Q230" s="3120"/>
      <c r="R230" s="3120"/>
      <c r="S230" s="3120"/>
      <c r="T230" s="3120"/>
      <c r="U230" s="3130"/>
      <c r="V230" s="3130"/>
      <c r="W230" s="3130"/>
      <c r="X230" s="3130"/>
    </row>
    <row r="231" spans="3:24" ht="15.75" x14ac:dyDescent="0.2">
      <c r="C231" s="3124"/>
      <c r="D231" s="3124"/>
      <c r="E231" s="3232" t="s">
        <v>499</v>
      </c>
      <c r="F231" s="3232"/>
      <c r="G231" s="3232"/>
      <c r="H231" s="3232"/>
      <c r="I231" s="3232"/>
      <c r="J231" s="3232"/>
      <c r="K231" s="3232"/>
      <c r="L231" s="3120" t="s">
        <v>500</v>
      </c>
      <c r="M231" s="3120"/>
      <c r="N231" s="3120"/>
      <c r="O231" s="3120"/>
      <c r="P231" s="3120"/>
      <c r="Q231" s="3120"/>
      <c r="R231" s="3120"/>
      <c r="S231" s="3120"/>
      <c r="T231" s="3120"/>
      <c r="U231" s="3130"/>
      <c r="V231" s="3130"/>
      <c r="W231" s="3130"/>
      <c r="X231" s="3130"/>
    </row>
    <row r="232" spans="3:24" ht="15.75" x14ac:dyDescent="0.2">
      <c r="C232" s="3124"/>
      <c r="D232" s="3124"/>
      <c r="E232" s="3232" t="s">
        <v>501</v>
      </c>
      <c r="F232" s="3232"/>
      <c r="G232" s="3232"/>
      <c r="H232" s="3232"/>
      <c r="I232" s="3232"/>
      <c r="J232" s="3232"/>
      <c r="K232" s="3232"/>
      <c r="L232" s="3120" t="s">
        <v>502</v>
      </c>
      <c r="M232" s="3120"/>
      <c r="N232" s="3120"/>
      <c r="O232" s="3120"/>
      <c r="P232" s="3120"/>
      <c r="Q232" s="3120"/>
      <c r="R232" s="3120"/>
      <c r="S232" s="3120"/>
      <c r="T232" s="3120"/>
      <c r="U232" s="3130"/>
      <c r="V232" s="3130"/>
      <c r="W232" s="3130"/>
      <c r="X232" s="3130"/>
    </row>
    <row r="233" spans="3:24" ht="15.75" customHeight="1" x14ac:dyDescent="0.2">
      <c r="C233" s="3124"/>
      <c r="D233" s="3124"/>
      <c r="E233" s="3232" t="s">
        <v>503</v>
      </c>
      <c r="F233" s="3232"/>
      <c r="G233" s="3232"/>
      <c r="H233" s="3232"/>
      <c r="I233" s="3232"/>
      <c r="J233" s="3232"/>
      <c r="K233" s="3232"/>
      <c r="L233" s="3233" t="s">
        <v>504</v>
      </c>
      <c r="M233" s="3233"/>
      <c r="N233" s="3233"/>
      <c r="O233" s="3121"/>
      <c r="P233" s="3121"/>
      <c r="Q233" s="3121"/>
      <c r="R233" s="3120"/>
      <c r="S233" s="3120"/>
      <c r="T233" s="3120"/>
      <c r="U233" s="3130"/>
      <c r="V233" s="3130"/>
      <c r="W233" s="3130"/>
      <c r="X233" s="3130"/>
    </row>
    <row r="234" spans="3:24" ht="15.75" x14ac:dyDescent="0.2">
      <c r="C234" s="3124"/>
      <c r="D234" s="3124"/>
      <c r="E234" s="3124"/>
      <c r="F234" s="3124"/>
      <c r="G234" s="3124"/>
      <c r="H234" s="3124"/>
      <c r="I234" s="3124"/>
      <c r="J234" s="3124"/>
      <c r="K234" s="3130"/>
      <c r="L234" s="3130"/>
      <c r="M234" s="3130"/>
      <c r="N234" s="3130"/>
      <c r="O234" s="3130"/>
      <c r="P234" s="3130"/>
      <c r="Q234" s="3130"/>
      <c r="R234" s="3116"/>
      <c r="S234" s="3116"/>
      <c r="T234" s="3116"/>
      <c r="U234" s="3116"/>
      <c r="V234" s="3116"/>
      <c r="W234" s="3116"/>
      <c r="X234" s="791"/>
    </row>
    <row r="235" spans="3:24" ht="15.75" x14ac:dyDescent="0.25">
      <c r="K235" s="260"/>
      <c r="L235" s="260"/>
      <c r="M235" s="260"/>
    </row>
    <row r="236" spans="3:24" ht="15.75" x14ac:dyDescent="0.2">
      <c r="K236" s="259"/>
      <c r="L236" s="262"/>
      <c r="M236" s="262"/>
    </row>
  </sheetData>
  <mergeCells count="729">
    <mergeCell ref="A7:AB7"/>
    <mergeCell ref="B8:AB8"/>
    <mergeCell ref="N5:O5"/>
    <mergeCell ref="P5:P6"/>
    <mergeCell ref="Q5:Q6"/>
    <mergeCell ref="R5:S5"/>
    <mergeCell ref="T5:T6"/>
    <mergeCell ref="U5:U6"/>
    <mergeCell ref="H4:H6"/>
    <mergeCell ref="A1:AB1"/>
    <mergeCell ref="A2:AB2"/>
    <mergeCell ref="W3:AB3"/>
    <mergeCell ref="A4:A6"/>
    <mergeCell ref="B4:B6"/>
    <mergeCell ref="C4:C6"/>
    <mergeCell ref="D4:D6"/>
    <mergeCell ref="E4:E6"/>
    <mergeCell ref="F4:F6"/>
    <mergeCell ref="G4:G6"/>
    <mergeCell ref="V5:W5"/>
    <mergeCell ref="X5:X6"/>
    <mergeCell ref="Y5:Y6"/>
    <mergeCell ref="Z5:AB5"/>
    <mergeCell ref="I4:L4"/>
    <mergeCell ref="M4:P4"/>
    <mergeCell ref="Q4:T4"/>
    <mergeCell ref="U4:X4"/>
    <mergeCell ref="Y4:AB4"/>
    <mergeCell ref="I5:I6"/>
    <mergeCell ref="J5:K5"/>
    <mergeCell ref="L5:L6"/>
    <mergeCell ref="M5:M6"/>
    <mergeCell ref="A12:A13"/>
    <mergeCell ref="B12:B13"/>
    <mergeCell ref="C12:C13"/>
    <mergeCell ref="D12:D13"/>
    <mergeCell ref="E12:E13"/>
    <mergeCell ref="F12:F13"/>
    <mergeCell ref="G12:G13"/>
    <mergeCell ref="Y12:Y13"/>
    <mergeCell ref="C9:AB9"/>
    <mergeCell ref="A10:A11"/>
    <mergeCell ref="B10:B11"/>
    <mergeCell ref="C10:C11"/>
    <mergeCell ref="D10:D11"/>
    <mergeCell ref="E10:E11"/>
    <mergeCell ref="F10:F11"/>
    <mergeCell ref="G10:G11"/>
    <mergeCell ref="Y10:Y11"/>
    <mergeCell ref="Z10:Z11"/>
    <mergeCell ref="Z12:Z13"/>
    <mergeCell ref="AA12:AA13"/>
    <mergeCell ref="AB12:AB13"/>
    <mergeCell ref="C14:C17"/>
    <mergeCell ref="D14:D17"/>
    <mergeCell ref="E14:E17"/>
    <mergeCell ref="F14:F17"/>
    <mergeCell ref="G14:G17"/>
    <mergeCell ref="AA10:AA11"/>
    <mergeCell ref="AB10:AB11"/>
    <mergeCell ref="G18:G19"/>
    <mergeCell ref="Y18:Y19"/>
    <mergeCell ref="Z18:Z19"/>
    <mergeCell ref="AA18:AA19"/>
    <mergeCell ref="AB18:AB19"/>
    <mergeCell ref="F18:F19"/>
    <mergeCell ref="D43:D45"/>
    <mergeCell ref="E43:E45"/>
    <mergeCell ref="F43:F45"/>
    <mergeCell ref="G43:G45"/>
    <mergeCell ref="D20:D22"/>
    <mergeCell ref="E20:E22"/>
    <mergeCell ref="A18:A19"/>
    <mergeCell ref="B18:B19"/>
    <mergeCell ref="C18:C19"/>
    <mergeCell ref="D18:D19"/>
    <mergeCell ref="E18:E19"/>
    <mergeCell ref="D25:D26"/>
    <mergeCell ref="E25:E26"/>
    <mergeCell ref="F25:F26"/>
    <mergeCell ref="G25:G26"/>
    <mergeCell ref="D27:D28"/>
    <mergeCell ref="E27:E28"/>
    <mergeCell ref="F27:F28"/>
    <mergeCell ref="G27:G28"/>
    <mergeCell ref="D29:D30"/>
    <mergeCell ref="E29:E30"/>
    <mergeCell ref="F29:F30"/>
    <mergeCell ref="G31:G32"/>
    <mergeCell ref="D23:D24"/>
    <mergeCell ref="A50:A52"/>
    <mergeCell ref="B50:B52"/>
    <mergeCell ref="C50:C52"/>
    <mergeCell ref="D50:D52"/>
    <mergeCell ref="E50:E52"/>
    <mergeCell ref="F50:F52"/>
    <mergeCell ref="G50:G52"/>
    <mergeCell ref="A46:A49"/>
    <mergeCell ref="B46:B49"/>
    <mergeCell ref="C46:C49"/>
    <mergeCell ref="D46:D49"/>
    <mergeCell ref="E46:E49"/>
    <mergeCell ref="F46:F49"/>
    <mergeCell ref="G46:G49"/>
    <mergeCell ref="Y46:Y49"/>
    <mergeCell ref="A20:A45"/>
    <mergeCell ref="B20:B45"/>
    <mergeCell ref="C20:C45"/>
    <mergeCell ref="F20:F22"/>
    <mergeCell ref="G20:G22"/>
    <mergeCell ref="Y20:AB22"/>
    <mergeCell ref="Y25:Y42"/>
    <mergeCell ref="C53:C55"/>
    <mergeCell ref="D53:D55"/>
    <mergeCell ref="E53:E55"/>
    <mergeCell ref="F53:F55"/>
    <mergeCell ref="G53:G55"/>
    <mergeCell ref="Y53:Y54"/>
    <mergeCell ref="Z46:Z49"/>
    <mergeCell ref="AA46:AA49"/>
    <mergeCell ref="AB46:AB49"/>
    <mergeCell ref="Z53:Z54"/>
    <mergeCell ref="AA53:AA54"/>
    <mergeCell ref="AB53:AB54"/>
    <mergeCell ref="G29:G30"/>
    <mergeCell ref="D31:D32"/>
    <mergeCell ref="E31:E32"/>
    <mergeCell ref="F31:F32"/>
    <mergeCell ref="D56:D57"/>
    <mergeCell ref="E56:E57"/>
    <mergeCell ref="F56:F57"/>
    <mergeCell ref="G56:G57"/>
    <mergeCell ref="AB56:AB57"/>
    <mergeCell ref="Y50:Y52"/>
    <mergeCell ref="Z50:Z52"/>
    <mergeCell ref="AA50:AA52"/>
    <mergeCell ref="AB50:AB52"/>
    <mergeCell ref="AA56:AA57"/>
    <mergeCell ref="C62:C64"/>
    <mergeCell ref="D62:D64"/>
    <mergeCell ref="E62:E64"/>
    <mergeCell ref="F62:F64"/>
    <mergeCell ref="G62:G64"/>
    <mergeCell ref="Y62:Y63"/>
    <mergeCell ref="C60:H60"/>
    <mergeCell ref="C61:AB61"/>
    <mergeCell ref="D58:D59"/>
    <mergeCell ref="E58:E59"/>
    <mergeCell ref="F58:F59"/>
    <mergeCell ref="G58:G59"/>
    <mergeCell ref="AB58:AB59"/>
    <mergeCell ref="Z62:Z63"/>
    <mergeCell ref="AA62:AA63"/>
    <mergeCell ref="AB62:AB63"/>
    <mergeCell ref="Y58:Y59"/>
    <mergeCell ref="Z58:Z59"/>
    <mergeCell ref="AA58:AA59"/>
    <mergeCell ref="AA65:AA67"/>
    <mergeCell ref="AB65:AB67"/>
    <mergeCell ref="C68:C69"/>
    <mergeCell ref="D68:D69"/>
    <mergeCell ref="E68:E69"/>
    <mergeCell ref="F68:F69"/>
    <mergeCell ref="G68:G69"/>
    <mergeCell ref="Y68:Y69"/>
    <mergeCell ref="Z68:Z69"/>
    <mergeCell ref="AA68:AA69"/>
    <mergeCell ref="AB68:AB69"/>
    <mergeCell ref="C65:C67"/>
    <mergeCell ref="D65:D67"/>
    <mergeCell ref="E65:E67"/>
    <mergeCell ref="F65:F67"/>
    <mergeCell ref="G65:G67"/>
    <mergeCell ref="Y65:Y67"/>
    <mergeCell ref="Z65:Z67"/>
    <mergeCell ref="D70:D71"/>
    <mergeCell ref="E70:E71"/>
    <mergeCell ref="F70:F71"/>
    <mergeCell ref="G70:G71"/>
    <mergeCell ref="Y70:Y71"/>
    <mergeCell ref="Z70:Z71"/>
    <mergeCell ref="AA70:AA71"/>
    <mergeCell ref="AB70:AB71"/>
    <mergeCell ref="Z72:Z75"/>
    <mergeCell ref="AA72:AA75"/>
    <mergeCell ref="AB72:AB75"/>
    <mergeCell ref="C76:H76"/>
    <mergeCell ref="Y76:AB76"/>
    <mergeCell ref="C77:AB77"/>
    <mergeCell ref="C72:C75"/>
    <mergeCell ref="D72:D75"/>
    <mergeCell ref="E72:E75"/>
    <mergeCell ref="F72:F75"/>
    <mergeCell ref="G72:G75"/>
    <mergeCell ref="Y72:Y75"/>
    <mergeCell ref="C81:C82"/>
    <mergeCell ref="D81:D82"/>
    <mergeCell ref="E81:E82"/>
    <mergeCell ref="F81:F82"/>
    <mergeCell ref="G81:G82"/>
    <mergeCell ref="C78:C80"/>
    <mergeCell ref="D78:D80"/>
    <mergeCell ref="E78:E80"/>
    <mergeCell ref="F78:F80"/>
    <mergeCell ref="G78:G80"/>
    <mergeCell ref="Z83:Z84"/>
    <mergeCell ref="AA83:AA84"/>
    <mergeCell ref="AB83:AB84"/>
    <mergeCell ref="C85:C91"/>
    <mergeCell ref="D85:D86"/>
    <mergeCell ref="E85:E91"/>
    <mergeCell ref="F85:F91"/>
    <mergeCell ref="G85:G91"/>
    <mergeCell ref="Y85:AB86"/>
    <mergeCell ref="D89:D90"/>
    <mergeCell ref="C83:C84"/>
    <mergeCell ref="D83:D84"/>
    <mergeCell ref="E83:E84"/>
    <mergeCell ref="F83:F84"/>
    <mergeCell ref="G83:G84"/>
    <mergeCell ref="Y83:Y84"/>
    <mergeCell ref="T89:T90"/>
    <mergeCell ref="U89:U90"/>
    <mergeCell ref="V89:V90"/>
    <mergeCell ref="W89:W90"/>
    <mergeCell ref="X89:X90"/>
    <mergeCell ref="R89:R90"/>
    <mergeCell ref="S89:S90"/>
    <mergeCell ref="N89:N90"/>
    <mergeCell ref="O89:O90"/>
    <mergeCell ref="P89:P90"/>
    <mergeCell ref="Q89:Q90"/>
    <mergeCell ref="H89:H90"/>
    <mergeCell ref="I89:I90"/>
    <mergeCell ref="J89:J90"/>
    <mergeCell ref="K89:K90"/>
    <mergeCell ref="L89:L90"/>
    <mergeCell ref="M89:M90"/>
    <mergeCell ref="Y92:Y93"/>
    <mergeCell ref="Z92:Z93"/>
    <mergeCell ref="AA92:AA93"/>
    <mergeCell ref="AB92:AB93"/>
    <mergeCell ref="C94:C97"/>
    <mergeCell ref="D94:D97"/>
    <mergeCell ref="E94:E97"/>
    <mergeCell ref="F94:F97"/>
    <mergeCell ref="G94:G97"/>
    <mergeCell ref="Y94:Y96"/>
    <mergeCell ref="Z94:Z96"/>
    <mergeCell ref="AA94:AA96"/>
    <mergeCell ref="AB94:AB96"/>
    <mergeCell ref="C92:C93"/>
    <mergeCell ref="D92:D93"/>
    <mergeCell ref="E92:E93"/>
    <mergeCell ref="F92:F93"/>
    <mergeCell ref="G92:G93"/>
    <mergeCell ref="C98:C99"/>
    <mergeCell ref="D98:D99"/>
    <mergeCell ref="E98:E99"/>
    <mergeCell ref="F98:F99"/>
    <mergeCell ref="G98:G99"/>
    <mergeCell ref="Y98:Y99"/>
    <mergeCell ref="Z98:Z99"/>
    <mergeCell ref="AA98:AA99"/>
    <mergeCell ref="AB98:AB99"/>
    <mergeCell ref="C100:C101"/>
    <mergeCell ref="D100:D101"/>
    <mergeCell ref="E100:E101"/>
    <mergeCell ref="F100:F101"/>
    <mergeCell ref="G100:G101"/>
    <mergeCell ref="Y100:Y101"/>
    <mergeCell ref="Z100:Z101"/>
    <mergeCell ref="AA100:AA101"/>
    <mergeCell ref="AB100:AB101"/>
    <mergeCell ref="Z102:Z104"/>
    <mergeCell ref="AA102:AA104"/>
    <mergeCell ref="AB102:AB104"/>
    <mergeCell ref="C105:C109"/>
    <mergeCell ref="D105:D106"/>
    <mergeCell ref="E105:E109"/>
    <mergeCell ref="F105:F109"/>
    <mergeCell ref="G105:G109"/>
    <mergeCell ref="Y105:Y106"/>
    <mergeCell ref="Z105:Z106"/>
    <mergeCell ref="C102:C104"/>
    <mergeCell ref="D102:D104"/>
    <mergeCell ref="E102:E104"/>
    <mergeCell ref="F102:F104"/>
    <mergeCell ref="G102:G104"/>
    <mergeCell ref="Y102:Y104"/>
    <mergeCell ref="AA105:AA106"/>
    <mergeCell ref="AB105:AB106"/>
    <mergeCell ref="A110:A112"/>
    <mergeCell ref="B110:B112"/>
    <mergeCell ref="AA110:AA112"/>
    <mergeCell ref="AB110:AB112"/>
    <mergeCell ref="C113:C114"/>
    <mergeCell ref="D113:D114"/>
    <mergeCell ref="E113:E114"/>
    <mergeCell ref="F113:F114"/>
    <mergeCell ref="G113:G114"/>
    <mergeCell ref="C110:C112"/>
    <mergeCell ref="D110:D112"/>
    <mergeCell ref="E110:E112"/>
    <mergeCell ref="F110:F112"/>
    <mergeCell ref="C115:H115"/>
    <mergeCell ref="Y113:Y114"/>
    <mergeCell ref="Z113:Z114"/>
    <mergeCell ref="AA113:AA114"/>
    <mergeCell ref="AB113:AB114"/>
    <mergeCell ref="B116:H116"/>
    <mergeCell ref="B117:AB117"/>
    <mergeCell ref="G110:G112"/>
    <mergeCell ref="Y110:Y112"/>
    <mergeCell ref="Z110:Z112"/>
    <mergeCell ref="AA122:AA125"/>
    <mergeCell ref="AB122:AB125"/>
    <mergeCell ref="C118:AB118"/>
    <mergeCell ref="C119:C121"/>
    <mergeCell ref="D119:D121"/>
    <mergeCell ref="E119:E121"/>
    <mergeCell ref="F119:F121"/>
    <mergeCell ref="G119:G121"/>
    <mergeCell ref="Y119:Y121"/>
    <mergeCell ref="Z119:Z121"/>
    <mergeCell ref="AA119:AA121"/>
    <mergeCell ref="AB119:AB121"/>
    <mergeCell ref="A124:A125"/>
    <mergeCell ref="B124:B125"/>
    <mergeCell ref="C126:C129"/>
    <mergeCell ref="D126:D129"/>
    <mergeCell ref="E126:E129"/>
    <mergeCell ref="F126:F129"/>
    <mergeCell ref="G126:G129"/>
    <mergeCell ref="Y126:Y129"/>
    <mergeCell ref="Z126:Z129"/>
    <mergeCell ref="C122:C125"/>
    <mergeCell ref="D122:D125"/>
    <mergeCell ref="E122:E125"/>
    <mergeCell ref="F122:F125"/>
    <mergeCell ref="G122:G125"/>
    <mergeCell ref="Y122:Y125"/>
    <mergeCell ref="Z122:Z125"/>
    <mergeCell ref="C136:C137"/>
    <mergeCell ref="D136:D137"/>
    <mergeCell ref="E136:E137"/>
    <mergeCell ref="AA126:AA129"/>
    <mergeCell ref="AB126:AB129"/>
    <mergeCell ref="A128:A129"/>
    <mergeCell ref="B128:B129"/>
    <mergeCell ref="C130:C133"/>
    <mergeCell ref="D130:D133"/>
    <mergeCell ref="E130:E133"/>
    <mergeCell ref="F130:F133"/>
    <mergeCell ref="G130:G133"/>
    <mergeCell ref="Y130:Y133"/>
    <mergeCell ref="F136:F137"/>
    <mergeCell ref="G136:G137"/>
    <mergeCell ref="Y136:Y137"/>
    <mergeCell ref="Z136:Z137"/>
    <mergeCell ref="AA136:AA137"/>
    <mergeCell ref="AB136:AB137"/>
    <mergeCell ref="Z130:Z133"/>
    <mergeCell ref="AA130:AA133"/>
    <mergeCell ref="AB130:AB133"/>
    <mergeCell ref="C134:H134"/>
    <mergeCell ref="C135:AB135"/>
    <mergeCell ref="AA141:AA142"/>
    <mergeCell ref="AB141:AB142"/>
    <mergeCell ref="Z138:Z139"/>
    <mergeCell ref="AA138:AA139"/>
    <mergeCell ref="AB138:AB139"/>
    <mergeCell ref="C140:C142"/>
    <mergeCell ref="D140:D142"/>
    <mergeCell ref="E140:E142"/>
    <mergeCell ref="F140:F142"/>
    <mergeCell ref="G140:G142"/>
    <mergeCell ref="C138:C139"/>
    <mergeCell ref="D138:D139"/>
    <mergeCell ref="E138:E139"/>
    <mergeCell ref="F138:F139"/>
    <mergeCell ref="G138:G139"/>
    <mergeCell ref="Y138:Y139"/>
    <mergeCell ref="A136:A137"/>
    <mergeCell ref="B136:B137"/>
    <mergeCell ref="Z143:Z144"/>
    <mergeCell ref="AA143:AA144"/>
    <mergeCell ref="AB143:AB144"/>
    <mergeCell ref="C145:C146"/>
    <mergeCell ref="D145:D146"/>
    <mergeCell ref="E145:E146"/>
    <mergeCell ref="F145:F146"/>
    <mergeCell ref="G145:G146"/>
    <mergeCell ref="Y145:Y146"/>
    <mergeCell ref="Z145:Z146"/>
    <mergeCell ref="C143:C144"/>
    <mergeCell ref="D143:D144"/>
    <mergeCell ref="E143:E144"/>
    <mergeCell ref="F143:F144"/>
    <mergeCell ref="G143:G144"/>
    <mergeCell ref="Y143:Y144"/>
    <mergeCell ref="AA145:AA146"/>
    <mergeCell ref="AB145:AB146"/>
    <mergeCell ref="A141:A142"/>
    <mergeCell ref="B141:B142"/>
    <mergeCell ref="Y141:Y142"/>
    <mergeCell ref="Z141:Z142"/>
    <mergeCell ref="C147:C149"/>
    <mergeCell ref="D147:D149"/>
    <mergeCell ref="E147:E149"/>
    <mergeCell ref="F147:F149"/>
    <mergeCell ref="G147:G149"/>
    <mergeCell ref="Y148:Y149"/>
    <mergeCell ref="Z148:Z149"/>
    <mergeCell ref="AA148:AA149"/>
    <mergeCell ref="AB148:AB149"/>
    <mergeCell ref="C150:C151"/>
    <mergeCell ref="D150:D151"/>
    <mergeCell ref="E150:E151"/>
    <mergeCell ref="F150:F151"/>
    <mergeCell ref="G150:G151"/>
    <mergeCell ref="Y150:Y151"/>
    <mergeCell ref="Z150:Z151"/>
    <mergeCell ref="AA150:AA151"/>
    <mergeCell ref="AB150:AB151"/>
    <mergeCell ref="AA154:AA155"/>
    <mergeCell ref="AB154:AB155"/>
    <mergeCell ref="C156:H156"/>
    <mergeCell ref="Y156:AB156"/>
    <mergeCell ref="B157:H157"/>
    <mergeCell ref="Y157:AB157"/>
    <mergeCell ref="Z152:Z153"/>
    <mergeCell ref="AA152:AA153"/>
    <mergeCell ref="AB152:AB153"/>
    <mergeCell ref="C154:C155"/>
    <mergeCell ref="D154:D155"/>
    <mergeCell ref="E154:E155"/>
    <mergeCell ref="F154:F155"/>
    <mergeCell ref="G154:G155"/>
    <mergeCell ref="Y154:Y155"/>
    <mergeCell ref="Z154:Z155"/>
    <mergeCell ref="C152:C153"/>
    <mergeCell ref="D152:D153"/>
    <mergeCell ref="E152:E153"/>
    <mergeCell ref="F152:F153"/>
    <mergeCell ref="G152:G153"/>
    <mergeCell ref="Y152:Y153"/>
    <mergeCell ref="E227:K227"/>
    <mergeCell ref="L227:Q227"/>
    <mergeCell ref="E228:K228"/>
    <mergeCell ref="E229:K229"/>
    <mergeCell ref="E230:K230"/>
    <mergeCell ref="E231:K231"/>
    <mergeCell ref="E232:K232"/>
    <mergeCell ref="B158:H158"/>
    <mergeCell ref="Y158:AB158"/>
    <mergeCell ref="C161:X161"/>
    <mergeCell ref="A163:H163"/>
    <mergeCell ref="I163:L163"/>
    <mergeCell ref="M163:P163"/>
    <mergeCell ref="Q163:T163"/>
    <mergeCell ref="U163:X163"/>
    <mergeCell ref="I225:T225"/>
    <mergeCell ref="E226:K226"/>
    <mergeCell ref="L226:Q226"/>
    <mergeCell ref="A164:H164"/>
    <mergeCell ref="I164:L164"/>
    <mergeCell ref="M164:P164"/>
    <mergeCell ref="Q164:T164"/>
    <mergeCell ref="U164:X164"/>
    <mergeCell ref="A165:H165"/>
    <mergeCell ref="I165:L165"/>
    <mergeCell ref="M165:P165"/>
    <mergeCell ref="Q165:T165"/>
    <mergeCell ref="U165:X165"/>
    <mergeCell ref="A166:H166"/>
    <mergeCell ref="I166:L166"/>
    <mergeCell ref="M166:P166"/>
    <mergeCell ref="Q166:T166"/>
    <mergeCell ref="U166:X166"/>
    <mergeCell ref="A167:H167"/>
    <mergeCell ref="I167:L167"/>
    <mergeCell ref="M167:P167"/>
    <mergeCell ref="Q167:T167"/>
    <mergeCell ref="U167:X167"/>
    <mergeCell ref="A168:H168"/>
    <mergeCell ref="I168:L168"/>
    <mergeCell ref="M168:P168"/>
    <mergeCell ref="Q168:T168"/>
    <mergeCell ref="U168:X168"/>
    <mergeCell ref="A169:H169"/>
    <mergeCell ref="I169:L169"/>
    <mergeCell ref="M169:P169"/>
    <mergeCell ref="Q169:T169"/>
    <mergeCell ref="U169:X169"/>
    <mergeCell ref="A170:H170"/>
    <mergeCell ref="I170:L170"/>
    <mergeCell ref="M170:P170"/>
    <mergeCell ref="Q170:T170"/>
    <mergeCell ref="U170:X170"/>
    <mergeCell ref="A171:H171"/>
    <mergeCell ref="I171:L171"/>
    <mergeCell ref="M171:P171"/>
    <mergeCell ref="Q171:T171"/>
    <mergeCell ref="U171:X171"/>
    <mergeCell ref="A172:H172"/>
    <mergeCell ref="I172:L172"/>
    <mergeCell ref="M172:P172"/>
    <mergeCell ref="Q172:T172"/>
    <mergeCell ref="U172:X172"/>
    <mergeCell ref="A173:H173"/>
    <mergeCell ref="I173:L173"/>
    <mergeCell ref="M173:P173"/>
    <mergeCell ref="Q173:T173"/>
    <mergeCell ref="U173:X173"/>
    <mergeCell ref="Q179:T179"/>
    <mergeCell ref="U179:X179"/>
    <mergeCell ref="C180:H180"/>
    <mergeCell ref="I180:L180"/>
    <mergeCell ref="M180:P180"/>
    <mergeCell ref="Q180:T180"/>
    <mergeCell ref="U180:X180"/>
    <mergeCell ref="D174:I174"/>
    <mergeCell ref="D175:I175"/>
    <mergeCell ref="H177:P177"/>
    <mergeCell ref="C179:H179"/>
    <mergeCell ref="I179:L179"/>
    <mergeCell ref="M179:P179"/>
    <mergeCell ref="C181:H181"/>
    <mergeCell ref="I181:L181"/>
    <mergeCell ref="M181:P181"/>
    <mergeCell ref="Q181:T181"/>
    <mergeCell ref="U181:X181"/>
    <mergeCell ref="C182:H182"/>
    <mergeCell ref="I182:L182"/>
    <mergeCell ref="M182:P182"/>
    <mergeCell ref="Q182:T182"/>
    <mergeCell ref="U182:X182"/>
    <mergeCell ref="C183:H183"/>
    <mergeCell ref="I183:L183"/>
    <mergeCell ref="M183:P183"/>
    <mergeCell ref="Q183:T183"/>
    <mergeCell ref="U183:X183"/>
    <mergeCell ref="C184:H184"/>
    <mergeCell ref="I184:L184"/>
    <mergeCell ref="M184:P184"/>
    <mergeCell ref="Q184:T184"/>
    <mergeCell ref="U184:X184"/>
    <mergeCell ref="C185:H185"/>
    <mergeCell ref="I185:L185"/>
    <mergeCell ref="M185:P185"/>
    <mergeCell ref="Q185:T185"/>
    <mergeCell ref="U185:X185"/>
    <mergeCell ref="C186:H186"/>
    <mergeCell ref="I186:L186"/>
    <mergeCell ref="M186:P186"/>
    <mergeCell ref="Q186:T186"/>
    <mergeCell ref="U186:X186"/>
    <mergeCell ref="C187:H187"/>
    <mergeCell ref="I187:L187"/>
    <mergeCell ref="M187:P187"/>
    <mergeCell ref="Q187:T187"/>
    <mergeCell ref="U187:X187"/>
    <mergeCell ref="C188:H188"/>
    <mergeCell ref="I188:L188"/>
    <mergeCell ref="M188:P188"/>
    <mergeCell ref="Q188:T188"/>
    <mergeCell ref="U188:X188"/>
    <mergeCell ref="C189:H189"/>
    <mergeCell ref="I189:L189"/>
    <mergeCell ref="M189:P189"/>
    <mergeCell ref="Q189:T189"/>
    <mergeCell ref="U189:X189"/>
    <mergeCell ref="C190:H190"/>
    <mergeCell ref="I190:L190"/>
    <mergeCell ref="M190:P190"/>
    <mergeCell ref="Q190:T190"/>
    <mergeCell ref="U190:X190"/>
    <mergeCell ref="C191:H191"/>
    <mergeCell ref="I191:L191"/>
    <mergeCell ref="M191:P191"/>
    <mergeCell ref="Q191:T191"/>
    <mergeCell ref="U191:X191"/>
    <mergeCell ref="C192:H192"/>
    <mergeCell ref="I192:L192"/>
    <mergeCell ref="M192:P192"/>
    <mergeCell ref="Q192:T192"/>
    <mergeCell ref="U192:X192"/>
    <mergeCell ref="C193:H193"/>
    <mergeCell ref="I193:L193"/>
    <mergeCell ref="M193:P193"/>
    <mergeCell ref="Q193:T193"/>
    <mergeCell ref="U193:X193"/>
    <mergeCell ref="C194:H194"/>
    <mergeCell ref="I194:L194"/>
    <mergeCell ref="M194:P194"/>
    <mergeCell ref="Q194:T194"/>
    <mergeCell ref="U194:X194"/>
    <mergeCell ref="C195:H195"/>
    <mergeCell ref="I195:L195"/>
    <mergeCell ref="M195:P195"/>
    <mergeCell ref="Q195:T195"/>
    <mergeCell ref="U195:X195"/>
    <mergeCell ref="C196:H196"/>
    <mergeCell ref="I196:L196"/>
    <mergeCell ref="M196:P196"/>
    <mergeCell ref="Q196:T196"/>
    <mergeCell ref="U196:X196"/>
    <mergeCell ref="H200:P200"/>
    <mergeCell ref="C202:H202"/>
    <mergeCell ref="I202:L202"/>
    <mergeCell ref="M202:P202"/>
    <mergeCell ref="Q202:T202"/>
    <mergeCell ref="U202:X202"/>
    <mergeCell ref="C197:H197"/>
    <mergeCell ref="I197:L197"/>
    <mergeCell ref="M197:P197"/>
    <mergeCell ref="Q197:T197"/>
    <mergeCell ref="U197:X197"/>
    <mergeCell ref="C198:H198"/>
    <mergeCell ref="I198:L198"/>
    <mergeCell ref="M198:P198"/>
    <mergeCell ref="Q198:T198"/>
    <mergeCell ref="U198:X198"/>
    <mergeCell ref="C203:H203"/>
    <mergeCell ref="I203:L203"/>
    <mergeCell ref="M203:P203"/>
    <mergeCell ref="Q203:T203"/>
    <mergeCell ref="U203:X203"/>
    <mergeCell ref="C204:H204"/>
    <mergeCell ref="I204:L204"/>
    <mergeCell ref="M204:P204"/>
    <mergeCell ref="Q204:T204"/>
    <mergeCell ref="U204:X204"/>
    <mergeCell ref="C205:H205"/>
    <mergeCell ref="I205:L205"/>
    <mergeCell ref="M205:P205"/>
    <mergeCell ref="Q205:T205"/>
    <mergeCell ref="U205:X205"/>
    <mergeCell ref="C206:H206"/>
    <mergeCell ref="I206:L206"/>
    <mergeCell ref="M206:P206"/>
    <mergeCell ref="Q206:T206"/>
    <mergeCell ref="U206:X206"/>
    <mergeCell ref="C207:H207"/>
    <mergeCell ref="I207:L207"/>
    <mergeCell ref="M207:P207"/>
    <mergeCell ref="Q207:T207"/>
    <mergeCell ref="U207:X207"/>
    <mergeCell ref="C208:H208"/>
    <mergeCell ref="I208:L208"/>
    <mergeCell ref="M208:P208"/>
    <mergeCell ref="Q208:T208"/>
    <mergeCell ref="U208:X208"/>
    <mergeCell ref="C209:H209"/>
    <mergeCell ref="I209:L209"/>
    <mergeCell ref="M209:P209"/>
    <mergeCell ref="Q209:T209"/>
    <mergeCell ref="U209:X209"/>
    <mergeCell ref="C210:H210"/>
    <mergeCell ref="I210:L210"/>
    <mergeCell ref="M210:P210"/>
    <mergeCell ref="Q210:T210"/>
    <mergeCell ref="U210:X210"/>
    <mergeCell ref="Q213:T213"/>
    <mergeCell ref="U213:X213"/>
    <mergeCell ref="C214:H214"/>
    <mergeCell ref="I214:L214"/>
    <mergeCell ref="M214:P214"/>
    <mergeCell ref="Q214:T214"/>
    <mergeCell ref="U214:X214"/>
    <mergeCell ref="C211:H211"/>
    <mergeCell ref="I211:L211"/>
    <mergeCell ref="M211:P211"/>
    <mergeCell ref="Q211:T211"/>
    <mergeCell ref="U211:X211"/>
    <mergeCell ref="C212:H212"/>
    <mergeCell ref="I212:L212"/>
    <mergeCell ref="M212:P212"/>
    <mergeCell ref="Q212:T212"/>
    <mergeCell ref="U212:X212"/>
    <mergeCell ref="U217:X217"/>
    <mergeCell ref="E23:E24"/>
    <mergeCell ref="F23:F24"/>
    <mergeCell ref="G23:G24"/>
    <mergeCell ref="C70:C71"/>
    <mergeCell ref="C221:H221"/>
    <mergeCell ref="I221:L221"/>
    <mergeCell ref="M221:P221"/>
    <mergeCell ref="Q221:T221"/>
    <mergeCell ref="U221:X221"/>
    <mergeCell ref="C219:H219"/>
    <mergeCell ref="I219:L219"/>
    <mergeCell ref="M219:P219"/>
    <mergeCell ref="Q219:T219"/>
    <mergeCell ref="U219:X219"/>
    <mergeCell ref="C220:H220"/>
    <mergeCell ref="I220:L220"/>
    <mergeCell ref="M220:P220"/>
    <mergeCell ref="Q220:T220"/>
    <mergeCell ref="U220:X220"/>
    <mergeCell ref="U216:X216"/>
    <mergeCell ref="C213:H213"/>
    <mergeCell ref="I213:L213"/>
    <mergeCell ref="M213:P213"/>
    <mergeCell ref="E233:K233"/>
    <mergeCell ref="L233:N233"/>
    <mergeCell ref="C58:C59"/>
    <mergeCell ref="C56:C57"/>
    <mergeCell ref="Y56:Y57"/>
    <mergeCell ref="Z56:Z57"/>
    <mergeCell ref="C218:H218"/>
    <mergeCell ref="I218:L218"/>
    <mergeCell ref="M218:P218"/>
    <mergeCell ref="Q218:T218"/>
    <mergeCell ref="U218:X218"/>
    <mergeCell ref="C215:H215"/>
    <mergeCell ref="I215:L215"/>
    <mergeCell ref="M215:P215"/>
    <mergeCell ref="Q215:T215"/>
    <mergeCell ref="U215:X215"/>
    <mergeCell ref="C216:H216"/>
    <mergeCell ref="I216:L216"/>
    <mergeCell ref="M216:P216"/>
    <mergeCell ref="Q216:T216"/>
    <mergeCell ref="C217:H217"/>
    <mergeCell ref="I217:L217"/>
    <mergeCell ref="M217:P217"/>
    <mergeCell ref="Q217:T217"/>
  </mergeCells>
  <printOptions horizontalCentered="1"/>
  <pageMargins left="0" right="0" top="0.47244094488188981" bottom="0.19685039370078741" header="0.19685039370078741" footer="3.937007874015748E-2"/>
  <pageSetup paperSize="9" scale="63" orientation="landscape" r:id="rId1"/>
  <headerFooter differentFirst="1" scaleWithDoc="0">
    <oddHeader>&amp;L     &amp;C&amp;P</oddHeader>
  </headerFooter>
  <rowBreaks count="8" manualBreakCount="8">
    <brk id="22" max="27" man="1"/>
    <brk id="45" max="27" man="1"/>
    <brk id="76" max="27" man="1"/>
    <brk id="104" max="27" man="1"/>
    <brk id="129" max="27" man="1"/>
    <brk id="158" max="27" man="1"/>
    <brk id="173" max="27" man="1"/>
    <brk id="223" max="16383" man="1"/>
  </rowBreaks>
  <colBreaks count="1" manualBreakCount="1">
    <brk id="28" max="2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66"/>
  <sheetViews>
    <sheetView showZeros="0" topLeftCell="A28" zoomScale="80" zoomScaleNormal="80" zoomScaleSheetLayoutView="75" zoomScalePageLayoutView="75" workbookViewId="0">
      <selection activeCell="AG38" sqref="AG38"/>
    </sheetView>
  </sheetViews>
  <sheetFormatPr defaultColWidth="9.140625" defaultRowHeight="11.25" x14ac:dyDescent="0.2"/>
  <cols>
    <col min="1" max="1" width="3.5703125" style="266" customWidth="1"/>
    <col min="2" max="2" width="4.28515625" style="266" customWidth="1"/>
    <col min="3" max="3" width="3.5703125" style="266" customWidth="1"/>
    <col min="4" max="4" width="26.28515625" style="266" customWidth="1"/>
    <col min="5" max="5" width="4" style="266" customWidth="1"/>
    <col min="6" max="6" width="4.5703125" style="266" customWidth="1"/>
    <col min="7" max="7" width="6" style="266" customWidth="1"/>
    <col min="8" max="8" width="3.42578125" style="266" hidden="1" customWidth="1"/>
    <col min="9" max="9" width="12.28515625" style="517" customWidth="1"/>
    <col min="10" max="10" width="10.42578125" style="266" customWidth="1"/>
    <col min="11" max="11" width="8.5703125" style="266" customWidth="1"/>
    <col min="12" max="12" width="8" style="266" customWidth="1"/>
    <col min="13" max="13" width="9.5703125" style="266" customWidth="1"/>
    <col min="14" max="14" width="10.28515625" style="266" customWidth="1"/>
    <col min="15" max="15" width="8.140625" style="266" customWidth="1"/>
    <col min="16" max="17" width="8.42578125" style="266" customWidth="1"/>
    <col min="18" max="18" width="9.28515625" style="266" customWidth="1"/>
    <col min="19" max="19" width="8.28515625" style="266" customWidth="1"/>
    <col min="20" max="20" width="8" style="266" customWidth="1"/>
    <col min="21" max="21" width="7.5703125" style="266" customWidth="1"/>
    <col min="22" max="22" width="8.7109375" style="266" customWidth="1"/>
    <col min="23" max="23" width="8.85546875" style="266" customWidth="1"/>
    <col min="24" max="24" width="8.140625" style="266" customWidth="1"/>
    <col min="25" max="25" width="7.5703125" style="266" customWidth="1"/>
    <col min="26" max="26" width="21.5703125" style="266" customWidth="1"/>
    <col min="27" max="27" width="11.28515625" style="515" customWidth="1"/>
    <col min="28" max="28" width="11.140625" style="266" customWidth="1"/>
    <col min="29" max="29" width="10.140625" style="266" customWidth="1"/>
    <col min="30" max="16384" width="9.140625" style="266"/>
  </cols>
  <sheetData>
    <row r="1" spans="1:34" ht="18" customHeight="1" x14ac:dyDescent="0.2">
      <c r="A1" s="520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18"/>
      <c r="X1" s="518"/>
      <c r="Y1" s="518"/>
      <c r="Z1" s="518"/>
      <c r="AA1" s="518"/>
      <c r="AB1" s="518"/>
      <c r="AC1" s="518"/>
      <c r="AH1" s="267"/>
    </row>
    <row r="2" spans="1:34" ht="16.5" customHeight="1" x14ac:dyDescent="0.2">
      <c r="A2" s="3912"/>
      <c r="B2" s="4596"/>
      <c r="C2" s="4596"/>
      <c r="D2" s="4596"/>
      <c r="E2" s="4596"/>
      <c r="F2" s="4596"/>
      <c r="G2" s="4596"/>
      <c r="H2" s="4596"/>
      <c r="I2" s="4596"/>
      <c r="J2" s="4596"/>
      <c r="K2" s="4596"/>
      <c r="L2" s="4596"/>
      <c r="M2" s="4596"/>
      <c r="N2" s="4596"/>
      <c r="O2" s="4596"/>
      <c r="P2" s="4596"/>
      <c r="Q2" s="4596"/>
      <c r="R2" s="4596"/>
      <c r="S2" s="4596"/>
      <c r="T2" s="4596"/>
      <c r="U2" s="4596"/>
      <c r="V2" s="4596"/>
      <c r="W2" s="4596"/>
      <c r="X2" s="4596"/>
      <c r="Y2" s="4596"/>
      <c r="Z2" s="4596"/>
      <c r="AA2" s="4596"/>
      <c r="AB2" s="4596"/>
      <c r="AC2" s="4596"/>
    </row>
    <row r="3" spans="1:34" ht="16.5" customHeight="1" x14ac:dyDescent="0.25">
      <c r="A3" s="522"/>
      <c r="B3" s="257"/>
      <c r="C3" s="257"/>
      <c r="D3" s="257"/>
      <c r="E3" s="257"/>
      <c r="F3" s="257"/>
      <c r="G3" s="257"/>
      <c r="H3" s="257"/>
      <c r="I3" s="257"/>
      <c r="J3" s="4597" t="s">
        <v>0</v>
      </c>
      <c r="K3" s="4597"/>
      <c r="L3" s="4597"/>
      <c r="M3" s="4597"/>
      <c r="N3" s="4597"/>
      <c r="O3" s="4597"/>
      <c r="P3" s="4597"/>
      <c r="Q3" s="4597"/>
      <c r="R3" s="4597"/>
      <c r="S3" s="4597"/>
      <c r="T3" s="4597"/>
      <c r="U3" s="4597"/>
      <c r="V3" s="4597"/>
      <c r="W3" s="4597"/>
      <c r="X3" s="257"/>
      <c r="Y3" s="257"/>
      <c r="Z3" s="257"/>
      <c r="AA3" s="257"/>
      <c r="AB3" s="257"/>
      <c r="AC3" s="257"/>
    </row>
    <row r="4" spans="1:34" ht="21" customHeight="1" x14ac:dyDescent="0.2">
      <c r="A4" s="3913" t="s">
        <v>268</v>
      </c>
      <c r="B4" s="3913"/>
      <c r="C4" s="3913"/>
      <c r="D4" s="3913"/>
      <c r="E4" s="3913"/>
      <c r="F4" s="3913"/>
      <c r="G4" s="3913"/>
      <c r="H4" s="3913"/>
      <c r="I4" s="3913"/>
      <c r="J4" s="3913"/>
      <c r="K4" s="3913"/>
      <c r="L4" s="3913"/>
      <c r="M4" s="3913"/>
      <c r="N4" s="3913"/>
      <c r="O4" s="3913"/>
      <c r="P4" s="3913"/>
      <c r="Q4" s="3913"/>
      <c r="R4" s="3913"/>
      <c r="S4" s="3913"/>
      <c r="T4" s="3913"/>
      <c r="U4" s="3913"/>
      <c r="V4" s="3913"/>
      <c r="W4" s="3913"/>
      <c r="X4" s="3913"/>
      <c r="Y4" s="3913"/>
      <c r="Z4" s="3913"/>
      <c r="AA4" s="3913"/>
      <c r="AB4" s="3913"/>
      <c r="AC4" s="3913"/>
      <c r="AD4" s="523"/>
      <c r="AE4" s="524"/>
      <c r="AF4" s="268"/>
      <c r="AG4" s="268"/>
    </row>
    <row r="5" spans="1:34" ht="19.5" customHeight="1" thickBot="1" x14ac:dyDescent="0.25">
      <c r="A5" s="259"/>
      <c r="B5" s="259"/>
      <c r="C5" s="259"/>
      <c r="D5" s="259"/>
      <c r="E5" s="259"/>
      <c r="F5" s="259"/>
      <c r="G5" s="259"/>
      <c r="H5" s="259"/>
      <c r="I5" s="26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4446" t="s">
        <v>269</v>
      </c>
      <c r="AB5" s="4446"/>
      <c r="AC5" s="259"/>
    </row>
    <row r="6" spans="1:34" ht="39.75" customHeight="1" thickTop="1" x14ac:dyDescent="0.2">
      <c r="A6" s="4598" t="s">
        <v>3</v>
      </c>
      <c r="B6" s="4601" t="s">
        <v>4</v>
      </c>
      <c r="C6" s="4604" t="s">
        <v>5</v>
      </c>
      <c r="D6" s="4607" t="s">
        <v>6</v>
      </c>
      <c r="E6" s="3918" t="s">
        <v>7</v>
      </c>
      <c r="F6" s="3918" t="s">
        <v>8</v>
      </c>
      <c r="G6" s="4577" t="s">
        <v>270</v>
      </c>
      <c r="H6" s="4580"/>
      <c r="I6" s="4583" t="s">
        <v>10</v>
      </c>
      <c r="J6" s="4586" t="s">
        <v>271</v>
      </c>
      <c r="K6" s="4587"/>
      <c r="L6" s="4587"/>
      <c r="M6" s="4588"/>
      <c r="N6" s="4589" t="s">
        <v>272</v>
      </c>
      <c r="O6" s="4590"/>
      <c r="P6" s="4590"/>
      <c r="Q6" s="4591"/>
      <c r="R6" s="4586" t="s">
        <v>273</v>
      </c>
      <c r="S6" s="4587"/>
      <c r="T6" s="4587"/>
      <c r="U6" s="4588"/>
      <c r="V6" s="4586" t="s">
        <v>274</v>
      </c>
      <c r="W6" s="4587"/>
      <c r="X6" s="4587"/>
      <c r="Y6" s="4588"/>
      <c r="Z6" s="3921" t="s">
        <v>15</v>
      </c>
      <c r="AA6" s="3921"/>
      <c r="AB6" s="3921"/>
      <c r="AC6" s="3922"/>
    </row>
    <row r="7" spans="1:34" ht="24.75" customHeight="1" x14ac:dyDescent="0.2">
      <c r="A7" s="4599"/>
      <c r="B7" s="4602"/>
      <c r="C7" s="4605"/>
      <c r="D7" s="4608"/>
      <c r="E7" s="3919"/>
      <c r="F7" s="3919"/>
      <c r="G7" s="4578"/>
      <c r="H7" s="4581"/>
      <c r="I7" s="4584"/>
      <c r="J7" s="3875" t="s">
        <v>16</v>
      </c>
      <c r="K7" s="4575" t="s">
        <v>17</v>
      </c>
      <c r="L7" s="4576"/>
      <c r="M7" s="3878" t="s">
        <v>18</v>
      </c>
      <c r="N7" s="3875" t="s">
        <v>16</v>
      </c>
      <c r="O7" s="4575" t="s">
        <v>17</v>
      </c>
      <c r="P7" s="4576"/>
      <c r="Q7" s="3878" t="s">
        <v>18</v>
      </c>
      <c r="R7" s="3875" t="s">
        <v>16</v>
      </c>
      <c r="S7" s="4575" t="s">
        <v>17</v>
      </c>
      <c r="T7" s="4576"/>
      <c r="U7" s="3878" t="s">
        <v>18</v>
      </c>
      <c r="V7" s="3875" t="s">
        <v>16</v>
      </c>
      <c r="W7" s="4575" t="s">
        <v>17</v>
      </c>
      <c r="X7" s="4576"/>
      <c r="Y7" s="3878" t="s">
        <v>18</v>
      </c>
      <c r="Z7" s="4610" t="s">
        <v>19</v>
      </c>
      <c r="AA7" s="3888" t="s">
        <v>20</v>
      </c>
      <c r="AB7" s="3888"/>
      <c r="AC7" s="3889"/>
    </row>
    <row r="8" spans="1:34" ht="133.5" customHeight="1" thickBot="1" x14ac:dyDescent="0.25">
      <c r="A8" s="4600"/>
      <c r="B8" s="4603"/>
      <c r="C8" s="4606"/>
      <c r="D8" s="4609"/>
      <c r="E8" s="3920"/>
      <c r="F8" s="3920"/>
      <c r="G8" s="4579"/>
      <c r="H8" s="4582"/>
      <c r="I8" s="4585"/>
      <c r="J8" s="3876"/>
      <c r="K8" s="271" t="s">
        <v>16</v>
      </c>
      <c r="L8" s="271" t="s">
        <v>21</v>
      </c>
      <c r="M8" s="3879"/>
      <c r="N8" s="3876"/>
      <c r="O8" s="271" t="s">
        <v>16</v>
      </c>
      <c r="P8" s="271" t="s">
        <v>21</v>
      </c>
      <c r="Q8" s="3879"/>
      <c r="R8" s="3876"/>
      <c r="S8" s="271" t="s">
        <v>16</v>
      </c>
      <c r="T8" s="271" t="s">
        <v>21</v>
      </c>
      <c r="U8" s="3879"/>
      <c r="V8" s="3876"/>
      <c r="W8" s="271" t="s">
        <v>16</v>
      </c>
      <c r="X8" s="271" t="s">
        <v>21</v>
      </c>
      <c r="Y8" s="3879"/>
      <c r="Z8" s="3917"/>
      <c r="AA8" s="272" t="s">
        <v>22</v>
      </c>
      <c r="AB8" s="272" t="s">
        <v>23</v>
      </c>
      <c r="AC8" s="273" t="s">
        <v>24</v>
      </c>
    </row>
    <row r="9" spans="1:34" ht="18" customHeight="1" thickTop="1" thickBot="1" x14ac:dyDescent="0.25">
      <c r="A9" s="4593" t="s">
        <v>275</v>
      </c>
      <c r="B9" s="4594"/>
      <c r="C9" s="4594"/>
      <c r="D9" s="4594"/>
      <c r="E9" s="4594"/>
      <c r="F9" s="4594"/>
      <c r="G9" s="4594"/>
      <c r="H9" s="4594"/>
      <c r="I9" s="4594"/>
      <c r="J9" s="4594"/>
      <c r="K9" s="4594"/>
      <c r="L9" s="4594"/>
      <c r="M9" s="4594"/>
      <c r="N9" s="4594"/>
      <c r="O9" s="4594"/>
      <c r="P9" s="4594"/>
      <c r="Q9" s="4594"/>
      <c r="R9" s="4594"/>
      <c r="S9" s="4594"/>
      <c r="T9" s="4594"/>
      <c r="U9" s="4594"/>
      <c r="V9" s="4594"/>
      <c r="W9" s="4594"/>
      <c r="X9" s="4594"/>
      <c r="Y9" s="4594"/>
      <c r="Z9" s="4594"/>
      <c r="AA9" s="4594"/>
      <c r="AB9" s="4594"/>
      <c r="AC9" s="4595"/>
      <c r="AE9" s="267"/>
    </row>
    <row r="10" spans="1:34" ht="17.25" customHeight="1" thickBot="1" x14ac:dyDescent="0.25">
      <c r="A10" s="525" t="s">
        <v>26</v>
      </c>
      <c r="B10" s="3781" t="s">
        <v>276</v>
      </c>
      <c r="C10" s="3781"/>
      <c r="D10" s="3781"/>
      <c r="E10" s="3781"/>
      <c r="F10" s="3781"/>
      <c r="G10" s="3781"/>
      <c r="H10" s="3781"/>
      <c r="I10" s="3781"/>
      <c r="J10" s="3781"/>
      <c r="K10" s="3781"/>
      <c r="L10" s="3781"/>
      <c r="M10" s="3781"/>
      <c r="N10" s="3781"/>
      <c r="O10" s="3781"/>
      <c r="P10" s="3781"/>
      <c r="Q10" s="3781"/>
      <c r="R10" s="3781"/>
      <c r="S10" s="3781"/>
      <c r="T10" s="3781"/>
      <c r="U10" s="3781"/>
      <c r="V10" s="3781"/>
      <c r="W10" s="3781"/>
      <c r="X10" s="3781"/>
      <c r="Y10" s="3781"/>
      <c r="Z10" s="3781"/>
      <c r="AA10" s="3781"/>
      <c r="AB10" s="3781"/>
      <c r="AC10" s="3782"/>
    </row>
    <row r="11" spans="1:34" ht="20.25" customHeight="1" thickBot="1" x14ac:dyDescent="0.25">
      <c r="A11" s="2304" t="s">
        <v>26</v>
      </c>
      <c r="B11" s="1378" t="s">
        <v>26</v>
      </c>
      <c r="C11" s="4592" t="s">
        <v>277</v>
      </c>
      <c r="D11" s="4213"/>
      <c r="E11" s="4213"/>
      <c r="F11" s="4213"/>
      <c r="G11" s="4213"/>
      <c r="H11" s="4213"/>
      <c r="I11" s="4213"/>
      <c r="J11" s="4213"/>
      <c r="K11" s="4213"/>
      <c r="L11" s="4213"/>
      <c r="M11" s="4213"/>
      <c r="N11" s="4213"/>
      <c r="O11" s="4213"/>
      <c r="P11" s="4213"/>
      <c r="Q11" s="4213"/>
      <c r="R11" s="4213"/>
      <c r="S11" s="4213"/>
      <c r="T11" s="4213"/>
      <c r="U11" s="4213"/>
      <c r="V11" s="4213"/>
      <c r="W11" s="4213"/>
      <c r="X11" s="4213"/>
      <c r="Y11" s="4213"/>
      <c r="Z11" s="4213"/>
      <c r="AA11" s="4213"/>
      <c r="AB11" s="4213"/>
      <c r="AC11" s="4214"/>
    </row>
    <row r="12" spans="1:34" ht="38.25" customHeight="1" x14ac:dyDescent="0.2">
      <c r="A12" s="4483" t="s">
        <v>26</v>
      </c>
      <c r="B12" s="3809" t="s">
        <v>26</v>
      </c>
      <c r="C12" s="4565" t="s">
        <v>26</v>
      </c>
      <c r="D12" s="4261" t="s">
        <v>278</v>
      </c>
      <c r="E12" s="3776" t="s">
        <v>97</v>
      </c>
      <c r="F12" s="3776" t="s">
        <v>97</v>
      </c>
      <c r="G12" s="4263" t="s">
        <v>109</v>
      </c>
      <c r="H12" s="4426"/>
      <c r="I12" s="526" t="s">
        <v>50</v>
      </c>
      <c r="J12" s="527">
        <f>SUM(M12+K12)</f>
        <v>146.9</v>
      </c>
      <c r="K12" s="528">
        <v>146.9</v>
      </c>
      <c r="L12" s="528">
        <v>105.8</v>
      </c>
      <c r="M12" s="529"/>
      <c r="N12" s="1817">
        <f>SUM(Q12+O12)</f>
        <v>148.5</v>
      </c>
      <c r="O12" s="530">
        <v>148.5</v>
      </c>
      <c r="P12" s="530">
        <v>111.3</v>
      </c>
      <c r="Q12" s="531"/>
      <c r="R12" s="532">
        <v>149</v>
      </c>
      <c r="S12" s="533">
        <v>149</v>
      </c>
      <c r="T12" s="533">
        <v>115</v>
      </c>
      <c r="U12" s="534"/>
      <c r="V12" s="532">
        <v>149</v>
      </c>
      <c r="W12" s="535">
        <v>149</v>
      </c>
      <c r="X12" s="535">
        <v>115</v>
      </c>
      <c r="Y12" s="536"/>
      <c r="Z12" s="3735" t="s">
        <v>279</v>
      </c>
      <c r="AA12" s="4571" t="s">
        <v>824</v>
      </c>
      <c r="AB12" s="4567" t="s">
        <v>824</v>
      </c>
      <c r="AC12" s="4569" t="s">
        <v>824</v>
      </c>
      <c r="AD12" s="1936"/>
    </row>
    <row r="13" spans="1:34" ht="34.5" customHeight="1" thickBot="1" x14ac:dyDescent="0.25">
      <c r="A13" s="4484"/>
      <c r="B13" s="3810"/>
      <c r="C13" s="4566"/>
      <c r="D13" s="4262"/>
      <c r="E13" s="3778"/>
      <c r="F13" s="3778"/>
      <c r="G13" s="4264"/>
      <c r="H13" s="4413"/>
      <c r="I13" s="537" t="s">
        <v>16</v>
      </c>
      <c r="J13" s="538">
        <f>J12</f>
        <v>146.9</v>
      </c>
      <c r="K13" s="539">
        <f>K12</f>
        <v>146.9</v>
      </c>
      <c r="L13" s="539">
        <f>L12</f>
        <v>105.8</v>
      </c>
      <c r="M13" s="540">
        <v>0</v>
      </c>
      <c r="N13" s="538">
        <f>N12</f>
        <v>148.5</v>
      </c>
      <c r="O13" s="539">
        <f>O12</f>
        <v>148.5</v>
      </c>
      <c r="P13" s="539">
        <f>P12</f>
        <v>111.3</v>
      </c>
      <c r="Q13" s="540">
        <v>0</v>
      </c>
      <c r="R13" s="541">
        <f>R12</f>
        <v>149</v>
      </c>
      <c r="S13" s="542">
        <f>S12</f>
        <v>149</v>
      </c>
      <c r="T13" s="542">
        <f>T12</f>
        <v>115</v>
      </c>
      <c r="U13" s="543">
        <v>0</v>
      </c>
      <c r="V13" s="541">
        <f>V12</f>
        <v>149</v>
      </c>
      <c r="W13" s="542">
        <f>W12</f>
        <v>149</v>
      </c>
      <c r="X13" s="544">
        <f>X12</f>
        <v>115</v>
      </c>
      <c r="Y13" s="545">
        <v>0</v>
      </c>
      <c r="Z13" s="3736"/>
      <c r="AA13" s="4572"/>
      <c r="AB13" s="4568"/>
      <c r="AC13" s="4570"/>
      <c r="AD13" s="1937"/>
      <c r="AF13" s="303"/>
    </row>
    <row r="14" spans="1:34" ht="34.5" customHeight="1" x14ac:dyDescent="0.2">
      <c r="A14" s="4494" t="s">
        <v>26</v>
      </c>
      <c r="B14" s="3751" t="s">
        <v>26</v>
      </c>
      <c r="C14" s="4495" t="s">
        <v>142</v>
      </c>
      <c r="D14" s="4546" t="s">
        <v>280</v>
      </c>
      <c r="E14" s="3753" t="s">
        <v>281</v>
      </c>
      <c r="F14" s="3753" t="s">
        <v>281</v>
      </c>
      <c r="G14" s="4573" t="s">
        <v>109</v>
      </c>
      <c r="H14" s="4443"/>
      <c r="I14" s="546" t="s">
        <v>50</v>
      </c>
      <c r="J14" s="3072">
        <f>SUM(M14+K14)</f>
        <v>65.2</v>
      </c>
      <c r="K14" s="3073">
        <v>65.2</v>
      </c>
      <c r="L14" s="3074">
        <v>61.4</v>
      </c>
      <c r="M14" s="549"/>
      <c r="N14" s="1817">
        <f>O14+Q14</f>
        <v>68</v>
      </c>
      <c r="O14" s="1819">
        <v>68</v>
      </c>
      <c r="P14" s="1819">
        <v>64.5</v>
      </c>
      <c r="Q14" s="550"/>
      <c r="R14" s="551">
        <v>71.8</v>
      </c>
      <c r="S14" s="552">
        <v>71.8</v>
      </c>
      <c r="T14" s="553">
        <v>65.3</v>
      </c>
      <c r="U14" s="554"/>
      <c r="V14" s="551">
        <v>71.8</v>
      </c>
      <c r="W14" s="555">
        <v>71.8</v>
      </c>
      <c r="X14" s="556">
        <v>65.3</v>
      </c>
      <c r="Y14" s="557"/>
      <c r="Z14" s="3817" t="s">
        <v>282</v>
      </c>
      <c r="AA14" s="3843" t="s">
        <v>283</v>
      </c>
      <c r="AB14" s="3690" t="s">
        <v>283</v>
      </c>
      <c r="AC14" s="3692" t="s">
        <v>283</v>
      </c>
      <c r="AF14" s="303"/>
    </row>
    <row r="15" spans="1:34" ht="43.5" customHeight="1" thickBot="1" x14ac:dyDescent="0.25">
      <c r="A15" s="4266"/>
      <c r="B15" s="3752"/>
      <c r="C15" s="4496"/>
      <c r="D15" s="4409"/>
      <c r="E15" s="3799"/>
      <c r="F15" s="3799"/>
      <c r="G15" s="4574"/>
      <c r="H15" s="4395"/>
      <c r="I15" s="558" t="s">
        <v>16</v>
      </c>
      <c r="J15" s="538">
        <f>J14</f>
        <v>65.2</v>
      </c>
      <c r="K15" s="559">
        <f>K14</f>
        <v>65.2</v>
      </c>
      <c r="L15" s="539">
        <f>L14</f>
        <v>61.4</v>
      </c>
      <c r="M15" s="560">
        <v>0</v>
      </c>
      <c r="N15" s="538">
        <f>N14</f>
        <v>68</v>
      </c>
      <c r="O15" s="539">
        <f>O14</f>
        <v>68</v>
      </c>
      <c r="P15" s="539">
        <f>P14</f>
        <v>64.5</v>
      </c>
      <c r="Q15" s="561">
        <v>0</v>
      </c>
      <c r="R15" s="558">
        <f t="shared" ref="R15:X15" si="0">R14</f>
        <v>71.8</v>
      </c>
      <c r="S15" s="542">
        <f t="shared" si="0"/>
        <v>71.8</v>
      </c>
      <c r="T15" s="544">
        <f t="shared" si="0"/>
        <v>65.3</v>
      </c>
      <c r="U15" s="545">
        <f t="shared" si="0"/>
        <v>0</v>
      </c>
      <c r="V15" s="541">
        <f t="shared" si="0"/>
        <v>71.8</v>
      </c>
      <c r="W15" s="542">
        <f t="shared" si="0"/>
        <v>71.8</v>
      </c>
      <c r="X15" s="542">
        <f t="shared" si="0"/>
        <v>65.3</v>
      </c>
      <c r="Y15" s="545">
        <v>0</v>
      </c>
      <c r="Z15" s="3818"/>
      <c r="AA15" s="3844"/>
      <c r="AB15" s="3691"/>
      <c r="AC15" s="3693"/>
      <c r="AF15" s="303"/>
    </row>
    <row r="16" spans="1:34" ht="28.5" customHeight="1" x14ac:dyDescent="0.2">
      <c r="A16" s="4494" t="s">
        <v>26</v>
      </c>
      <c r="B16" s="3751" t="s">
        <v>26</v>
      </c>
      <c r="C16" s="4507" t="s">
        <v>178</v>
      </c>
      <c r="D16" s="4564" t="s">
        <v>284</v>
      </c>
      <c r="E16" s="3776" t="s">
        <v>97</v>
      </c>
      <c r="F16" s="3776" t="s">
        <v>97</v>
      </c>
      <c r="G16" s="4451" t="s">
        <v>109</v>
      </c>
      <c r="H16" s="4443"/>
      <c r="I16" s="562" t="s">
        <v>50</v>
      </c>
      <c r="J16" s="563">
        <f>SUM(M16+K16)</f>
        <v>1257.4000000000001</v>
      </c>
      <c r="K16" s="564">
        <v>1257.4000000000001</v>
      </c>
      <c r="L16" s="565">
        <v>1105.5999999999999</v>
      </c>
      <c r="M16" s="566"/>
      <c r="N16" s="1818">
        <f t="shared" ref="N16:N17" si="1">O16+Q16</f>
        <v>1303.0999999999999</v>
      </c>
      <c r="O16" s="1820">
        <v>1303.0999999999999</v>
      </c>
      <c r="P16" s="1820">
        <v>1164.0999999999999</v>
      </c>
      <c r="Q16" s="531"/>
      <c r="R16" s="568">
        <v>1362.8</v>
      </c>
      <c r="S16" s="569">
        <v>1362.8</v>
      </c>
      <c r="T16" s="570">
        <v>1183.3</v>
      </c>
      <c r="U16" s="571"/>
      <c r="V16" s="572">
        <v>1362.8</v>
      </c>
      <c r="W16" s="535">
        <v>1362.8</v>
      </c>
      <c r="X16" s="535">
        <v>1183.3</v>
      </c>
      <c r="Y16" s="536"/>
      <c r="Z16" s="3817" t="s">
        <v>285</v>
      </c>
      <c r="AA16" s="4550" t="s">
        <v>796</v>
      </c>
      <c r="AB16" s="4537" t="s">
        <v>796</v>
      </c>
      <c r="AC16" s="4557" t="s">
        <v>796</v>
      </c>
    </row>
    <row r="17" spans="1:32" ht="25.5" customHeight="1" x14ac:dyDescent="0.2">
      <c r="A17" s="4526"/>
      <c r="B17" s="4437"/>
      <c r="C17" s="4507"/>
      <c r="D17" s="4564"/>
      <c r="E17" s="3777"/>
      <c r="F17" s="3777"/>
      <c r="G17" s="4549"/>
      <c r="H17" s="4395"/>
      <c r="I17" s="546" t="s">
        <v>112</v>
      </c>
      <c r="J17" s="573"/>
      <c r="K17" s="574"/>
      <c r="L17" s="575"/>
      <c r="M17" s="576"/>
      <c r="N17" s="577">
        <f t="shared" si="1"/>
        <v>12.1</v>
      </c>
      <c r="O17" s="578">
        <v>12.1</v>
      </c>
      <c r="P17" s="578"/>
      <c r="Q17" s="579"/>
      <c r="R17" s="568">
        <v>0</v>
      </c>
      <c r="S17" s="580"/>
      <c r="T17" s="580"/>
      <c r="U17" s="581"/>
      <c r="V17" s="582">
        <v>0</v>
      </c>
      <c r="W17" s="583"/>
      <c r="X17" s="583"/>
      <c r="Y17" s="584"/>
      <c r="Z17" s="4427"/>
      <c r="AA17" s="4551"/>
      <c r="AB17" s="4538"/>
      <c r="AC17" s="4558"/>
    </row>
    <row r="18" spans="1:32" ht="30.75" customHeight="1" thickBot="1" x14ac:dyDescent="0.25">
      <c r="A18" s="4266"/>
      <c r="B18" s="3752"/>
      <c r="C18" s="4496"/>
      <c r="D18" s="4409"/>
      <c r="E18" s="3778"/>
      <c r="F18" s="3778"/>
      <c r="G18" s="4452"/>
      <c r="H18" s="4444"/>
      <c r="I18" s="537" t="s">
        <v>16</v>
      </c>
      <c r="J18" s="585">
        <f>J16+J17</f>
        <v>1257.4000000000001</v>
      </c>
      <c r="K18" s="539">
        <f t="shared" ref="K18:Y18" si="2">K16+K17</f>
        <v>1257.4000000000001</v>
      </c>
      <c r="L18" s="539">
        <f t="shared" si="2"/>
        <v>1105.5999999999999</v>
      </c>
      <c r="M18" s="586">
        <f t="shared" si="2"/>
        <v>0</v>
      </c>
      <c r="N18" s="585">
        <f t="shared" si="2"/>
        <v>1315.1999999999998</v>
      </c>
      <c r="O18" s="539">
        <f t="shared" si="2"/>
        <v>1315.1999999999998</v>
      </c>
      <c r="P18" s="539">
        <f t="shared" si="2"/>
        <v>1164.0999999999999</v>
      </c>
      <c r="Q18" s="587">
        <f t="shared" si="2"/>
        <v>0</v>
      </c>
      <c r="R18" s="541">
        <f t="shared" si="2"/>
        <v>1362.8</v>
      </c>
      <c r="S18" s="544">
        <f t="shared" si="2"/>
        <v>1362.8</v>
      </c>
      <c r="T18" s="544">
        <f t="shared" si="2"/>
        <v>1183.3</v>
      </c>
      <c r="U18" s="588">
        <f t="shared" si="2"/>
        <v>0</v>
      </c>
      <c r="V18" s="589">
        <f t="shared" si="2"/>
        <v>1362.8</v>
      </c>
      <c r="W18" s="542">
        <f t="shared" si="2"/>
        <v>1362.8</v>
      </c>
      <c r="X18" s="542">
        <f t="shared" si="2"/>
        <v>1183.3</v>
      </c>
      <c r="Y18" s="590">
        <f t="shared" si="2"/>
        <v>0</v>
      </c>
      <c r="Z18" s="3818"/>
      <c r="AA18" s="4552"/>
      <c r="AB18" s="4539"/>
      <c r="AC18" s="4559"/>
    </row>
    <row r="19" spans="1:32" ht="84" customHeight="1" x14ac:dyDescent="0.2">
      <c r="A19" s="4265" t="s">
        <v>26</v>
      </c>
      <c r="B19" s="3751" t="s">
        <v>26</v>
      </c>
      <c r="C19" s="4495" t="s">
        <v>183</v>
      </c>
      <c r="D19" s="4546" t="s">
        <v>286</v>
      </c>
      <c r="E19" s="4438" t="s">
        <v>97</v>
      </c>
      <c r="F19" s="4438" t="s">
        <v>97</v>
      </c>
      <c r="G19" s="4423" t="s">
        <v>180</v>
      </c>
      <c r="H19" s="4464"/>
      <c r="I19" s="591" t="s">
        <v>50</v>
      </c>
      <c r="J19" s="592">
        <f>SUM(M19+K19)</f>
        <v>69.7</v>
      </c>
      <c r="K19" s="593">
        <v>66.5</v>
      </c>
      <c r="L19" s="593"/>
      <c r="M19" s="594">
        <v>3.2</v>
      </c>
      <c r="N19" s="1818">
        <f>O19+Q19</f>
        <v>98.300000000000011</v>
      </c>
      <c r="O19" s="578">
        <v>69.7</v>
      </c>
      <c r="P19" s="578"/>
      <c r="Q19" s="595">
        <v>28.6</v>
      </c>
      <c r="R19" s="596">
        <f>S19+U19</f>
        <v>100</v>
      </c>
      <c r="S19" s="597">
        <v>100</v>
      </c>
      <c r="T19" s="597"/>
      <c r="U19" s="598"/>
      <c r="V19" s="596">
        <f>W19+Y19</f>
        <v>100</v>
      </c>
      <c r="W19" s="597">
        <v>100</v>
      </c>
      <c r="X19" s="597"/>
      <c r="Y19" s="598"/>
      <c r="Z19" s="3817" t="s">
        <v>852</v>
      </c>
      <c r="AA19" s="4554" t="s">
        <v>849</v>
      </c>
      <c r="AB19" s="4560" t="s">
        <v>850</v>
      </c>
      <c r="AC19" s="4562" t="s">
        <v>851</v>
      </c>
    </row>
    <row r="20" spans="1:32" ht="65.25" customHeight="1" thickBot="1" x14ac:dyDescent="0.25">
      <c r="A20" s="4266"/>
      <c r="B20" s="3752"/>
      <c r="C20" s="4496"/>
      <c r="D20" s="4409"/>
      <c r="E20" s="4440"/>
      <c r="F20" s="4440"/>
      <c r="G20" s="4425"/>
      <c r="H20" s="4511"/>
      <c r="I20" s="537" t="s">
        <v>16</v>
      </c>
      <c r="J20" s="538">
        <f t="shared" ref="J20:Y20" si="3">SUM(J19:J19)</f>
        <v>69.7</v>
      </c>
      <c r="K20" s="539">
        <f t="shared" si="3"/>
        <v>66.5</v>
      </c>
      <c r="L20" s="539">
        <f t="shared" si="3"/>
        <v>0</v>
      </c>
      <c r="M20" s="540">
        <f t="shared" si="3"/>
        <v>3.2</v>
      </c>
      <c r="N20" s="599">
        <f t="shared" si="3"/>
        <v>98.300000000000011</v>
      </c>
      <c r="O20" s="539">
        <f t="shared" si="3"/>
        <v>69.7</v>
      </c>
      <c r="P20" s="539">
        <f t="shared" si="3"/>
        <v>0</v>
      </c>
      <c r="Q20" s="540">
        <f t="shared" si="3"/>
        <v>28.6</v>
      </c>
      <c r="R20" s="541">
        <f t="shared" si="3"/>
        <v>100</v>
      </c>
      <c r="S20" s="542">
        <f t="shared" si="3"/>
        <v>100</v>
      </c>
      <c r="T20" s="542">
        <f t="shared" si="3"/>
        <v>0</v>
      </c>
      <c r="U20" s="545">
        <f t="shared" si="3"/>
        <v>0</v>
      </c>
      <c r="V20" s="541">
        <f t="shared" si="3"/>
        <v>100</v>
      </c>
      <c r="W20" s="542">
        <f t="shared" si="3"/>
        <v>100</v>
      </c>
      <c r="X20" s="542">
        <f t="shared" si="3"/>
        <v>0</v>
      </c>
      <c r="Y20" s="545">
        <f t="shared" si="3"/>
        <v>0</v>
      </c>
      <c r="Z20" s="3818"/>
      <c r="AA20" s="4555"/>
      <c r="AB20" s="4561"/>
      <c r="AC20" s="4563"/>
      <c r="AF20" s="303"/>
    </row>
    <row r="21" spans="1:32" ht="39.75" customHeight="1" x14ac:dyDescent="0.2">
      <c r="A21" s="4494" t="s">
        <v>26</v>
      </c>
      <c r="B21" s="3751" t="s">
        <v>26</v>
      </c>
      <c r="C21" s="4495" t="s">
        <v>127</v>
      </c>
      <c r="D21" s="4546" t="s">
        <v>287</v>
      </c>
      <c r="E21" s="4438" t="s">
        <v>97</v>
      </c>
      <c r="F21" s="4438" t="s">
        <v>97</v>
      </c>
      <c r="G21" s="4547" t="s">
        <v>180</v>
      </c>
      <c r="H21" s="4426"/>
      <c r="I21" s="1810" t="s">
        <v>50</v>
      </c>
      <c r="J21" s="1811">
        <f>SUM(M21+K21)</f>
        <v>0.6</v>
      </c>
      <c r="K21" s="1812">
        <v>0.6</v>
      </c>
      <c r="L21" s="1815"/>
      <c r="M21" s="1816"/>
      <c r="N21" s="1817">
        <f>O21+Q21</f>
        <v>0.6</v>
      </c>
      <c r="O21" s="1819">
        <v>0.6</v>
      </c>
      <c r="P21" s="1821"/>
      <c r="Q21" s="1822"/>
      <c r="R21" s="1806">
        <f>SUM(S21+U21)</f>
        <v>0.6</v>
      </c>
      <c r="S21" s="1807">
        <v>0.6</v>
      </c>
      <c r="T21" s="1807"/>
      <c r="U21" s="1808"/>
      <c r="V21" s="1809">
        <f>SUM(W21+Y21)</f>
        <v>0.6</v>
      </c>
      <c r="W21" s="1807">
        <v>0.6</v>
      </c>
      <c r="X21" s="1813"/>
      <c r="Y21" s="1814"/>
      <c r="Z21" s="3817" t="s">
        <v>685</v>
      </c>
      <c r="AA21" s="4477">
        <v>1</v>
      </c>
      <c r="AB21" s="3747">
        <v>1</v>
      </c>
      <c r="AC21" s="4481">
        <v>1</v>
      </c>
      <c r="AF21" s="303"/>
    </row>
    <row r="22" spans="1:32" ht="48" customHeight="1" thickBot="1" x14ac:dyDescent="0.25">
      <c r="A22" s="4266"/>
      <c r="B22" s="3752"/>
      <c r="C22" s="4496"/>
      <c r="D22" s="4409"/>
      <c r="E22" s="4440"/>
      <c r="F22" s="4440"/>
      <c r="G22" s="4548"/>
      <c r="H22" s="4413"/>
      <c r="I22" s="537" t="s">
        <v>16</v>
      </c>
      <c r="J22" s="538">
        <f t="shared" ref="J22:Y22" si="4">SUM(J21)</f>
        <v>0.6</v>
      </c>
      <c r="K22" s="539">
        <f t="shared" si="4"/>
        <v>0.6</v>
      </c>
      <c r="L22" s="539">
        <f t="shared" si="4"/>
        <v>0</v>
      </c>
      <c r="M22" s="540">
        <f t="shared" si="4"/>
        <v>0</v>
      </c>
      <c r="N22" s="538">
        <f t="shared" si="4"/>
        <v>0.6</v>
      </c>
      <c r="O22" s="539">
        <f t="shared" si="4"/>
        <v>0.6</v>
      </c>
      <c r="P22" s="539">
        <f t="shared" si="4"/>
        <v>0</v>
      </c>
      <c r="Q22" s="540">
        <f t="shared" si="4"/>
        <v>0</v>
      </c>
      <c r="R22" s="541">
        <f t="shared" si="4"/>
        <v>0.6</v>
      </c>
      <c r="S22" s="542">
        <f t="shared" si="4"/>
        <v>0.6</v>
      </c>
      <c r="T22" s="542">
        <f t="shared" si="4"/>
        <v>0</v>
      </c>
      <c r="U22" s="545">
        <f t="shared" si="4"/>
        <v>0</v>
      </c>
      <c r="V22" s="541">
        <f t="shared" si="4"/>
        <v>0.6</v>
      </c>
      <c r="W22" s="542">
        <f t="shared" si="4"/>
        <v>0.6</v>
      </c>
      <c r="X22" s="542">
        <f t="shared" si="4"/>
        <v>0</v>
      </c>
      <c r="Y22" s="545">
        <f t="shared" si="4"/>
        <v>0</v>
      </c>
      <c r="Z22" s="3818"/>
      <c r="AA22" s="4556"/>
      <c r="AB22" s="3748"/>
      <c r="AC22" s="4553"/>
      <c r="AF22" s="303"/>
    </row>
    <row r="23" spans="1:32" ht="43.5" customHeight="1" x14ac:dyDescent="0.2">
      <c r="A23" s="4494" t="s">
        <v>26</v>
      </c>
      <c r="B23" s="3751" t="s">
        <v>26</v>
      </c>
      <c r="C23" s="4495" t="s">
        <v>130</v>
      </c>
      <c r="D23" s="4540" t="s">
        <v>288</v>
      </c>
      <c r="E23" s="4438" t="s">
        <v>97</v>
      </c>
      <c r="F23" s="4438" t="s">
        <v>97</v>
      </c>
      <c r="G23" s="4533" t="s">
        <v>180</v>
      </c>
      <c r="H23" s="4463"/>
      <c r="I23" s="600" t="s">
        <v>50</v>
      </c>
      <c r="J23" s="573">
        <f>SUM(M23+K23)</f>
        <v>22.2</v>
      </c>
      <c r="K23" s="601">
        <v>12.7</v>
      </c>
      <c r="L23" s="602"/>
      <c r="M23" s="603">
        <v>9.5</v>
      </c>
      <c r="N23" s="604">
        <v>15.7</v>
      </c>
      <c r="O23" s="605">
        <v>15.7</v>
      </c>
      <c r="P23" s="605"/>
      <c r="Q23" s="606"/>
      <c r="R23" s="607">
        <v>15.7</v>
      </c>
      <c r="S23" s="608">
        <v>15.7</v>
      </c>
      <c r="T23" s="608"/>
      <c r="U23" s="609"/>
      <c r="V23" s="551">
        <v>15.7</v>
      </c>
      <c r="W23" s="552">
        <v>15.7</v>
      </c>
      <c r="X23" s="552"/>
      <c r="Y23" s="554"/>
      <c r="Z23" s="3735" t="s">
        <v>686</v>
      </c>
      <c r="AA23" s="4534">
        <v>7</v>
      </c>
      <c r="AB23" s="3845">
        <v>7</v>
      </c>
      <c r="AC23" s="4536">
        <v>7</v>
      </c>
      <c r="AF23" s="303"/>
    </row>
    <row r="24" spans="1:32" ht="42" customHeight="1" thickBot="1" x14ac:dyDescent="0.25">
      <c r="A24" s="4266"/>
      <c r="B24" s="3752"/>
      <c r="C24" s="4496"/>
      <c r="D24" s="4541"/>
      <c r="E24" s="4440"/>
      <c r="F24" s="4440"/>
      <c r="G24" s="4462"/>
      <c r="H24" s="4464"/>
      <c r="I24" s="610" t="s">
        <v>16</v>
      </c>
      <c r="J24" s="538">
        <f>SUM(J23:J23)</f>
        <v>22.2</v>
      </c>
      <c r="K24" s="539">
        <f>SUM(K23)</f>
        <v>12.7</v>
      </c>
      <c r="L24" s="539">
        <f>SUM(L23)</f>
        <v>0</v>
      </c>
      <c r="M24" s="540">
        <f>SUM(M23)</f>
        <v>9.5</v>
      </c>
      <c r="N24" s="611">
        <f>SUM(N23:N23)</f>
        <v>15.7</v>
      </c>
      <c r="O24" s="612">
        <f t="shared" ref="O24:Y24" si="5">SUM(O23)</f>
        <v>15.7</v>
      </c>
      <c r="P24" s="612">
        <f t="shared" si="5"/>
        <v>0</v>
      </c>
      <c r="Q24" s="613">
        <f t="shared" si="5"/>
        <v>0</v>
      </c>
      <c r="R24" s="541">
        <f t="shared" si="5"/>
        <v>15.7</v>
      </c>
      <c r="S24" s="542">
        <f t="shared" si="5"/>
        <v>15.7</v>
      </c>
      <c r="T24" s="542">
        <f t="shared" si="5"/>
        <v>0</v>
      </c>
      <c r="U24" s="545">
        <f t="shared" si="5"/>
        <v>0</v>
      </c>
      <c r="V24" s="541">
        <f t="shared" si="5"/>
        <v>15.7</v>
      </c>
      <c r="W24" s="542">
        <f t="shared" si="5"/>
        <v>15.7</v>
      </c>
      <c r="X24" s="542">
        <f t="shared" si="5"/>
        <v>0</v>
      </c>
      <c r="Y24" s="545">
        <f t="shared" si="5"/>
        <v>0</v>
      </c>
      <c r="Z24" s="3736"/>
      <c r="AA24" s="4535"/>
      <c r="AB24" s="3691"/>
      <c r="AC24" s="3693"/>
      <c r="AF24" s="303"/>
    </row>
    <row r="25" spans="1:32" ht="33.75" customHeight="1" x14ac:dyDescent="0.2">
      <c r="A25" s="4265" t="s">
        <v>26</v>
      </c>
      <c r="B25" s="4437" t="s">
        <v>26</v>
      </c>
      <c r="C25" s="4495" t="s">
        <v>132</v>
      </c>
      <c r="D25" s="4531" t="s">
        <v>289</v>
      </c>
      <c r="E25" s="4438" t="s">
        <v>97</v>
      </c>
      <c r="F25" s="4438" t="s">
        <v>97</v>
      </c>
      <c r="G25" s="4423" t="s">
        <v>182</v>
      </c>
      <c r="H25" s="4463"/>
      <c r="I25" s="526" t="s">
        <v>50</v>
      </c>
      <c r="J25" s="614">
        <f>SUM(M25+K25)</f>
        <v>7</v>
      </c>
      <c r="K25" s="528">
        <v>7</v>
      </c>
      <c r="L25" s="528"/>
      <c r="M25" s="615"/>
      <c r="N25" s="1818">
        <f>O25+Q25</f>
        <v>7</v>
      </c>
      <c r="O25" s="1820">
        <v>7</v>
      </c>
      <c r="P25" s="1820"/>
      <c r="Q25" s="616"/>
      <c r="R25" s="617">
        <v>7</v>
      </c>
      <c r="S25" s="618">
        <v>7</v>
      </c>
      <c r="T25" s="618"/>
      <c r="U25" s="619"/>
      <c r="V25" s="617">
        <v>7</v>
      </c>
      <c r="W25" s="618">
        <v>7</v>
      </c>
      <c r="X25" s="620"/>
      <c r="Y25" s="621"/>
      <c r="Z25" s="4527" t="s">
        <v>730</v>
      </c>
      <c r="AA25" s="4542" t="s">
        <v>570</v>
      </c>
      <c r="AB25" s="4544" t="s">
        <v>570</v>
      </c>
      <c r="AC25" s="4529" t="s">
        <v>570</v>
      </c>
      <c r="AF25" s="303"/>
    </row>
    <row r="26" spans="1:32" ht="33.75" customHeight="1" thickBot="1" x14ac:dyDescent="0.25">
      <c r="A26" s="4266"/>
      <c r="B26" s="3752"/>
      <c r="C26" s="4496"/>
      <c r="D26" s="4532"/>
      <c r="E26" s="4440"/>
      <c r="F26" s="4440"/>
      <c r="G26" s="4425"/>
      <c r="H26" s="4511"/>
      <c r="I26" s="622" t="s">
        <v>16</v>
      </c>
      <c r="J26" s="599">
        <f t="shared" ref="J26:Y26" si="6">J25</f>
        <v>7</v>
      </c>
      <c r="K26" s="623">
        <f t="shared" si="6"/>
        <v>7</v>
      </c>
      <c r="L26" s="623">
        <f t="shared" si="6"/>
        <v>0</v>
      </c>
      <c r="M26" s="624">
        <f t="shared" si="6"/>
        <v>0</v>
      </c>
      <c r="N26" s="599">
        <f t="shared" si="6"/>
        <v>7</v>
      </c>
      <c r="O26" s="623">
        <f t="shared" si="6"/>
        <v>7</v>
      </c>
      <c r="P26" s="623">
        <f t="shared" si="6"/>
        <v>0</v>
      </c>
      <c r="Q26" s="624">
        <f t="shared" si="6"/>
        <v>0</v>
      </c>
      <c r="R26" s="599">
        <f t="shared" si="6"/>
        <v>7</v>
      </c>
      <c r="S26" s="623">
        <f t="shared" si="6"/>
        <v>7</v>
      </c>
      <c r="T26" s="623">
        <f t="shared" si="6"/>
        <v>0</v>
      </c>
      <c r="U26" s="624">
        <f t="shared" si="6"/>
        <v>0</v>
      </c>
      <c r="V26" s="599">
        <f t="shared" si="6"/>
        <v>7</v>
      </c>
      <c r="W26" s="623">
        <f t="shared" si="6"/>
        <v>7</v>
      </c>
      <c r="X26" s="623">
        <f t="shared" si="6"/>
        <v>0</v>
      </c>
      <c r="Y26" s="624">
        <f t="shared" si="6"/>
        <v>0</v>
      </c>
      <c r="Z26" s="4528"/>
      <c r="AA26" s="4543"/>
      <c r="AB26" s="4545"/>
      <c r="AC26" s="4530"/>
      <c r="AF26" s="303"/>
    </row>
    <row r="27" spans="1:32" ht="39" customHeight="1" x14ac:dyDescent="0.2">
      <c r="A27" s="4526" t="s">
        <v>26</v>
      </c>
      <c r="B27" s="2305" t="s">
        <v>26</v>
      </c>
      <c r="C27" s="2306" t="s">
        <v>290</v>
      </c>
      <c r="D27" s="2307" t="s">
        <v>291</v>
      </c>
      <c r="E27" s="3776" t="s">
        <v>97</v>
      </c>
      <c r="F27" s="3776" t="s">
        <v>97</v>
      </c>
      <c r="G27" s="4263" t="s">
        <v>150</v>
      </c>
      <c r="H27" s="4426"/>
      <c r="I27" s="625" t="s">
        <v>50</v>
      </c>
      <c r="J27" s="626">
        <f t="shared" ref="J27:J29" si="7">SUM(M27+K27)</f>
        <v>726.8</v>
      </c>
      <c r="K27" s="627">
        <f t="shared" ref="K27:Y27" si="8">SUM(K28:K29)</f>
        <v>38.299999999999997</v>
      </c>
      <c r="L27" s="628">
        <f t="shared" si="8"/>
        <v>0</v>
      </c>
      <c r="M27" s="629">
        <f t="shared" si="8"/>
        <v>688.5</v>
      </c>
      <c r="N27" s="630">
        <f t="shared" si="8"/>
        <v>715.1</v>
      </c>
      <c r="O27" s="628">
        <f t="shared" si="8"/>
        <v>40</v>
      </c>
      <c r="P27" s="628">
        <f t="shared" si="8"/>
        <v>0</v>
      </c>
      <c r="Q27" s="629">
        <f t="shared" si="8"/>
        <v>675.1</v>
      </c>
      <c r="R27" s="631">
        <f t="shared" si="8"/>
        <v>712.2</v>
      </c>
      <c r="S27" s="632">
        <f t="shared" si="8"/>
        <v>40</v>
      </c>
      <c r="T27" s="632">
        <f t="shared" si="8"/>
        <v>0</v>
      </c>
      <c r="U27" s="633">
        <f t="shared" si="8"/>
        <v>672.2</v>
      </c>
      <c r="V27" s="631">
        <f t="shared" si="8"/>
        <v>590.20000000000005</v>
      </c>
      <c r="W27" s="632">
        <f t="shared" si="8"/>
        <v>40</v>
      </c>
      <c r="X27" s="632">
        <f t="shared" si="8"/>
        <v>0</v>
      </c>
      <c r="Y27" s="633">
        <f t="shared" si="8"/>
        <v>550.20000000000005</v>
      </c>
      <c r="Z27" s="3817" t="s">
        <v>687</v>
      </c>
      <c r="AA27" s="4516" t="s">
        <v>292</v>
      </c>
      <c r="AB27" s="4416" t="s">
        <v>292</v>
      </c>
      <c r="AC27" s="4519" t="s">
        <v>292</v>
      </c>
      <c r="AD27" s="634"/>
      <c r="AF27" s="303"/>
    </row>
    <row r="28" spans="1:32" ht="20.25" customHeight="1" x14ac:dyDescent="0.2">
      <c r="A28" s="4526"/>
      <c r="B28" s="2305"/>
      <c r="C28" s="4507"/>
      <c r="D28" s="2308" t="s">
        <v>293</v>
      </c>
      <c r="E28" s="3777"/>
      <c r="F28" s="3777"/>
      <c r="G28" s="4411"/>
      <c r="H28" s="4412"/>
      <c r="I28" s="635" t="s">
        <v>50</v>
      </c>
      <c r="J28" s="2935">
        <f t="shared" si="7"/>
        <v>688.5</v>
      </c>
      <c r="K28" s="2936"/>
      <c r="L28" s="2937"/>
      <c r="M28" s="2938">
        <v>688.5</v>
      </c>
      <c r="N28" s="1818">
        <v>675.1</v>
      </c>
      <c r="O28" s="1820"/>
      <c r="P28" s="1820"/>
      <c r="Q28" s="616">
        <v>675.1</v>
      </c>
      <c r="R28" s="617">
        <f>SUM(S28+U28)</f>
        <v>672.2</v>
      </c>
      <c r="S28" s="618"/>
      <c r="T28" s="618"/>
      <c r="U28" s="619">
        <v>672.2</v>
      </c>
      <c r="V28" s="617">
        <f>SUM(W28+Y28)</f>
        <v>550.20000000000005</v>
      </c>
      <c r="W28" s="618"/>
      <c r="X28" s="570"/>
      <c r="Y28" s="571">
        <v>550.20000000000005</v>
      </c>
      <c r="Z28" s="4427"/>
      <c r="AA28" s="4517"/>
      <c r="AB28" s="4479"/>
      <c r="AC28" s="4520"/>
      <c r="AF28" s="303"/>
    </row>
    <row r="29" spans="1:32" ht="27" customHeight="1" thickBot="1" x14ac:dyDescent="0.25">
      <c r="A29" s="4526"/>
      <c r="B29" s="2305"/>
      <c r="C29" s="4507"/>
      <c r="D29" s="2308" t="s">
        <v>294</v>
      </c>
      <c r="E29" s="3777"/>
      <c r="F29" s="3777"/>
      <c r="G29" s="4411"/>
      <c r="H29" s="4412"/>
      <c r="I29" s="591" t="s">
        <v>50</v>
      </c>
      <c r="J29" s="2935">
        <f t="shared" si="7"/>
        <v>38.299999999999997</v>
      </c>
      <c r="K29" s="2939">
        <v>38.299999999999997</v>
      </c>
      <c r="L29" s="2940"/>
      <c r="M29" s="2941"/>
      <c r="N29" s="3019">
        <f>Q29+O29</f>
        <v>40</v>
      </c>
      <c r="O29" s="3020">
        <v>40</v>
      </c>
      <c r="P29" s="578"/>
      <c r="Q29" s="595"/>
      <c r="R29" s="637">
        <f>SUM(S29+U29)</f>
        <v>40</v>
      </c>
      <c r="S29" s="638">
        <v>40</v>
      </c>
      <c r="T29" s="638"/>
      <c r="U29" s="639"/>
      <c r="V29" s="637">
        <f>SUM(W29+Y29)</f>
        <v>40</v>
      </c>
      <c r="W29" s="638">
        <v>40</v>
      </c>
      <c r="X29" s="638"/>
      <c r="Y29" s="640"/>
      <c r="Z29" s="3818"/>
      <c r="AA29" s="4518"/>
      <c r="AB29" s="4417"/>
      <c r="AC29" s="4521"/>
      <c r="AF29" s="303"/>
    </row>
    <row r="30" spans="1:32" ht="64.5" customHeight="1" thickBot="1" x14ac:dyDescent="0.25">
      <c r="A30" s="2309" t="s">
        <v>26</v>
      </c>
      <c r="B30" s="2105" t="s">
        <v>26</v>
      </c>
      <c r="C30" s="2310" t="s">
        <v>98</v>
      </c>
      <c r="D30" s="2311" t="s">
        <v>295</v>
      </c>
      <c r="E30" s="3776" t="s">
        <v>97</v>
      </c>
      <c r="F30" s="3776" t="s">
        <v>97</v>
      </c>
      <c r="G30" s="4451" t="s">
        <v>728</v>
      </c>
      <c r="H30" s="4426"/>
      <c r="I30" s="625" t="s">
        <v>50</v>
      </c>
      <c r="J30" s="641">
        <f>SUM(J31:J33)</f>
        <v>507.1</v>
      </c>
      <c r="K30" s="642">
        <f>SUM(K31:K33)</f>
        <v>507.1</v>
      </c>
      <c r="L30" s="642"/>
      <c r="M30" s="643"/>
      <c r="N30" s="641">
        <f>SUM(N31:N33)</f>
        <v>415</v>
      </c>
      <c r="O30" s="642">
        <f>SUM(O31:O33)</f>
        <v>415</v>
      </c>
      <c r="P30" s="642"/>
      <c r="Q30" s="643"/>
      <c r="R30" s="644">
        <f>SUM(R31:R33)</f>
        <v>415</v>
      </c>
      <c r="S30" s="645">
        <f>SUM(S31:S33)</f>
        <v>415</v>
      </c>
      <c r="T30" s="645"/>
      <c r="U30" s="646"/>
      <c r="V30" s="644">
        <f>SUM(V31:V33)</f>
        <v>415</v>
      </c>
      <c r="W30" s="645">
        <f>SUM(W31:W33)</f>
        <v>415</v>
      </c>
      <c r="X30" s="647"/>
      <c r="Y30" s="646"/>
      <c r="Z30" s="4523"/>
      <c r="AA30" s="4524"/>
      <c r="AB30" s="4524"/>
      <c r="AC30" s="4525"/>
      <c r="AF30" s="303"/>
    </row>
    <row r="31" spans="1:32" ht="39.75" customHeight="1" x14ac:dyDescent="0.2">
      <c r="A31" s="2312"/>
      <c r="B31" s="2305"/>
      <c r="C31" s="2306"/>
      <c r="D31" s="2313" t="s">
        <v>296</v>
      </c>
      <c r="E31" s="3777"/>
      <c r="F31" s="3777"/>
      <c r="G31" s="4411"/>
      <c r="H31" s="4412"/>
      <c r="I31" s="546" t="s">
        <v>50</v>
      </c>
      <c r="J31" s="648">
        <f t="shared" ref="J31:J34" si="9">SUM(M31+K31)</f>
        <v>391</v>
      </c>
      <c r="K31" s="593">
        <v>391</v>
      </c>
      <c r="L31" s="1933"/>
      <c r="M31" s="1934"/>
      <c r="N31" s="650">
        <f>SUM(O31+Q31)</f>
        <v>350</v>
      </c>
      <c r="O31" s="651">
        <v>350</v>
      </c>
      <c r="P31" s="651"/>
      <c r="Q31" s="652"/>
      <c r="R31" s="551">
        <f>SUM(S31+U31)</f>
        <v>350</v>
      </c>
      <c r="S31" s="552">
        <v>350</v>
      </c>
      <c r="T31" s="552"/>
      <c r="U31" s="554"/>
      <c r="V31" s="551">
        <f>SUM(W31+Y31)</f>
        <v>350</v>
      </c>
      <c r="W31" s="552">
        <v>350</v>
      </c>
      <c r="X31" s="580"/>
      <c r="Y31" s="653"/>
      <c r="Z31" s="1938" t="s">
        <v>688</v>
      </c>
      <c r="AA31" s="1939">
        <v>20</v>
      </c>
      <c r="AB31" s="1940" t="s">
        <v>127</v>
      </c>
      <c r="AC31" s="1941" t="s">
        <v>127</v>
      </c>
      <c r="AF31" s="303"/>
    </row>
    <row r="32" spans="1:32" ht="36" customHeight="1" x14ac:dyDescent="0.2">
      <c r="A32" s="2312"/>
      <c r="B32" s="2305"/>
      <c r="C32" s="2306"/>
      <c r="D32" s="2314" t="s">
        <v>297</v>
      </c>
      <c r="E32" s="3777"/>
      <c r="F32" s="3777"/>
      <c r="G32" s="4411"/>
      <c r="H32" s="4412"/>
      <c r="I32" s="1927" t="s">
        <v>50</v>
      </c>
      <c r="J32" s="1928">
        <f t="shared" si="9"/>
        <v>50</v>
      </c>
      <c r="K32" s="593">
        <v>50</v>
      </c>
      <c r="L32" s="574"/>
      <c r="M32" s="649"/>
      <c r="N32" s="1841">
        <f>SUM(O32+Q32)</f>
        <v>0</v>
      </c>
      <c r="O32" s="578">
        <v>0</v>
      </c>
      <c r="P32" s="578">
        <f>SUM(P30)</f>
        <v>0</v>
      </c>
      <c r="Q32" s="595">
        <f>SUM(Q30)</f>
        <v>0</v>
      </c>
      <c r="R32" s="702">
        <f>SUM(S32+U32)</f>
        <v>0</v>
      </c>
      <c r="S32" s="583">
        <v>0</v>
      </c>
      <c r="T32" s="583">
        <f>SUM(T30)</f>
        <v>0</v>
      </c>
      <c r="U32" s="703">
        <f>SUM(U30)</f>
        <v>0</v>
      </c>
      <c r="V32" s="702"/>
      <c r="W32" s="583"/>
      <c r="X32" s="583">
        <f>SUM(X30)</f>
        <v>0</v>
      </c>
      <c r="Y32" s="703">
        <f>SUM(Y30)</f>
        <v>0</v>
      </c>
      <c r="Z32" s="2942"/>
      <c r="AA32" s="1942"/>
      <c r="AB32" s="1943"/>
      <c r="AC32" s="1944"/>
      <c r="AF32" s="303"/>
    </row>
    <row r="33" spans="1:32" ht="51" customHeight="1" thickBot="1" x14ac:dyDescent="0.25">
      <c r="A33" s="2315"/>
      <c r="B33" s="496"/>
      <c r="C33" s="2316"/>
      <c r="D33" s="2829" t="s">
        <v>597</v>
      </c>
      <c r="E33" s="3778"/>
      <c r="F33" s="3778"/>
      <c r="G33" s="4264"/>
      <c r="H33" s="4413"/>
      <c r="I33" s="1927" t="s">
        <v>50</v>
      </c>
      <c r="J33" s="2833">
        <f t="shared" si="9"/>
        <v>66.099999999999994</v>
      </c>
      <c r="K33" s="2834">
        <v>66.099999999999994</v>
      </c>
      <c r="L33" s="1947">
        <f>SUM(L30:L30)</f>
        <v>0</v>
      </c>
      <c r="M33" s="1948">
        <f>SUM(M30:M30)</f>
        <v>0</v>
      </c>
      <c r="N33" s="1949">
        <f>SUM(O33+Q34)</f>
        <v>65</v>
      </c>
      <c r="O33" s="1950">
        <v>65</v>
      </c>
      <c r="P33" s="1950"/>
      <c r="Q33" s="1951"/>
      <c r="R33" s="1945">
        <f>SUM(S33+U34)</f>
        <v>65</v>
      </c>
      <c r="S33" s="1946">
        <v>65</v>
      </c>
      <c r="T33" s="1946"/>
      <c r="U33" s="1952"/>
      <c r="V33" s="1945">
        <f>SUM(W33+Y34)</f>
        <v>65</v>
      </c>
      <c r="W33" s="1946">
        <v>65</v>
      </c>
      <c r="X33" s="1931"/>
      <c r="Y33" s="1932"/>
      <c r="Z33" s="1935" t="s">
        <v>714</v>
      </c>
      <c r="AA33" s="1905">
        <v>54000</v>
      </c>
      <c r="AB33" s="1906" t="s">
        <v>729</v>
      </c>
      <c r="AC33" s="1907" t="s">
        <v>729</v>
      </c>
      <c r="AF33" s="303"/>
    </row>
    <row r="34" spans="1:32" ht="34.5" customHeight="1" x14ac:dyDescent="0.2">
      <c r="A34" s="4494" t="s">
        <v>26</v>
      </c>
      <c r="B34" s="3751" t="s">
        <v>26</v>
      </c>
      <c r="C34" s="4495" t="s">
        <v>298</v>
      </c>
      <c r="D34" s="4408" t="s">
        <v>299</v>
      </c>
      <c r="E34" s="3776" t="s">
        <v>97</v>
      </c>
      <c r="F34" s="3776" t="s">
        <v>97</v>
      </c>
      <c r="G34" s="4509" t="s">
        <v>109</v>
      </c>
      <c r="H34" s="4463"/>
      <c r="I34" s="600" t="s">
        <v>50</v>
      </c>
      <c r="J34" s="707">
        <f t="shared" si="9"/>
        <v>11</v>
      </c>
      <c r="K34" s="564">
        <v>11</v>
      </c>
      <c r="L34" s="1929"/>
      <c r="M34" s="1930"/>
      <c r="N34" s="1818">
        <f>SUM(O34+Q34)</f>
        <v>6</v>
      </c>
      <c r="O34" s="1820">
        <v>6</v>
      </c>
      <c r="P34" s="715"/>
      <c r="Q34" s="1844"/>
      <c r="R34" s="655">
        <f>SUM(S34+U34)</f>
        <v>6</v>
      </c>
      <c r="S34" s="552">
        <v>6</v>
      </c>
      <c r="T34" s="552"/>
      <c r="U34" s="554"/>
      <c r="V34" s="655">
        <f>SUM(W34+Y34)</f>
        <v>6</v>
      </c>
      <c r="W34" s="552">
        <v>6</v>
      </c>
      <c r="X34" s="656"/>
      <c r="Y34" s="653"/>
      <c r="Z34" s="4512" t="s">
        <v>853</v>
      </c>
      <c r="AA34" s="4514"/>
      <c r="AB34" s="4416"/>
      <c r="AC34" s="4418"/>
      <c r="AF34" s="303"/>
    </row>
    <row r="35" spans="1:32" ht="39" customHeight="1" thickBot="1" x14ac:dyDescent="0.25">
      <c r="A35" s="4266"/>
      <c r="B35" s="3752"/>
      <c r="C35" s="4496"/>
      <c r="D35" s="4422"/>
      <c r="E35" s="3778"/>
      <c r="F35" s="3778"/>
      <c r="G35" s="4510"/>
      <c r="H35" s="4511"/>
      <c r="I35" s="537" t="s">
        <v>16</v>
      </c>
      <c r="J35" s="538">
        <f>K35+M35</f>
        <v>11</v>
      </c>
      <c r="K35" s="539">
        <f>SUM(K34)</f>
        <v>11</v>
      </c>
      <c r="L35" s="539">
        <f>SUM(L34)</f>
        <v>0</v>
      </c>
      <c r="M35" s="540">
        <f>SUM(M34)</f>
        <v>0</v>
      </c>
      <c r="N35" s="538">
        <f>O35+Q35</f>
        <v>6</v>
      </c>
      <c r="O35" s="657">
        <f>SUM(O34)</f>
        <v>6</v>
      </c>
      <c r="P35" s="539">
        <f t="shared" ref="P35:Y35" si="10">SUM(P34)</f>
        <v>0</v>
      </c>
      <c r="Q35" s="540">
        <f t="shared" si="10"/>
        <v>0</v>
      </c>
      <c r="R35" s="541">
        <f t="shared" si="10"/>
        <v>6</v>
      </c>
      <c r="S35" s="542">
        <f t="shared" si="10"/>
        <v>6</v>
      </c>
      <c r="T35" s="542">
        <f t="shared" si="10"/>
        <v>0</v>
      </c>
      <c r="U35" s="545">
        <f t="shared" si="10"/>
        <v>0</v>
      </c>
      <c r="V35" s="541">
        <f t="shared" si="10"/>
        <v>6</v>
      </c>
      <c r="W35" s="542">
        <f t="shared" si="10"/>
        <v>6</v>
      </c>
      <c r="X35" s="542">
        <f t="shared" si="10"/>
        <v>0</v>
      </c>
      <c r="Y35" s="545">
        <f t="shared" si="10"/>
        <v>0</v>
      </c>
      <c r="Z35" s="4513"/>
      <c r="AA35" s="4515"/>
      <c r="AB35" s="4417"/>
      <c r="AC35" s="4419"/>
      <c r="AF35" s="303"/>
    </row>
    <row r="36" spans="1:32" ht="80.25" customHeight="1" x14ac:dyDescent="0.2">
      <c r="A36" s="4494" t="s">
        <v>26</v>
      </c>
      <c r="B36" s="3751" t="s">
        <v>26</v>
      </c>
      <c r="C36" s="4495" t="s">
        <v>88</v>
      </c>
      <c r="D36" s="4497" t="s">
        <v>300</v>
      </c>
      <c r="E36" s="3753" t="s">
        <v>97</v>
      </c>
      <c r="F36" s="3753" t="s">
        <v>97</v>
      </c>
      <c r="G36" s="4263" t="s">
        <v>140</v>
      </c>
      <c r="H36" s="4426"/>
      <c r="I36" s="562" t="s">
        <v>50</v>
      </c>
      <c r="J36" s="614">
        <f>SUM(M36+K36)</f>
        <v>15</v>
      </c>
      <c r="K36" s="528">
        <v>15</v>
      </c>
      <c r="L36" s="565"/>
      <c r="M36" s="529"/>
      <c r="N36" s="654">
        <f>SUM(O36+Q36)</f>
        <v>20</v>
      </c>
      <c r="O36" s="530">
        <v>20</v>
      </c>
      <c r="P36" s="530"/>
      <c r="Q36" s="531"/>
      <c r="R36" s="658">
        <f>SUM(S36+U36)</f>
        <v>15</v>
      </c>
      <c r="S36" s="535">
        <v>15</v>
      </c>
      <c r="T36" s="535"/>
      <c r="U36" s="536"/>
      <c r="V36" s="658">
        <f>SUM(W36+Y36)</f>
        <v>15</v>
      </c>
      <c r="W36" s="535">
        <v>15</v>
      </c>
      <c r="X36" s="535"/>
      <c r="Y36" s="536"/>
      <c r="Z36" s="4499" t="s">
        <v>854</v>
      </c>
      <c r="AA36" s="4522">
        <v>500</v>
      </c>
      <c r="AB36" s="4273">
        <v>500</v>
      </c>
      <c r="AC36" s="4275">
        <v>500</v>
      </c>
      <c r="AD36" s="634"/>
      <c r="AF36" s="303"/>
    </row>
    <row r="37" spans="1:32" ht="54" customHeight="1" thickBot="1" x14ac:dyDescent="0.25">
      <c r="A37" s="4266"/>
      <c r="B37" s="3752"/>
      <c r="C37" s="4496"/>
      <c r="D37" s="4498"/>
      <c r="E37" s="3754"/>
      <c r="F37" s="3754"/>
      <c r="G37" s="4264"/>
      <c r="H37" s="4412"/>
      <c r="I37" s="537" t="s">
        <v>16</v>
      </c>
      <c r="J37" s="538">
        <f>SUM(J36)</f>
        <v>15</v>
      </c>
      <c r="K37" s="539">
        <f>SUM(K36:K36)</f>
        <v>15</v>
      </c>
      <c r="L37" s="539">
        <f t="shared" ref="L37:Y41" si="11">SUM(L36)</f>
        <v>0</v>
      </c>
      <c r="M37" s="540">
        <f t="shared" si="11"/>
        <v>0</v>
      </c>
      <c r="N37" s="538">
        <f t="shared" si="11"/>
        <v>20</v>
      </c>
      <c r="O37" s="539">
        <f t="shared" si="11"/>
        <v>20</v>
      </c>
      <c r="P37" s="539">
        <f t="shared" si="11"/>
        <v>0</v>
      </c>
      <c r="Q37" s="540">
        <f t="shared" si="11"/>
        <v>0</v>
      </c>
      <c r="R37" s="541">
        <f t="shared" si="11"/>
        <v>15</v>
      </c>
      <c r="S37" s="542">
        <f t="shared" si="11"/>
        <v>15</v>
      </c>
      <c r="T37" s="542">
        <f t="shared" si="11"/>
        <v>0</v>
      </c>
      <c r="U37" s="545">
        <f t="shared" si="11"/>
        <v>0</v>
      </c>
      <c r="V37" s="541">
        <f t="shared" si="11"/>
        <v>15</v>
      </c>
      <c r="W37" s="542">
        <f t="shared" si="11"/>
        <v>15</v>
      </c>
      <c r="X37" s="542">
        <f t="shared" si="11"/>
        <v>0</v>
      </c>
      <c r="Y37" s="545">
        <f t="shared" si="11"/>
        <v>0</v>
      </c>
      <c r="Z37" s="4500"/>
      <c r="AA37" s="4270"/>
      <c r="AB37" s="4272"/>
      <c r="AC37" s="4260"/>
      <c r="AF37" s="303"/>
    </row>
    <row r="38" spans="1:32" ht="54" customHeight="1" x14ac:dyDescent="0.2">
      <c r="A38" s="4265" t="s">
        <v>26</v>
      </c>
      <c r="B38" s="3751" t="s">
        <v>26</v>
      </c>
      <c r="C38" s="2838" t="s">
        <v>788</v>
      </c>
      <c r="D38" s="4261" t="s">
        <v>863</v>
      </c>
      <c r="E38" s="3753" t="s">
        <v>97</v>
      </c>
      <c r="F38" s="3753" t="s">
        <v>97</v>
      </c>
      <c r="G38" s="4263"/>
      <c r="H38" s="2835"/>
      <c r="I38" s="659" t="s">
        <v>50</v>
      </c>
      <c r="J38" s="2842"/>
      <c r="K38" s="2843"/>
      <c r="L38" s="2843"/>
      <c r="M38" s="2844"/>
      <c r="N38" s="654">
        <f>SUM(O38+Q38)</f>
        <v>25.5</v>
      </c>
      <c r="O38" s="530"/>
      <c r="P38" s="2841"/>
      <c r="Q38" s="531">
        <v>25.5</v>
      </c>
      <c r="R38" s="2845">
        <f>SUM(S38+U38)</f>
        <v>10</v>
      </c>
      <c r="S38" s="2846">
        <v>10</v>
      </c>
      <c r="T38" s="2846"/>
      <c r="U38" s="2847"/>
      <c r="V38" s="2845">
        <f>SUM(W38+Y38)</f>
        <v>10</v>
      </c>
      <c r="W38" s="2846">
        <v>10</v>
      </c>
      <c r="X38" s="2846"/>
      <c r="Y38" s="1834"/>
      <c r="Z38" s="4267" t="s">
        <v>864</v>
      </c>
      <c r="AA38" s="4269">
        <v>2</v>
      </c>
      <c r="AB38" s="4271"/>
      <c r="AC38" s="4259"/>
      <c r="AD38" s="634"/>
      <c r="AF38" s="303"/>
    </row>
    <row r="39" spans="1:32" ht="54" customHeight="1" thickBot="1" x14ac:dyDescent="0.25">
      <c r="A39" s="4266"/>
      <c r="B39" s="3752"/>
      <c r="C39" s="2837"/>
      <c r="D39" s="4262"/>
      <c r="E39" s="3754"/>
      <c r="F39" s="3754"/>
      <c r="G39" s="4264"/>
      <c r="H39" s="2836"/>
      <c r="I39" s="537" t="s">
        <v>16</v>
      </c>
      <c r="J39" s="538"/>
      <c r="K39" s="539"/>
      <c r="L39" s="539"/>
      <c r="M39" s="540"/>
      <c r="N39" s="538">
        <f t="shared" si="11"/>
        <v>25.5</v>
      </c>
      <c r="O39" s="539">
        <f t="shared" si="11"/>
        <v>0</v>
      </c>
      <c r="P39" s="539"/>
      <c r="Q39" s="540">
        <f t="shared" si="11"/>
        <v>25.5</v>
      </c>
      <c r="R39" s="541">
        <f t="shared" si="11"/>
        <v>10</v>
      </c>
      <c r="S39" s="542">
        <f t="shared" si="11"/>
        <v>10</v>
      </c>
      <c r="T39" s="542"/>
      <c r="U39" s="545"/>
      <c r="V39" s="541">
        <f t="shared" si="11"/>
        <v>10</v>
      </c>
      <c r="W39" s="542">
        <f t="shared" si="11"/>
        <v>10</v>
      </c>
      <c r="X39" s="542"/>
      <c r="Y39" s="545"/>
      <c r="Z39" s="4268"/>
      <c r="AA39" s="4270"/>
      <c r="AB39" s="4272"/>
      <c r="AC39" s="4260"/>
      <c r="AF39" s="303"/>
    </row>
    <row r="40" spans="1:32" ht="38.25" customHeight="1" x14ac:dyDescent="0.2">
      <c r="A40" s="4420" t="s">
        <v>26</v>
      </c>
      <c r="B40" s="4437" t="s">
        <v>26</v>
      </c>
      <c r="C40" s="4507" t="s">
        <v>301</v>
      </c>
      <c r="D40" s="4508" t="s">
        <v>302</v>
      </c>
      <c r="E40" s="3775" t="s">
        <v>97</v>
      </c>
      <c r="F40" s="3775" t="s">
        <v>97</v>
      </c>
      <c r="G40" s="4462" t="s">
        <v>142</v>
      </c>
      <c r="H40" s="4464"/>
      <c r="I40" s="659" t="s">
        <v>50</v>
      </c>
      <c r="J40" s="563">
        <f>SUM(M40+K40)</f>
        <v>1</v>
      </c>
      <c r="K40" s="564">
        <v>1</v>
      </c>
      <c r="L40" s="660"/>
      <c r="M40" s="661"/>
      <c r="N40" s="567">
        <f>SUM(O40+Q40)</f>
        <v>1</v>
      </c>
      <c r="O40" s="1820">
        <v>1</v>
      </c>
      <c r="P40" s="628"/>
      <c r="Q40" s="629"/>
      <c r="R40" s="617"/>
      <c r="S40" s="618"/>
      <c r="T40" s="620"/>
      <c r="U40" s="621"/>
      <c r="V40" s="617"/>
      <c r="W40" s="618"/>
      <c r="X40" s="620"/>
      <c r="Y40" s="621"/>
      <c r="Z40" s="4501" t="s">
        <v>671</v>
      </c>
      <c r="AA40" s="4503">
        <v>5</v>
      </c>
      <c r="AB40" s="4460"/>
      <c r="AC40" s="4505"/>
      <c r="AF40" s="303"/>
    </row>
    <row r="41" spans="1:32" ht="39.75" customHeight="1" thickBot="1" x14ac:dyDescent="0.25">
      <c r="A41" s="4266"/>
      <c r="B41" s="3752"/>
      <c r="C41" s="4496"/>
      <c r="D41" s="4262"/>
      <c r="E41" s="3775"/>
      <c r="F41" s="3775"/>
      <c r="G41" s="4462"/>
      <c r="H41" s="4464"/>
      <c r="I41" s="610" t="s">
        <v>16</v>
      </c>
      <c r="J41" s="538">
        <f>K41</f>
        <v>1</v>
      </c>
      <c r="K41" s="539">
        <f>K40</f>
        <v>1</v>
      </c>
      <c r="L41" s="539"/>
      <c r="M41" s="540"/>
      <c r="N41" s="538">
        <f t="shared" ref="N41:Y41" si="12">N40</f>
        <v>1</v>
      </c>
      <c r="O41" s="539">
        <f t="shared" si="12"/>
        <v>1</v>
      </c>
      <c r="P41" s="539">
        <f t="shared" si="12"/>
        <v>0</v>
      </c>
      <c r="Q41" s="540">
        <f t="shared" si="12"/>
        <v>0</v>
      </c>
      <c r="R41" s="538">
        <f t="shared" si="11"/>
        <v>0</v>
      </c>
      <c r="S41" s="539">
        <f t="shared" si="11"/>
        <v>0</v>
      </c>
      <c r="T41" s="539">
        <f t="shared" si="12"/>
        <v>0</v>
      </c>
      <c r="U41" s="540">
        <f t="shared" si="12"/>
        <v>0</v>
      </c>
      <c r="V41" s="538">
        <f t="shared" si="12"/>
        <v>0</v>
      </c>
      <c r="W41" s="539">
        <f t="shared" si="12"/>
        <v>0</v>
      </c>
      <c r="X41" s="539">
        <f t="shared" si="12"/>
        <v>0</v>
      </c>
      <c r="Y41" s="540">
        <f t="shared" si="12"/>
        <v>0</v>
      </c>
      <c r="Z41" s="4502"/>
      <c r="AA41" s="4504"/>
      <c r="AB41" s="4461"/>
      <c r="AC41" s="4506"/>
      <c r="AF41" s="303"/>
    </row>
    <row r="42" spans="1:32" ht="22.5" customHeight="1" thickBot="1" x14ac:dyDescent="0.25">
      <c r="A42" s="2304" t="s">
        <v>26</v>
      </c>
      <c r="B42" s="2317" t="s">
        <v>26</v>
      </c>
      <c r="C42" s="4488" t="s">
        <v>16</v>
      </c>
      <c r="D42" s="4488"/>
      <c r="E42" s="4488"/>
      <c r="F42" s="4488"/>
      <c r="G42" s="4488"/>
      <c r="H42" s="4488"/>
      <c r="I42" s="4489"/>
      <c r="J42" s="662">
        <f t="shared" ref="J42:Y42" si="13">SUM(J13,J15,J18,J20,J22,J24,J26,J27,J30,J35,J37,J41)</f>
        <v>2829.9</v>
      </c>
      <c r="K42" s="663">
        <f t="shared" si="13"/>
        <v>2128.6999999999998</v>
      </c>
      <c r="L42" s="663">
        <f t="shared" si="13"/>
        <v>1272.8</v>
      </c>
      <c r="M42" s="664">
        <f t="shared" si="13"/>
        <v>701.2</v>
      </c>
      <c r="N42" s="662">
        <f>SUM(N13,N15,N18,N20,N22,N24,N26,N27,N30,N35,N37,N39,N41)</f>
        <v>2835.8999999999996</v>
      </c>
      <c r="O42" s="663">
        <f t="shared" ref="O42:X42" si="14">SUM(O13,O15,O18,O20,O22,O24,O26,O27,O30,O35,O37,O39,O41)</f>
        <v>2106.6999999999998</v>
      </c>
      <c r="P42" s="663">
        <f t="shared" si="14"/>
        <v>1339.8999999999999</v>
      </c>
      <c r="Q42" s="664">
        <f t="shared" si="14"/>
        <v>729.2</v>
      </c>
      <c r="R42" s="662">
        <f t="shared" si="14"/>
        <v>2865.1</v>
      </c>
      <c r="S42" s="663">
        <f t="shared" si="14"/>
        <v>2192.8999999999996</v>
      </c>
      <c r="T42" s="663">
        <f t="shared" si="14"/>
        <v>1363.6</v>
      </c>
      <c r="U42" s="664">
        <f t="shared" si="14"/>
        <v>672.2</v>
      </c>
      <c r="V42" s="662">
        <f t="shared" si="14"/>
        <v>2743.1</v>
      </c>
      <c r="W42" s="663">
        <f t="shared" si="14"/>
        <v>2192.8999999999996</v>
      </c>
      <c r="X42" s="663">
        <f t="shared" si="14"/>
        <v>1363.6</v>
      </c>
      <c r="Y42" s="664">
        <f t="shared" si="13"/>
        <v>550.20000000000005</v>
      </c>
      <c r="Z42" s="4490"/>
      <c r="AA42" s="4491"/>
      <c r="AB42" s="4491"/>
      <c r="AC42" s="4492"/>
      <c r="AF42" s="303"/>
    </row>
    <row r="43" spans="1:32" ht="22.5" customHeight="1" thickBot="1" x14ac:dyDescent="0.25">
      <c r="A43" s="2315" t="s">
        <v>26</v>
      </c>
      <c r="B43" s="1378" t="s">
        <v>109</v>
      </c>
      <c r="C43" s="3749" t="s">
        <v>303</v>
      </c>
      <c r="D43" s="3749"/>
      <c r="E43" s="3749"/>
      <c r="F43" s="3749"/>
      <c r="G43" s="3749"/>
      <c r="H43" s="3749"/>
      <c r="I43" s="3749"/>
      <c r="J43" s="3749"/>
      <c r="K43" s="3749"/>
      <c r="L43" s="3749"/>
      <c r="M43" s="3749"/>
      <c r="N43" s="3749"/>
      <c r="O43" s="3749"/>
      <c r="P43" s="3749"/>
      <c r="Q43" s="3749"/>
      <c r="R43" s="3749"/>
      <c r="S43" s="3749"/>
      <c r="T43" s="3749"/>
      <c r="U43" s="3749"/>
      <c r="V43" s="3749"/>
      <c r="W43" s="3749"/>
      <c r="X43" s="3749"/>
      <c r="Y43" s="3749"/>
      <c r="Z43" s="3749"/>
      <c r="AA43" s="3749"/>
      <c r="AB43" s="3749"/>
      <c r="AC43" s="3750"/>
      <c r="AF43" s="303"/>
    </row>
    <row r="44" spans="1:32" ht="36" customHeight="1" x14ac:dyDescent="0.2">
      <c r="A44" s="4265" t="s">
        <v>26</v>
      </c>
      <c r="B44" s="3751" t="s">
        <v>109</v>
      </c>
      <c r="C44" s="3761" t="s">
        <v>26</v>
      </c>
      <c r="D44" s="4408" t="s">
        <v>304</v>
      </c>
      <c r="E44" s="3753" t="s">
        <v>97</v>
      </c>
      <c r="F44" s="3753" t="s">
        <v>97</v>
      </c>
      <c r="G44" s="4263" t="s">
        <v>150</v>
      </c>
      <c r="H44" s="4426"/>
      <c r="I44" s="665" t="s">
        <v>33</v>
      </c>
      <c r="J44" s="614">
        <f>SUM(M44+K44)</f>
        <v>0.4</v>
      </c>
      <c r="K44" s="547">
        <v>0.4</v>
      </c>
      <c r="L44" s="547">
        <v>0.4</v>
      </c>
      <c r="M44" s="549"/>
      <c r="N44" s="654">
        <f>SUM(Q44+O44)</f>
        <v>0.4</v>
      </c>
      <c r="O44" s="1819">
        <v>0.4</v>
      </c>
      <c r="P44" s="1819">
        <v>0.4</v>
      </c>
      <c r="Q44" s="550"/>
      <c r="R44" s="666">
        <v>0.4</v>
      </c>
      <c r="S44" s="608">
        <v>0.4</v>
      </c>
      <c r="T44" s="608">
        <v>0.4</v>
      </c>
      <c r="U44" s="609"/>
      <c r="V44" s="666">
        <v>0.4</v>
      </c>
      <c r="W44" s="608">
        <v>0.4</v>
      </c>
      <c r="X44" s="608">
        <v>0.4</v>
      </c>
      <c r="Y44" s="609"/>
      <c r="Z44" s="3817" t="s">
        <v>672</v>
      </c>
      <c r="AA44" s="4414" t="s">
        <v>292</v>
      </c>
      <c r="AB44" s="4416" t="s">
        <v>292</v>
      </c>
      <c r="AC44" s="4418" t="s">
        <v>292</v>
      </c>
      <c r="AF44" s="303"/>
    </row>
    <row r="45" spans="1:32" ht="36" customHeight="1" thickBot="1" x14ac:dyDescent="0.25">
      <c r="A45" s="4266"/>
      <c r="B45" s="3752"/>
      <c r="C45" s="3771"/>
      <c r="D45" s="4422"/>
      <c r="E45" s="3754"/>
      <c r="F45" s="3754"/>
      <c r="G45" s="4493"/>
      <c r="H45" s="4413"/>
      <c r="I45" s="558" t="s">
        <v>16</v>
      </c>
      <c r="J45" s="538">
        <f>J44</f>
        <v>0.4</v>
      </c>
      <c r="K45" s="559">
        <f>K44</f>
        <v>0.4</v>
      </c>
      <c r="L45" s="559">
        <f>L44</f>
        <v>0.4</v>
      </c>
      <c r="M45" s="586">
        <v>0</v>
      </c>
      <c r="N45" s="538">
        <f>N44</f>
        <v>0.4</v>
      </c>
      <c r="O45" s="559">
        <f>O44</f>
        <v>0.4</v>
      </c>
      <c r="P45" s="559">
        <f>P44</f>
        <v>0.4</v>
      </c>
      <c r="Q45" s="586">
        <v>0</v>
      </c>
      <c r="R45" s="541">
        <f t="shared" ref="R45:T45" si="15">R44</f>
        <v>0.4</v>
      </c>
      <c r="S45" s="544">
        <f t="shared" si="15"/>
        <v>0.4</v>
      </c>
      <c r="T45" s="544">
        <f t="shared" si="15"/>
        <v>0.4</v>
      </c>
      <c r="U45" s="588">
        <v>0</v>
      </c>
      <c r="V45" s="541">
        <f t="shared" ref="V45:X45" si="16">V44</f>
        <v>0.4</v>
      </c>
      <c r="W45" s="544">
        <f t="shared" si="16"/>
        <v>0.4</v>
      </c>
      <c r="X45" s="544">
        <f t="shared" si="16"/>
        <v>0.4</v>
      </c>
      <c r="Y45" s="588">
        <v>0</v>
      </c>
      <c r="Z45" s="4486"/>
      <c r="AA45" s="4415"/>
      <c r="AB45" s="4417"/>
      <c r="AC45" s="4419"/>
      <c r="AF45" s="303"/>
    </row>
    <row r="46" spans="1:32" ht="36" customHeight="1" x14ac:dyDescent="0.2">
      <c r="A46" s="4405" t="s">
        <v>26</v>
      </c>
      <c r="B46" s="3751" t="s">
        <v>109</v>
      </c>
      <c r="C46" s="3761" t="s">
        <v>109</v>
      </c>
      <c r="D46" s="4408" t="s">
        <v>305</v>
      </c>
      <c r="E46" s="3753" t="s">
        <v>97</v>
      </c>
      <c r="F46" s="3753" t="s">
        <v>97</v>
      </c>
      <c r="G46" s="4451" t="s">
        <v>742</v>
      </c>
      <c r="H46" s="4443"/>
      <c r="I46" s="665" t="s">
        <v>33</v>
      </c>
      <c r="J46" s="614">
        <f>SUM(M46+K46)</f>
        <v>8</v>
      </c>
      <c r="K46" s="667">
        <v>8</v>
      </c>
      <c r="L46" s="668">
        <v>3.9</v>
      </c>
      <c r="M46" s="669"/>
      <c r="N46" s="654">
        <f>SUM(Q46+O46)</f>
        <v>8</v>
      </c>
      <c r="O46" s="1837">
        <v>8</v>
      </c>
      <c r="P46" s="1837">
        <v>0.5</v>
      </c>
      <c r="Q46" s="1838"/>
      <c r="R46" s="670">
        <v>8</v>
      </c>
      <c r="S46" s="671">
        <v>8</v>
      </c>
      <c r="T46" s="671">
        <v>0.5</v>
      </c>
      <c r="U46" s="672"/>
      <c r="V46" s="673">
        <v>8</v>
      </c>
      <c r="W46" s="674">
        <v>8</v>
      </c>
      <c r="X46" s="674">
        <v>0.5</v>
      </c>
      <c r="Y46" s="675"/>
      <c r="Z46" s="3817" t="s">
        <v>673</v>
      </c>
      <c r="AA46" s="4414" t="s">
        <v>306</v>
      </c>
      <c r="AB46" s="4416" t="s">
        <v>306</v>
      </c>
      <c r="AC46" s="4418" t="s">
        <v>306</v>
      </c>
      <c r="AF46" s="303"/>
    </row>
    <row r="47" spans="1:32" ht="36" customHeight="1" thickBot="1" x14ac:dyDescent="0.25">
      <c r="A47" s="4406"/>
      <c r="B47" s="4417"/>
      <c r="C47" s="3771"/>
      <c r="D47" s="4422"/>
      <c r="E47" s="3754"/>
      <c r="F47" s="3754"/>
      <c r="G47" s="4452"/>
      <c r="H47" s="4444"/>
      <c r="I47" s="558" t="s">
        <v>16</v>
      </c>
      <c r="J47" s="538">
        <f>J46</f>
        <v>8</v>
      </c>
      <c r="K47" s="559">
        <f>K46</f>
        <v>8</v>
      </c>
      <c r="L47" s="559">
        <f>L46</f>
        <v>3.9</v>
      </c>
      <c r="M47" s="586">
        <v>0</v>
      </c>
      <c r="N47" s="538">
        <f>N46</f>
        <v>8</v>
      </c>
      <c r="O47" s="559">
        <f>O46</f>
        <v>8</v>
      </c>
      <c r="P47" s="559">
        <f>P46</f>
        <v>0.5</v>
      </c>
      <c r="Q47" s="586">
        <v>0</v>
      </c>
      <c r="R47" s="541">
        <f t="shared" ref="R47:T47" si="17">R46</f>
        <v>8</v>
      </c>
      <c r="S47" s="544">
        <f t="shared" si="17"/>
        <v>8</v>
      </c>
      <c r="T47" s="544">
        <f t="shared" si="17"/>
        <v>0.5</v>
      </c>
      <c r="U47" s="588">
        <v>0</v>
      </c>
      <c r="V47" s="541">
        <f t="shared" ref="V47:X47" si="18">V46</f>
        <v>8</v>
      </c>
      <c r="W47" s="544">
        <f t="shared" si="18"/>
        <v>8</v>
      </c>
      <c r="X47" s="544">
        <f t="shared" si="18"/>
        <v>0.5</v>
      </c>
      <c r="Y47" s="588">
        <v>0</v>
      </c>
      <c r="Z47" s="4486"/>
      <c r="AA47" s="4415"/>
      <c r="AB47" s="4417"/>
      <c r="AC47" s="4419"/>
      <c r="AF47" s="303"/>
    </row>
    <row r="48" spans="1:32" ht="36" customHeight="1" x14ac:dyDescent="0.2">
      <c r="A48" s="4265" t="s">
        <v>26</v>
      </c>
      <c r="B48" s="3751" t="s">
        <v>109</v>
      </c>
      <c r="C48" s="3761" t="s">
        <v>142</v>
      </c>
      <c r="D48" s="4408" t="s">
        <v>307</v>
      </c>
      <c r="E48" s="3753" t="s">
        <v>97</v>
      </c>
      <c r="F48" s="3753" t="s">
        <v>97</v>
      </c>
      <c r="G48" s="4451" t="s">
        <v>175</v>
      </c>
      <c r="H48" s="4443"/>
      <c r="I48" s="676" t="s">
        <v>33</v>
      </c>
      <c r="J48" s="614">
        <f>SUM(M48+K48)</f>
        <v>22.4</v>
      </c>
      <c r="K48" s="547">
        <v>22.4</v>
      </c>
      <c r="L48" s="548">
        <v>21.9</v>
      </c>
      <c r="M48" s="549"/>
      <c r="N48" s="654">
        <f>SUM(Q48+O48)</f>
        <v>22.7</v>
      </c>
      <c r="O48" s="1819">
        <v>22.7</v>
      </c>
      <c r="P48" s="1819">
        <v>22.4</v>
      </c>
      <c r="Q48" s="550"/>
      <c r="R48" s="666">
        <v>22.4</v>
      </c>
      <c r="S48" s="608">
        <v>22.7</v>
      </c>
      <c r="T48" s="608">
        <v>22.4</v>
      </c>
      <c r="U48" s="609"/>
      <c r="V48" s="677">
        <v>22.4</v>
      </c>
      <c r="W48" s="678">
        <v>22.7</v>
      </c>
      <c r="X48" s="678">
        <v>22.4</v>
      </c>
      <c r="Y48" s="679"/>
      <c r="Z48" s="3817" t="s">
        <v>674</v>
      </c>
      <c r="AA48" s="4445">
        <v>900</v>
      </c>
      <c r="AB48" s="3770">
        <v>900</v>
      </c>
      <c r="AC48" s="4447">
        <v>900</v>
      </c>
      <c r="AF48" s="303"/>
    </row>
    <row r="49" spans="1:32" ht="36" customHeight="1" thickBot="1" x14ac:dyDescent="0.25">
      <c r="A49" s="4485"/>
      <c r="B49" s="3752"/>
      <c r="C49" s="3771"/>
      <c r="D49" s="4422"/>
      <c r="E49" s="3754"/>
      <c r="F49" s="3754"/>
      <c r="G49" s="4452"/>
      <c r="H49" s="4444"/>
      <c r="I49" s="558" t="s">
        <v>16</v>
      </c>
      <c r="J49" s="538">
        <f>J48</f>
        <v>22.4</v>
      </c>
      <c r="K49" s="559">
        <f>K48</f>
        <v>22.4</v>
      </c>
      <c r="L49" s="559">
        <f>L48</f>
        <v>21.9</v>
      </c>
      <c r="M49" s="586">
        <v>0</v>
      </c>
      <c r="N49" s="538">
        <f>N48</f>
        <v>22.7</v>
      </c>
      <c r="O49" s="559">
        <f>O48</f>
        <v>22.7</v>
      </c>
      <c r="P49" s="559">
        <f>P48</f>
        <v>22.4</v>
      </c>
      <c r="Q49" s="586">
        <v>0</v>
      </c>
      <c r="R49" s="541">
        <f t="shared" ref="R49:T49" si="19">R48</f>
        <v>22.4</v>
      </c>
      <c r="S49" s="544">
        <f t="shared" si="19"/>
        <v>22.7</v>
      </c>
      <c r="T49" s="544">
        <f t="shared" si="19"/>
        <v>22.4</v>
      </c>
      <c r="U49" s="588">
        <v>0</v>
      </c>
      <c r="V49" s="541">
        <f t="shared" ref="V49:X49" si="20">V48</f>
        <v>22.4</v>
      </c>
      <c r="W49" s="544">
        <f t="shared" si="20"/>
        <v>22.7</v>
      </c>
      <c r="X49" s="544">
        <f t="shared" si="20"/>
        <v>22.4</v>
      </c>
      <c r="Y49" s="588">
        <v>0</v>
      </c>
      <c r="Z49" s="4473"/>
      <c r="AA49" s="4487"/>
      <c r="AB49" s="3771"/>
      <c r="AC49" s="4448"/>
      <c r="AF49" s="303"/>
    </row>
    <row r="50" spans="1:32" ht="43.5" customHeight="1" x14ac:dyDescent="0.2">
      <c r="A50" s="4265" t="s">
        <v>26</v>
      </c>
      <c r="B50" s="3751" t="s">
        <v>109</v>
      </c>
      <c r="C50" s="3761" t="s">
        <v>178</v>
      </c>
      <c r="D50" s="4408" t="s">
        <v>308</v>
      </c>
      <c r="E50" s="3753" t="s">
        <v>97</v>
      </c>
      <c r="F50" s="3753" t="s">
        <v>97</v>
      </c>
      <c r="G50" s="4263" t="s">
        <v>140</v>
      </c>
      <c r="H50" s="4426"/>
      <c r="I50" s="665" t="s">
        <v>33</v>
      </c>
      <c r="J50" s="614">
        <f>SUM(M50+K50)</f>
        <v>17.899999999999999</v>
      </c>
      <c r="K50" s="528">
        <v>17.899999999999999</v>
      </c>
      <c r="L50" s="565">
        <v>16.899999999999999</v>
      </c>
      <c r="M50" s="529"/>
      <c r="N50" s="654">
        <f>SUM(Q50+O50)</f>
        <v>17.8</v>
      </c>
      <c r="O50" s="530">
        <v>17.8</v>
      </c>
      <c r="P50" s="530">
        <v>17</v>
      </c>
      <c r="Q50" s="531"/>
      <c r="R50" s="532">
        <f>SUM(U50+S50)</f>
        <v>17.8</v>
      </c>
      <c r="S50" s="3188">
        <v>17.8</v>
      </c>
      <c r="T50" s="3188">
        <v>17</v>
      </c>
      <c r="U50" s="534"/>
      <c r="V50" s="658">
        <f>SUM(Y50+W50)</f>
        <v>17.8</v>
      </c>
      <c r="W50" s="535">
        <v>17.8</v>
      </c>
      <c r="X50" s="535">
        <v>17</v>
      </c>
      <c r="Y50" s="536"/>
      <c r="Z50" s="4277" t="s">
        <v>785</v>
      </c>
      <c r="AA50" s="4273">
        <v>1</v>
      </c>
      <c r="AB50" s="4273">
        <v>1</v>
      </c>
      <c r="AC50" s="4275">
        <v>1</v>
      </c>
      <c r="AD50" s="634"/>
      <c r="AF50" s="303"/>
    </row>
    <row r="51" spans="1:32" ht="39.75" customHeight="1" thickBot="1" x14ac:dyDescent="0.25">
      <c r="A51" s="4266"/>
      <c r="B51" s="3752"/>
      <c r="C51" s="3762"/>
      <c r="D51" s="4422"/>
      <c r="E51" s="3754"/>
      <c r="F51" s="3754"/>
      <c r="G51" s="4264"/>
      <c r="H51" s="4413"/>
      <c r="I51" s="558" t="s">
        <v>16</v>
      </c>
      <c r="J51" s="599">
        <f>J50</f>
        <v>17.899999999999999</v>
      </c>
      <c r="K51" s="680">
        <f>K50</f>
        <v>17.899999999999999</v>
      </c>
      <c r="L51" s="680">
        <f>L50</f>
        <v>16.899999999999999</v>
      </c>
      <c r="M51" s="587">
        <v>0</v>
      </c>
      <c r="N51" s="599">
        <f>N50</f>
        <v>17.8</v>
      </c>
      <c r="O51" s="680">
        <f>O50</f>
        <v>17.8</v>
      </c>
      <c r="P51" s="680">
        <f>P50</f>
        <v>17</v>
      </c>
      <c r="Q51" s="587">
        <v>0</v>
      </c>
      <c r="R51" s="681">
        <f t="shared" ref="R51:T51" si="21">R50</f>
        <v>17.8</v>
      </c>
      <c r="S51" s="682">
        <f t="shared" si="21"/>
        <v>17.8</v>
      </c>
      <c r="T51" s="682">
        <f t="shared" si="21"/>
        <v>17</v>
      </c>
      <c r="U51" s="590">
        <v>0</v>
      </c>
      <c r="V51" s="681">
        <f t="shared" ref="V51:X51" si="22">V50</f>
        <v>17.8</v>
      </c>
      <c r="W51" s="682">
        <f t="shared" si="22"/>
        <v>17.8</v>
      </c>
      <c r="X51" s="682">
        <f t="shared" si="22"/>
        <v>17</v>
      </c>
      <c r="Y51" s="590">
        <v>0</v>
      </c>
      <c r="Z51" s="4278"/>
      <c r="AA51" s="4274"/>
      <c r="AB51" s="4274"/>
      <c r="AC51" s="4276"/>
      <c r="AF51" s="303"/>
    </row>
    <row r="52" spans="1:32" ht="35.25" customHeight="1" x14ac:dyDescent="0.2">
      <c r="A52" s="4483" t="s">
        <v>26</v>
      </c>
      <c r="B52" s="3809" t="s">
        <v>109</v>
      </c>
      <c r="C52" s="3900" t="s">
        <v>180</v>
      </c>
      <c r="D52" s="4472" t="s">
        <v>309</v>
      </c>
      <c r="E52" s="3753" t="s">
        <v>97</v>
      </c>
      <c r="F52" s="3753" t="s">
        <v>97</v>
      </c>
      <c r="G52" s="4263" t="s">
        <v>175</v>
      </c>
      <c r="H52" s="4426"/>
      <c r="I52" s="665" t="s">
        <v>33</v>
      </c>
      <c r="J52" s="614">
        <f>SUM(M52+K52)</f>
        <v>9.5</v>
      </c>
      <c r="K52" s="528">
        <v>9.5</v>
      </c>
      <c r="L52" s="683">
        <v>9.3000000000000007</v>
      </c>
      <c r="M52" s="529"/>
      <c r="N52" s="654">
        <f>SUM(Q52+O52)</f>
        <v>7.9</v>
      </c>
      <c r="O52" s="530">
        <v>7.9</v>
      </c>
      <c r="P52" s="1839">
        <v>7.8</v>
      </c>
      <c r="Q52" s="531"/>
      <c r="R52" s="532">
        <f>SUM(U52+S52)</f>
        <v>7.9</v>
      </c>
      <c r="S52" s="533">
        <v>7.9</v>
      </c>
      <c r="T52" s="533">
        <v>7.8</v>
      </c>
      <c r="U52" s="534"/>
      <c r="V52" s="658">
        <f>SUM(Y52+W52)</f>
        <v>7.9</v>
      </c>
      <c r="W52" s="535">
        <v>7.9</v>
      </c>
      <c r="X52" s="684">
        <v>7.8</v>
      </c>
      <c r="Y52" s="536"/>
      <c r="Z52" s="4427" t="s">
        <v>675</v>
      </c>
      <c r="AA52" s="4477">
        <v>800</v>
      </c>
      <c r="AB52" s="4479" t="s">
        <v>154</v>
      </c>
      <c r="AC52" s="4481">
        <v>800</v>
      </c>
    </row>
    <row r="53" spans="1:32" ht="36.75" customHeight="1" thickBot="1" x14ac:dyDescent="0.25">
      <c r="A53" s="4484"/>
      <c r="B53" s="3810"/>
      <c r="C53" s="3903"/>
      <c r="D53" s="4476"/>
      <c r="E53" s="3754"/>
      <c r="F53" s="3754"/>
      <c r="G53" s="4264"/>
      <c r="H53" s="4413"/>
      <c r="I53" s="558" t="s">
        <v>16</v>
      </c>
      <c r="J53" s="538">
        <f>J52</f>
        <v>9.5</v>
      </c>
      <c r="K53" s="559">
        <f>K52</f>
        <v>9.5</v>
      </c>
      <c r="L53" s="559">
        <f>L52</f>
        <v>9.3000000000000007</v>
      </c>
      <c r="M53" s="586">
        <v>0</v>
      </c>
      <c r="N53" s="538">
        <f>N52</f>
        <v>7.9</v>
      </c>
      <c r="O53" s="559">
        <f>O52</f>
        <v>7.9</v>
      </c>
      <c r="P53" s="559">
        <f>P52</f>
        <v>7.8</v>
      </c>
      <c r="Q53" s="586">
        <v>0</v>
      </c>
      <c r="R53" s="558">
        <f t="shared" ref="R53:T53" si="23">R52</f>
        <v>7.9</v>
      </c>
      <c r="S53" s="542">
        <f t="shared" si="23"/>
        <v>7.9</v>
      </c>
      <c r="T53" s="542">
        <f t="shared" si="23"/>
        <v>7.8</v>
      </c>
      <c r="U53" s="545">
        <v>0</v>
      </c>
      <c r="V53" s="558">
        <f t="shared" ref="V53:X53" si="24">V52</f>
        <v>7.9</v>
      </c>
      <c r="W53" s="542">
        <f t="shared" si="24"/>
        <v>7.9</v>
      </c>
      <c r="X53" s="542">
        <f t="shared" si="24"/>
        <v>7.8</v>
      </c>
      <c r="Y53" s="588">
        <v>0</v>
      </c>
      <c r="Z53" s="4427"/>
      <c r="AA53" s="4478"/>
      <c r="AB53" s="4480"/>
      <c r="AC53" s="4482"/>
      <c r="AF53" s="303"/>
    </row>
    <row r="54" spans="1:32" ht="50.25" customHeight="1" x14ac:dyDescent="0.2">
      <c r="A54" s="4265" t="s">
        <v>26</v>
      </c>
      <c r="B54" s="3751" t="s">
        <v>109</v>
      </c>
      <c r="C54" s="3761" t="s">
        <v>182</v>
      </c>
      <c r="D54" s="4408" t="s">
        <v>310</v>
      </c>
      <c r="E54" s="3753" t="s">
        <v>97</v>
      </c>
      <c r="F54" s="3753" t="s">
        <v>97</v>
      </c>
      <c r="G54" s="4263" t="s">
        <v>180</v>
      </c>
      <c r="H54" s="4426"/>
      <c r="I54" s="665" t="s">
        <v>33</v>
      </c>
      <c r="J54" s="685">
        <f>SUM(M54+K54)</f>
        <v>18.3</v>
      </c>
      <c r="K54" s="528">
        <v>18.3</v>
      </c>
      <c r="L54" s="683">
        <v>15.4</v>
      </c>
      <c r="M54" s="529"/>
      <c r="N54" s="654">
        <f>SUM(Q54+O54)</f>
        <v>18.8</v>
      </c>
      <c r="O54" s="530">
        <v>18.8</v>
      </c>
      <c r="P54" s="1839">
        <v>15.9</v>
      </c>
      <c r="Q54" s="531"/>
      <c r="R54" s="532">
        <f>SUM(U54+S54)</f>
        <v>18.8</v>
      </c>
      <c r="S54" s="533">
        <v>18.8</v>
      </c>
      <c r="T54" s="533">
        <v>15.9</v>
      </c>
      <c r="U54" s="534"/>
      <c r="V54" s="658">
        <f>SUM(Y54+W54)</f>
        <v>18.8</v>
      </c>
      <c r="W54" s="535">
        <v>18.8</v>
      </c>
      <c r="X54" s="684">
        <v>15.9</v>
      </c>
      <c r="Y54" s="536"/>
      <c r="Z54" s="1892" t="s">
        <v>676</v>
      </c>
      <c r="AA54" s="1913" t="s">
        <v>311</v>
      </c>
      <c r="AB54" s="1804" t="s">
        <v>311</v>
      </c>
      <c r="AC54" s="1805" t="s">
        <v>311</v>
      </c>
      <c r="AF54" s="303"/>
    </row>
    <row r="55" spans="1:32" ht="53.25" customHeight="1" thickBot="1" x14ac:dyDescent="0.25">
      <c r="A55" s="4266"/>
      <c r="B55" s="3752"/>
      <c r="C55" s="3762"/>
      <c r="D55" s="4422"/>
      <c r="E55" s="3754"/>
      <c r="F55" s="3754"/>
      <c r="G55" s="4264"/>
      <c r="H55" s="4413"/>
      <c r="I55" s="686" t="s">
        <v>16</v>
      </c>
      <c r="J55" s="538">
        <f>J54</f>
        <v>18.3</v>
      </c>
      <c r="K55" s="559">
        <f>K54</f>
        <v>18.3</v>
      </c>
      <c r="L55" s="559">
        <f>L54</f>
        <v>15.4</v>
      </c>
      <c r="M55" s="586">
        <v>0</v>
      </c>
      <c r="N55" s="538">
        <f>N54</f>
        <v>18.8</v>
      </c>
      <c r="O55" s="559">
        <f>O54</f>
        <v>18.8</v>
      </c>
      <c r="P55" s="559">
        <f>P54</f>
        <v>15.9</v>
      </c>
      <c r="Q55" s="586">
        <v>0</v>
      </c>
      <c r="R55" s="541">
        <f t="shared" ref="R55:T55" si="25">R54</f>
        <v>18.8</v>
      </c>
      <c r="S55" s="544">
        <f t="shared" si="25"/>
        <v>18.8</v>
      </c>
      <c r="T55" s="544">
        <f t="shared" si="25"/>
        <v>15.9</v>
      </c>
      <c r="U55" s="588">
        <v>0</v>
      </c>
      <c r="V55" s="541">
        <f t="shared" ref="V55:X55" si="26">V54</f>
        <v>18.8</v>
      </c>
      <c r="W55" s="544">
        <f t="shared" si="26"/>
        <v>18.8</v>
      </c>
      <c r="X55" s="544">
        <f t="shared" si="26"/>
        <v>15.9</v>
      </c>
      <c r="Y55" s="588">
        <v>0</v>
      </c>
      <c r="Z55" s="2321" t="s">
        <v>677</v>
      </c>
      <c r="AA55" s="1914">
        <v>1000</v>
      </c>
      <c r="AB55" s="687">
        <v>1200</v>
      </c>
      <c r="AC55" s="484">
        <v>1300</v>
      </c>
      <c r="AF55" s="303"/>
    </row>
    <row r="56" spans="1:32" ht="51.75" customHeight="1" x14ac:dyDescent="0.2">
      <c r="A56" s="4265" t="s">
        <v>26</v>
      </c>
      <c r="B56" s="3809" t="s">
        <v>109</v>
      </c>
      <c r="C56" s="3900" t="s">
        <v>184</v>
      </c>
      <c r="D56" s="4472" t="s">
        <v>312</v>
      </c>
      <c r="E56" s="3753" t="s">
        <v>97</v>
      </c>
      <c r="F56" s="3753" t="s">
        <v>97</v>
      </c>
      <c r="G56" s="4263" t="s">
        <v>180</v>
      </c>
      <c r="H56" s="4426"/>
      <c r="I56" s="665" t="s">
        <v>33</v>
      </c>
      <c r="J56" s="614">
        <f>SUM(M56+K56)</f>
        <v>8.1</v>
      </c>
      <c r="K56" s="528">
        <v>8.1</v>
      </c>
      <c r="L56" s="683">
        <v>8</v>
      </c>
      <c r="M56" s="529"/>
      <c r="N56" s="654">
        <f>SUM(Q56+O56)</f>
        <v>8.1999999999999993</v>
      </c>
      <c r="O56" s="530">
        <v>8.1999999999999993</v>
      </c>
      <c r="P56" s="1839">
        <v>8.1</v>
      </c>
      <c r="Q56" s="531"/>
      <c r="R56" s="532">
        <f>SUM(U56+S56)</f>
        <v>8.1999999999999993</v>
      </c>
      <c r="S56" s="688">
        <v>8.1999999999999993</v>
      </c>
      <c r="T56" s="533">
        <v>8.1</v>
      </c>
      <c r="U56" s="534"/>
      <c r="V56" s="658">
        <f>SUM(Y56+W56)</f>
        <v>8.1999999999999993</v>
      </c>
      <c r="W56" s="535">
        <v>8.1999999999999993</v>
      </c>
      <c r="X56" s="684">
        <v>8.1</v>
      </c>
      <c r="Y56" s="536"/>
      <c r="Z56" s="1890" t="s">
        <v>678</v>
      </c>
      <c r="AA56" s="1823" t="s">
        <v>290</v>
      </c>
      <c r="AB56" s="1804" t="s">
        <v>290</v>
      </c>
      <c r="AC56" s="1805" t="s">
        <v>290</v>
      </c>
      <c r="AF56" s="303"/>
    </row>
    <row r="57" spans="1:32" ht="38.25" customHeight="1" thickBot="1" x14ac:dyDescent="0.25">
      <c r="A57" s="4266"/>
      <c r="B57" s="3810"/>
      <c r="C57" s="3903"/>
      <c r="D57" s="4476"/>
      <c r="E57" s="3754"/>
      <c r="F57" s="3754"/>
      <c r="G57" s="4264"/>
      <c r="H57" s="4413"/>
      <c r="I57" s="558" t="s">
        <v>16</v>
      </c>
      <c r="J57" s="538">
        <f>J56</f>
        <v>8.1</v>
      </c>
      <c r="K57" s="539">
        <f>K56</f>
        <v>8.1</v>
      </c>
      <c r="L57" s="539">
        <f>L56</f>
        <v>8</v>
      </c>
      <c r="M57" s="540">
        <v>0</v>
      </c>
      <c r="N57" s="538">
        <f>N56</f>
        <v>8.1999999999999993</v>
      </c>
      <c r="O57" s="539">
        <f>O56</f>
        <v>8.1999999999999993</v>
      </c>
      <c r="P57" s="539">
        <f>P56</f>
        <v>8.1</v>
      </c>
      <c r="Q57" s="540">
        <v>0</v>
      </c>
      <c r="R57" s="585">
        <f t="shared" ref="R57:T57" si="27">R56</f>
        <v>8.1999999999999993</v>
      </c>
      <c r="S57" s="539">
        <f t="shared" si="27"/>
        <v>8.1999999999999993</v>
      </c>
      <c r="T57" s="539">
        <f t="shared" si="27"/>
        <v>8.1</v>
      </c>
      <c r="U57" s="586">
        <v>0</v>
      </c>
      <c r="V57" s="585">
        <f t="shared" ref="V57:X57" si="28">V56</f>
        <v>8.1999999999999993</v>
      </c>
      <c r="W57" s="539">
        <f t="shared" si="28"/>
        <v>8.1999999999999993</v>
      </c>
      <c r="X57" s="539">
        <f t="shared" si="28"/>
        <v>8.1</v>
      </c>
      <c r="Y57" s="586">
        <v>0</v>
      </c>
      <c r="Z57" s="1891" t="s">
        <v>679</v>
      </c>
      <c r="AA57" s="1914">
        <v>300</v>
      </c>
      <c r="AB57" s="687">
        <v>300</v>
      </c>
      <c r="AC57" s="484">
        <v>300</v>
      </c>
      <c r="AF57" s="303"/>
    </row>
    <row r="58" spans="1:32" ht="33" customHeight="1" x14ac:dyDescent="0.2">
      <c r="A58" s="4420" t="s">
        <v>26</v>
      </c>
      <c r="B58" s="4437" t="s">
        <v>109</v>
      </c>
      <c r="C58" s="3901" t="s">
        <v>140</v>
      </c>
      <c r="D58" s="4408" t="s">
        <v>313</v>
      </c>
      <c r="E58" s="4438" t="s">
        <v>97</v>
      </c>
      <c r="F58" s="4438" t="s">
        <v>97</v>
      </c>
      <c r="G58" s="4263" t="s">
        <v>109</v>
      </c>
      <c r="H58" s="4426"/>
      <c r="I58" s="655" t="s">
        <v>33</v>
      </c>
      <c r="J58" s="689">
        <f>SUM(M58+K58)</f>
        <v>0.6</v>
      </c>
      <c r="K58" s="636">
        <v>0.6</v>
      </c>
      <c r="L58" s="564">
        <v>0.6</v>
      </c>
      <c r="M58" s="566"/>
      <c r="N58" s="1818">
        <f>SUM(Q58+O58)</f>
        <v>1</v>
      </c>
      <c r="O58" s="1820">
        <v>1</v>
      </c>
      <c r="P58" s="1820">
        <v>1</v>
      </c>
      <c r="Q58" s="616"/>
      <c r="R58" s="568">
        <f>SUM(U58+S58)</f>
        <v>1</v>
      </c>
      <c r="S58" s="570">
        <v>1</v>
      </c>
      <c r="T58" s="570">
        <v>1</v>
      </c>
      <c r="U58" s="571"/>
      <c r="V58" s="568">
        <f>SUM(Y58+W58)</f>
        <v>1</v>
      </c>
      <c r="W58" s="570">
        <v>1</v>
      </c>
      <c r="X58" s="570">
        <v>1</v>
      </c>
      <c r="Y58" s="690"/>
      <c r="Z58" s="4427" t="s">
        <v>680</v>
      </c>
      <c r="AA58" s="4474" t="s">
        <v>226</v>
      </c>
      <c r="AB58" s="4416" t="s">
        <v>226</v>
      </c>
      <c r="AC58" s="4475" t="s">
        <v>226</v>
      </c>
      <c r="AF58" s="303"/>
    </row>
    <row r="59" spans="1:32" ht="40.5" customHeight="1" thickBot="1" x14ac:dyDescent="0.25">
      <c r="A59" s="4420"/>
      <c r="B59" s="4437"/>
      <c r="C59" s="3901"/>
      <c r="D59" s="4421"/>
      <c r="E59" s="4439"/>
      <c r="F59" s="4439"/>
      <c r="G59" s="4411"/>
      <c r="H59" s="4412"/>
      <c r="I59" s="686" t="s">
        <v>16</v>
      </c>
      <c r="J59" s="691">
        <f>J58</f>
        <v>0.6</v>
      </c>
      <c r="K59" s="692">
        <f>K58</f>
        <v>0.6</v>
      </c>
      <c r="L59" s="692">
        <f>L58</f>
        <v>0.6</v>
      </c>
      <c r="M59" s="693">
        <v>0</v>
      </c>
      <c r="N59" s="691">
        <f>N58</f>
        <v>1</v>
      </c>
      <c r="O59" s="692">
        <f>O58</f>
        <v>1</v>
      </c>
      <c r="P59" s="692">
        <f>P58</f>
        <v>1</v>
      </c>
      <c r="Q59" s="693">
        <v>0</v>
      </c>
      <c r="R59" s="694">
        <f t="shared" ref="R59:T59" si="29">R58</f>
        <v>1</v>
      </c>
      <c r="S59" s="695">
        <f t="shared" si="29"/>
        <v>1</v>
      </c>
      <c r="T59" s="695">
        <f t="shared" si="29"/>
        <v>1</v>
      </c>
      <c r="U59" s="696">
        <v>0</v>
      </c>
      <c r="V59" s="694">
        <f t="shared" ref="V59:X59" si="30">V58</f>
        <v>1</v>
      </c>
      <c r="W59" s="695">
        <f t="shared" si="30"/>
        <v>1</v>
      </c>
      <c r="X59" s="695">
        <f t="shared" si="30"/>
        <v>1</v>
      </c>
      <c r="Y59" s="696">
        <v>0</v>
      </c>
      <c r="Z59" s="4473"/>
      <c r="AA59" s="4415"/>
      <c r="AB59" s="4417"/>
      <c r="AC59" s="4419"/>
      <c r="AF59" s="303"/>
    </row>
    <row r="60" spans="1:32" ht="29.25" customHeight="1" x14ac:dyDescent="0.2">
      <c r="A60" s="4265" t="s">
        <v>26</v>
      </c>
      <c r="B60" s="3809" t="s">
        <v>109</v>
      </c>
      <c r="C60" s="3900" t="s">
        <v>176</v>
      </c>
      <c r="D60" s="4472" t="s">
        <v>314</v>
      </c>
      <c r="E60" s="4438" t="s">
        <v>97</v>
      </c>
      <c r="F60" s="4438" t="s">
        <v>97</v>
      </c>
      <c r="G60" s="4423" t="s">
        <v>182</v>
      </c>
      <c r="H60" s="4463"/>
      <c r="I60" s="665" t="s">
        <v>33</v>
      </c>
      <c r="J60" s="527">
        <f t="shared" ref="J60:J61" si="31">SUM(M60+K60)</f>
        <v>16.5</v>
      </c>
      <c r="K60" s="547">
        <v>16.5</v>
      </c>
      <c r="L60" s="697">
        <v>13.3</v>
      </c>
      <c r="M60" s="549"/>
      <c r="N60" s="1817">
        <f>SUM(Q60+O60)</f>
        <v>17.600000000000001</v>
      </c>
      <c r="O60" s="1819">
        <v>17.600000000000001</v>
      </c>
      <c r="P60" s="1840">
        <v>14.7</v>
      </c>
      <c r="Q60" s="550"/>
      <c r="R60" s="666">
        <f>SUM(U60+S60)</f>
        <v>17.600000000000001</v>
      </c>
      <c r="S60" s="608">
        <v>17.600000000000001</v>
      </c>
      <c r="T60" s="608">
        <v>14.7</v>
      </c>
      <c r="U60" s="609"/>
      <c r="V60" s="677">
        <f>SUM(Y60+W60)</f>
        <v>17.600000000000001</v>
      </c>
      <c r="W60" s="678">
        <v>17.600000000000001</v>
      </c>
      <c r="X60" s="698">
        <v>14.7</v>
      </c>
      <c r="Y60" s="679"/>
      <c r="Z60" s="3817" t="s">
        <v>315</v>
      </c>
      <c r="AA60" s="4465" t="s">
        <v>224</v>
      </c>
      <c r="AB60" s="3846" t="s">
        <v>224</v>
      </c>
      <c r="AC60" s="4469" t="s">
        <v>224</v>
      </c>
      <c r="AF60" s="303"/>
    </row>
    <row r="61" spans="1:32" ht="24.75" customHeight="1" x14ac:dyDescent="0.2">
      <c r="A61" s="4420"/>
      <c r="B61" s="4437"/>
      <c r="C61" s="3901"/>
      <c r="D61" s="4421"/>
      <c r="E61" s="4439"/>
      <c r="F61" s="4439"/>
      <c r="G61" s="4462"/>
      <c r="H61" s="4464"/>
      <c r="I61" s="699" t="s">
        <v>50</v>
      </c>
      <c r="J61" s="648">
        <f t="shared" si="31"/>
        <v>0</v>
      </c>
      <c r="K61" s="593"/>
      <c r="L61" s="593"/>
      <c r="M61" s="700"/>
      <c r="N61" s="1841"/>
      <c r="O61" s="578"/>
      <c r="P61" s="578"/>
      <c r="Q61" s="595"/>
      <c r="R61" s="701"/>
      <c r="S61" s="597"/>
      <c r="T61" s="597"/>
      <c r="U61" s="598"/>
      <c r="V61" s="702"/>
      <c r="W61" s="583"/>
      <c r="X61" s="583"/>
      <c r="Y61" s="703"/>
      <c r="Z61" s="4427"/>
      <c r="AA61" s="4466"/>
      <c r="AB61" s="4468"/>
      <c r="AC61" s="4470"/>
      <c r="AF61" s="303"/>
    </row>
    <row r="62" spans="1:32" ht="31.5" customHeight="1" thickBot="1" x14ac:dyDescent="0.25">
      <c r="A62" s="4420"/>
      <c r="B62" s="4437"/>
      <c r="C62" s="3901"/>
      <c r="D62" s="4421"/>
      <c r="E62" s="4439"/>
      <c r="F62" s="4439"/>
      <c r="G62" s="4462"/>
      <c r="H62" s="4464"/>
      <c r="I62" s="558" t="s">
        <v>16</v>
      </c>
      <c r="J62" s="538">
        <f>J60</f>
        <v>16.5</v>
      </c>
      <c r="K62" s="559">
        <f>K60</f>
        <v>16.5</v>
      </c>
      <c r="L62" s="559">
        <f>L60</f>
        <v>13.3</v>
      </c>
      <c r="M62" s="586">
        <v>0</v>
      </c>
      <c r="N62" s="538">
        <f>N60</f>
        <v>17.600000000000001</v>
      </c>
      <c r="O62" s="559">
        <f>O60</f>
        <v>17.600000000000001</v>
      </c>
      <c r="P62" s="559">
        <f>P60</f>
        <v>14.7</v>
      </c>
      <c r="Q62" s="586">
        <v>0</v>
      </c>
      <c r="R62" s="541">
        <f t="shared" ref="R62:T62" si="32">R60</f>
        <v>17.600000000000001</v>
      </c>
      <c r="S62" s="544">
        <f t="shared" si="32"/>
        <v>17.600000000000001</v>
      </c>
      <c r="T62" s="544">
        <f t="shared" si="32"/>
        <v>14.7</v>
      </c>
      <c r="U62" s="588">
        <v>0</v>
      </c>
      <c r="V62" s="541">
        <f t="shared" ref="V62:X62" si="33">V60</f>
        <v>17.600000000000001</v>
      </c>
      <c r="W62" s="544">
        <f t="shared" si="33"/>
        <v>17.600000000000001</v>
      </c>
      <c r="X62" s="544">
        <f t="shared" si="33"/>
        <v>14.7</v>
      </c>
      <c r="Y62" s="588">
        <v>0</v>
      </c>
      <c r="Z62" s="4427"/>
      <c r="AA62" s="4467"/>
      <c r="AB62" s="3717"/>
      <c r="AC62" s="4471"/>
      <c r="AF62" s="303"/>
    </row>
    <row r="63" spans="1:32" ht="27" customHeight="1" x14ac:dyDescent="0.2">
      <c r="A63" s="2309" t="s">
        <v>26</v>
      </c>
      <c r="B63" s="3751" t="s">
        <v>109</v>
      </c>
      <c r="C63" s="3642" t="s">
        <v>179</v>
      </c>
      <c r="D63" s="4408" t="s">
        <v>316</v>
      </c>
      <c r="E63" s="4438" t="s">
        <v>97</v>
      </c>
      <c r="F63" s="4438" t="s">
        <v>97</v>
      </c>
      <c r="G63" s="4451" t="s">
        <v>182</v>
      </c>
      <c r="H63" s="4443"/>
      <c r="I63" s="665" t="s">
        <v>33</v>
      </c>
      <c r="J63" s="685">
        <f>SUM(M63+K63)</f>
        <v>8.9</v>
      </c>
      <c r="K63" s="528">
        <v>8.9</v>
      </c>
      <c r="L63" s="565">
        <v>8.1999999999999993</v>
      </c>
      <c r="M63" s="529"/>
      <c r="N63" s="654">
        <f>SUM(Q63+O63)</f>
        <v>9.5</v>
      </c>
      <c r="O63" s="530">
        <v>9.5</v>
      </c>
      <c r="P63" s="530">
        <v>8.4</v>
      </c>
      <c r="Q63" s="531"/>
      <c r="R63" s="532">
        <f>SUM(U63+S63)</f>
        <v>9.5</v>
      </c>
      <c r="S63" s="688">
        <v>9.5</v>
      </c>
      <c r="T63" s="533">
        <v>8.4</v>
      </c>
      <c r="U63" s="534"/>
      <c r="V63" s="658">
        <f>SUM(Y63+W63)</f>
        <v>9.5</v>
      </c>
      <c r="W63" s="688">
        <v>9.5</v>
      </c>
      <c r="X63" s="535">
        <v>8.4</v>
      </c>
      <c r="Y63" s="536"/>
      <c r="Z63" s="3817" t="s">
        <v>317</v>
      </c>
      <c r="AA63" s="4445">
        <v>1</v>
      </c>
      <c r="AB63" s="3770">
        <v>1</v>
      </c>
      <c r="AC63" s="4447">
        <v>1</v>
      </c>
      <c r="AF63" s="303"/>
    </row>
    <row r="64" spans="1:32" ht="37.5" customHeight="1" thickBot="1" x14ac:dyDescent="0.25">
      <c r="A64" s="2318"/>
      <c r="B64" s="3752"/>
      <c r="C64" s="3691"/>
      <c r="D64" s="4422"/>
      <c r="E64" s="4439"/>
      <c r="F64" s="4439"/>
      <c r="G64" s="4452"/>
      <c r="H64" s="4444"/>
      <c r="I64" s="558" t="s">
        <v>16</v>
      </c>
      <c r="J64" s="599">
        <f>J63</f>
        <v>8.9</v>
      </c>
      <c r="K64" s="680">
        <f>K63</f>
        <v>8.9</v>
      </c>
      <c r="L64" s="680">
        <f>L63</f>
        <v>8.1999999999999993</v>
      </c>
      <c r="M64" s="587">
        <v>0</v>
      </c>
      <c r="N64" s="599">
        <f>N63</f>
        <v>9.5</v>
      </c>
      <c r="O64" s="680">
        <f>O63</f>
        <v>9.5</v>
      </c>
      <c r="P64" s="680">
        <f>P63</f>
        <v>8.4</v>
      </c>
      <c r="Q64" s="587">
        <v>0</v>
      </c>
      <c r="R64" s="681">
        <f t="shared" ref="R64:T64" si="34">R63</f>
        <v>9.5</v>
      </c>
      <c r="S64" s="682">
        <f t="shared" si="34"/>
        <v>9.5</v>
      </c>
      <c r="T64" s="682">
        <f t="shared" si="34"/>
        <v>8.4</v>
      </c>
      <c r="U64" s="590">
        <v>0</v>
      </c>
      <c r="V64" s="681">
        <f t="shared" ref="V64:X64" si="35">V63</f>
        <v>9.5</v>
      </c>
      <c r="W64" s="682">
        <f t="shared" si="35"/>
        <v>9.5</v>
      </c>
      <c r="X64" s="682">
        <f t="shared" si="35"/>
        <v>8.4</v>
      </c>
      <c r="Y64" s="590">
        <v>0</v>
      </c>
      <c r="Z64" s="4427"/>
      <c r="AA64" s="4446"/>
      <c r="AB64" s="3771"/>
      <c r="AC64" s="4448"/>
      <c r="AF64" s="303"/>
    </row>
    <row r="65" spans="1:256" ht="27" customHeight="1" x14ac:dyDescent="0.2">
      <c r="A65" s="4265" t="s">
        <v>26</v>
      </c>
      <c r="B65" s="3751" t="s">
        <v>109</v>
      </c>
      <c r="C65" s="3761" t="s">
        <v>181</v>
      </c>
      <c r="D65" s="4408" t="s">
        <v>318</v>
      </c>
      <c r="E65" s="4449" t="s">
        <v>97</v>
      </c>
      <c r="F65" s="4438" t="s">
        <v>97</v>
      </c>
      <c r="G65" s="4263" t="s">
        <v>178</v>
      </c>
      <c r="H65" s="4426"/>
      <c r="I65" s="665" t="s">
        <v>33</v>
      </c>
      <c r="J65" s="704">
        <f t="shared" ref="J65:J66" si="36">SUM(M65+K65)</f>
        <v>88.6</v>
      </c>
      <c r="K65" s="547">
        <v>88.6</v>
      </c>
      <c r="L65" s="548">
        <v>74.2</v>
      </c>
      <c r="M65" s="549"/>
      <c r="N65" s="3150">
        <f>SUM(Q65+O65)</f>
        <v>87</v>
      </c>
      <c r="O65" s="3151">
        <v>87</v>
      </c>
      <c r="P65" s="3151">
        <v>82</v>
      </c>
      <c r="Q65" s="550"/>
      <c r="R65" s="666">
        <f>SUM(U65+S65)</f>
        <v>87</v>
      </c>
      <c r="S65" s="608">
        <v>87</v>
      </c>
      <c r="T65" s="608">
        <v>82</v>
      </c>
      <c r="U65" s="609"/>
      <c r="V65" s="666">
        <f>SUM(Y65+W65)</f>
        <v>87</v>
      </c>
      <c r="W65" s="678">
        <v>87</v>
      </c>
      <c r="X65" s="678">
        <v>82</v>
      </c>
      <c r="Y65" s="679"/>
      <c r="Z65" s="3817" t="s">
        <v>681</v>
      </c>
      <c r="AA65" s="4456">
        <v>1420</v>
      </c>
      <c r="AB65" s="4459">
        <v>1420</v>
      </c>
      <c r="AC65" s="4453">
        <v>1420</v>
      </c>
      <c r="AF65" s="303"/>
    </row>
    <row r="66" spans="1:256" ht="29.25" customHeight="1" x14ac:dyDescent="0.2">
      <c r="A66" s="4420"/>
      <c r="B66" s="4437"/>
      <c r="C66" s="3901"/>
      <c r="D66" s="4421"/>
      <c r="E66" s="4450"/>
      <c r="F66" s="4439"/>
      <c r="G66" s="4411"/>
      <c r="H66" s="4412"/>
      <c r="I66" s="699" t="s">
        <v>50</v>
      </c>
      <c r="J66" s="648">
        <f t="shared" si="36"/>
        <v>0</v>
      </c>
      <c r="K66" s="593"/>
      <c r="L66" s="593"/>
      <c r="M66" s="700"/>
      <c r="N66" s="1841"/>
      <c r="O66" s="578"/>
      <c r="P66" s="578"/>
      <c r="Q66" s="595"/>
      <c r="R66" s="701"/>
      <c r="S66" s="597"/>
      <c r="T66" s="597"/>
      <c r="U66" s="598"/>
      <c r="V66" s="701"/>
      <c r="W66" s="583"/>
      <c r="X66" s="583"/>
      <c r="Y66" s="703"/>
      <c r="Z66" s="4427"/>
      <c r="AA66" s="4457"/>
      <c r="AB66" s="4460"/>
      <c r="AC66" s="4454"/>
      <c r="AF66" s="303"/>
    </row>
    <row r="67" spans="1:256" ht="30.75" customHeight="1" thickBot="1" x14ac:dyDescent="0.25">
      <c r="A67" s="4420"/>
      <c r="B67" s="4437"/>
      <c r="C67" s="3901"/>
      <c r="D67" s="4422"/>
      <c r="E67" s="4450"/>
      <c r="F67" s="4439"/>
      <c r="G67" s="4264"/>
      <c r="H67" s="4413"/>
      <c r="I67" s="558" t="s">
        <v>16</v>
      </c>
      <c r="J67" s="538">
        <f>J65</f>
        <v>88.6</v>
      </c>
      <c r="K67" s="559">
        <f>K65</f>
        <v>88.6</v>
      </c>
      <c r="L67" s="559">
        <f>L65</f>
        <v>74.2</v>
      </c>
      <c r="M67" s="586">
        <v>0</v>
      </c>
      <c r="N67" s="538">
        <f>N65</f>
        <v>87</v>
      </c>
      <c r="O67" s="559">
        <f>O65</f>
        <v>87</v>
      </c>
      <c r="P67" s="559">
        <f>P65</f>
        <v>82</v>
      </c>
      <c r="Q67" s="586">
        <v>0</v>
      </c>
      <c r="R67" s="694">
        <f t="shared" ref="R67:T67" si="37">R65</f>
        <v>87</v>
      </c>
      <c r="S67" s="695">
        <f t="shared" si="37"/>
        <v>87</v>
      </c>
      <c r="T67" s="695">
        <f t="shared" si="37"/>
        <v>82</v>
      </c>
      <c r="U67" s="696">
        <v>0</v>
      </c>
      <c r="V67" s="694">
        <f t="shared" ref="V67:X67" si="38">V65</f>
        <v>87</v>
      </c>
      <c r="W67" s="695">
        <f t="shared" si="38"/>
        <v>87</v>
      </c>
      <c r="X67" s="695">
        <f t="shared" si="38"/>
        <v>82</v>
      </c>
      <c r="Y67" s="696">
        <v>0</v>
      </c>
      <c r="Z67" s="3818"/>
      <c r="AA67" s="4458"/>
      <c r="AB67" s="4461"/>
      <c r="AC67" s="4455"/>
      <c r="AF67" s="303"/>
    </row>
    <row r="68" spans="1:256" ht="60" customHeight="1" x14ac:dyDescent="0.2">
      <c r="A68" s="2309" t="s">
        <v>26</v>
      </c>
      <c r="B68" s="2105" t="s">
        <v>109</v>
      </c>
      <c r="C68" s="3761" t="s">
        <v>183</v>
      </c>
      <c r="D68" s="4408" t="s">
        <v>319</v>
      </c>
      <c r="E68" s="4438" t="s">
        <v>97</v>
      </c>
      <c r="F68" s="4438" t="s">
        <v>97</v>
      </c>
      <c r="G68" s="4263" t="s">
        <v>178</v>
      </c>
      <c r="H68" s="705"/>
      <c r="I68" s="706" t="s">
        <v>33</v>
      </c>
      <c r="J68" s="707">
        <f>SUM(M68+K68)</f>
        <v>3.1</v>
      </c>
      <c r="K68" s="708">
        <v>3.1</v>
      </c>
      <c r="L68" s="708"/>
      <c r="M68" s="709"/>
      <c r="N68" s="710"/>
      <c r="O68" s="711"/>
      <c r="P68" s="711"/>
      <c r="Q68" s="712"/>
      <c r="R68" s="1832"/>
      <c r="S68" s="1835"/>
      <c r="T68" s="1835"/>
      <c r="U68" s="1836"/>
      <c r="V68" s="1832"/>
      <c r="W68" s="1835"/>
      <c r="X68" s="1835"/>
      <c r="Y68" s="1836"/>
      <c r="Z68" s="4441"/>
      <c r="AA68" s="2319"/>
      <c r="AB68" s="713"/>
      <c r="AC68" s="485"/>
      <c r="AF68" s="303"/>
    </row>
    <row r="69" spans="1:256" ht="70.5" customHeight="1" thickBot="1" x14ac:dyDescent="0.25">
      <c r="A69" s="2312"/>
      <c r="B69" s="2305"/>
      <c r="C69" s="3762"/>
      <c r="D69" s="4422"/>
      <c r="E69" s="4440"/>
      <c r="F69" s="4440"/>
      <c r="G69" s="4264"/>
      <c r="H69" s="705"/>
      <c r="I69" s="558" t="s">
        <v>16</v>
      </c>
      <c r="J69" s="714">
        <f>J68</f>
        <v>3.1</v>
      </c>
      <c r="K69" s="715">
        <f>K68</f>
        <v>3.1</v>
      </c>
      <c r="L69" s="715">
        <f>L68</f>
        <v>0</v>
      </c>
      <c r="M69" s="716"/>
      <c r="N69" s="714">
        <f>N68</f>
        <v>0</v>
      </c>
      <c r="O69" s="715">
        <f>O68</f>
        <v>0</v>
      </c>
      <c r="P69" s="715">
        <f>P68</f>
        <v>0</v>
      </c>
      <c r="Q69" s="716"/>
      <c r="R69" s="681">
        <f t="shared" ref="R69:T69" si="39">R68</f>
        <v>0</v>
      </c>
      <c r="S69" s="717">
        <f t="shared" si="39"/>
        <v>0</v>
      </c>
      <c r="T69" s="717">
        <f t="shared" si="39"/>
        <v>0</v>
      </c>
      <c r="U69" s="718"/>
      <c r="V69" s="719">
        <f t="shared" ref="V69:X69" si="40">V68</f>
        <v>0</v>
      </c>
      <c r="W69" s="717">
        <f t="shared" si="40"/>
        <v>0</v>
      </c>
      <c r="X69" s="717">
        <f t="shared" si="40"/>
        <v>0</v>
      </c>
      <c r="Y69" s="718"/>
      <c r="Z69" s="4442"/>
      <c r="AA69" s="2320"/>
      <c r="AB69" s="713"/>
      <c r="AC69" s="720"/>
      <c r="AF69" s="303"/>
    </row>
    <row r="70" spans="1:256" ht="28.5" customHeight="1" x14ac:dyDescent="0.2">
      <c r="A70" s="4265" t="s">
        <v>26</v>
      </c>
      <c r="B70" s="3809" t="s">
        <v>109</v>
      </c>
      <c r="C70" s="3900" t="s">
        <v>185</v>
      </c>
      <c r="D70" s="4408" t="s">
        <v>320</v>
      </c>
      <c r="E70" s="4438" t="s">
        <v>321</v>
      </c>
      <c r="F70" s="4438" t="s">
        <v>321</v>
      </c>
      <c r="G70" s="4423" t="s">
        <v>150</v>
      </c>
      <c r="H70" s="4426"/>
      <c r="I70" s="706" t="s">
        <v>33</v>
      </c>
      <c r="J70" s="685">
        <f t="shared" ref="J70:J71" si="41">SUM(M70+K70)</f>
        <v>529.70000000000005</v>
      </c>
      <c r="K70" s="528">
        <v>529.70000000000005</v>
      </c>
      <c r="L70" s="565">
        <v>486.5</v>
      </c>
      <c r="M70" s="721"/>
      <c r="N70" s="654">
        <f>SUM(Q70+O70)</f>
        <v>652.20000000000005</v>
      </c>
      <c r="O70" s="530">
        <v>652.20000000000005</v>
      </c>
      <c r="P70" s="530">
        <v>605.29999999999995</v>
      </c>
      <c r="Q70" s="531"/>
      <c r="R70" s="666">
        <f>SUM(U70+S70)</f>
        <v>652.20000000000005</v>
      </c>
      <c r="S70" s="533">
        <v>652.20000000000005</v>
      </c>
      <c r="T70" s="688">
        <v>605.29999999999995</v>
      </c>
      <c r="U70" s="534"/>
      <c r="V70" s="658">
        <f>SUM(Y70+W70)</f>
        <v>652.20000000000005</v>
      </c>
      <c r="W70" s="535">
        <v>652.20000000000005</v>
      </c>
      <c r="X70" s="722">
        <v>605.29999999999995</v>
      </c>
      <c r="Y70" s="536"/>
      <c r="Z70" s="3817" t="s">
        <v>682</v>
      </c>
      <c r="AA70" s="4428" t="s">
        <v>322</v>
      </c>
      <c r="AB70" s="4431" t="s">
        <v>322</v>
      </c>
      <c r="AC70" s="4434" t="s">
        <v>322</v>
      </c>
      <c r="AF70" s="303"/>
    </row>
    <row r="71" spans="1:256" ht="28.5" customHeight="1" x14ac:dyDescent="0.2">
      <c r="A71" s="4420"/>
      <c r="B71" s="4437"/>
      <c r="C71" s="3901"/>
      <c r="D71" s="4421"/>
      <c r="E71" s="4439"/>
      <c r="F71" s="4439"/>
      <c r="G71" s="4424"/>
      <c r="H71" s="4412"/>
      <c r="I71" s="655" t="s">
        <v>50</v>
      </c>
      <c r="J71" s="707">
        <f t="shared" si="41"/>
        <v>0</v>
      </c>
      <c r="K71" s="602"/>
      <c r="L71" s="602"/>
      <c r="M71" s="576"/>
      <c r="N71" s="1818">
        <v>0</v>
      </c>
      <c r="O71" s="1842"/>
      <c r="P71" s="1842"/>
      <c r="Q71" s="652"/>
      <c r="R71" s="701">
        <v>0</v>
      </c>
      <c r="S71" s="723"/>
      <c r="T71" s="723"/>
      <c r="U71" s="724"/>
      <c r="V71" s="702">
        <v>0</v>
      </c>
      <c r="W71" s="725"/>
      <c r="X71" s="725"/>
      <c r="Y71" s="584"/>
      <c r="Z71" s="4427"/>
      <c r="AA71" s="4429"/>
      <c r="AB71" s="4432"/>
      <c r="AC71" s="4435"/>
      <c r="AF71" s="303"/>
    </row>
    <row r="72" spans="1:256" ht="28.5" customHeight="1" thickBot="1" x14ac:dyDescent="0.25">
      <c r="A72" s="4266"/>
      <c r="B72" s="3810"/>
      <c r="C72" s="3903"/>
      <c r="D72" s="4422"/>
      <c r="E72" s="4440"/>
      <c r="F72" s="4440"/>
      <c r="G72" s="4425"/>
      <c r="H72" s="4413"/>
      <c r="I72" s="558" t="s">
        <v>16</v>
      </c>
      <c r="J72" s="538">
        <f>J70</f>
        <v>529.70000000000005</v>
      </c>
      <c r="K72" s="559">
        <f>K70</f>
        <v>529.70000000000005</v>
      </c>
      <c r="L72" s="559">
        <f>L70</f>
        <v>486.5</v>
      </c>
      <c r="M72" s="586">
        <v>0</v>
      </c>
      <c r="N72" s="538">
        <f>N70</f>
        <v>652.20000000000005</v>
      </c>
      <c r="O72" s="559">
        <f>O70</f>
        <v>652.20000000000005</v>
      </c>
      <c r="P72" s="559">
        <f>P70</f>
        <v>605.29999999999995</v>
      </c>
      <c r="Q72" s="586">
        <v>0</v>
      </c>
      <c r="R72" s="558">
        <f t="shared" ref="R72:T72" si="42">R70</f>
        <v>652.20000000000005</v>
      </c>
      <c r="S72" s="542">
        <f t="shared" si="42"/>
        <v>652.20000000000005</v>
      </c>
      <c r="T72" s="542">
        <f t="shared" si="42"/>
        <v>605.29999999999995</v>
      </c>
      <c r="U72" s="588">
        <v>0</v>
      </c>
      <c r="V72" s="558">
        <f t="shared" ref="V72:X72" si="43">V70</f>
        <v>652.20000000000005</v>
      </c>
      <c r="W72" s="542">
        <f t="shared" si="43"/>
        <v>652.20000000000005</v>
      </c>
      <c r="X72" s="542">
        <f t="shared" si="43"/>
        <v>605.29999999999995</v>
      </c>
      <c r="Y72" s="588">
        <v>0</v>
      </c>
      <c r="Z72" s="3818"/>
      <c r="AA72" s="4430"/>
      <c r="AB72" s="4433"/>
      <c r="AC72" s="4436"/>
      <c r="AF72" s="303"/>
    </row>
    <row r="73" spans="1:256" s="732" customFormat="1" ht="32.25" customHeight="1" x14ac:dyDescent="0.2">
      <c r="A73" s="4420" t="s">
        <v>26</v>
      </c>
      <c r="B73" s="4407" t="s">
        <v>109</v>
      </c>
      <c r="C73" s="3901" t="s">
        <v>323</v>
      </c>
      <c r="D73" s="4421" t="s">
        <v>324</v>
      </c>
      <c r="E73" s="3777" t="s">
        <v>97</v>
      </c>
      <c r="F73" s="3777" t="s">
        <v>97</v>
      </c>
      <c r="G73" s="4411" t="s">
        <v>142</v>
      </c>
      <c r="H73" s="4412"/>
      <c r="I73" s="726" t="s">
        <v>33</v>
      </c>
      <c r="J73" s="727">
        <f t="shared" ref="J73" si="44">SUM(M73+K73)</f>
        <v>104</v>
      </c>
      <c r="K73" s="602">
        <v>104</v>
      </c>
      <c r="L73" s="602">
        <v>82.4</v>
      </c>
      <c r="M73" s="728"/>
      <c r="N73" s="1843">
        <f>SUM(Q73+O73)</f>
        <v>202.5</v>
      </c>
      <c r="O73" s="1842">
        <v>202.5</v>
      </c>
      <c r="P73" s="1842">
        <v>129.19999999999999</v>
      </c>
      <c r="Q73" s="1844"/>
      <c r="R73" s="730">
        <f t="shared" ref="R73" si="45">SUM(U73+S73)</f>
        <v>202.5</v>
      </c>
      <c r="S73" s="556">
        <v>202.5</v>
      </c>
      <c r="T73" s="556">
        <v>129.19999999999999</v>
      </c>
      <c r="U73" s="729"/>
      <c r="V73" s="730">
        <f t="shared" ref="V73" si="46">SUM(Y73+W73)</f>
        <v>202.5</v>
      </c>
      <c r="W73" s="556">
        <v>202.5</v>
      </c>
      <c r="X73" s="556">
        <v>129.19999999999999</v>
      </c>
      <c r="Y73" s="731"/>
      <c r="Z73" s="3817" t="s">
        <v>683</v>
      </c>
      <c r="AA73" s="4414" t="s">
        <v>325</v>
      </c>
      <c r="AB73" s="4416" t="s">
        <v>325</v>
      </c>
      <c r="AC73" s="4418" t="s">
        <v>325</v>
      </c>
      <c r="AD73" s="266"/>
      <c r="AE73" s="266"/>
      <c r="AF73" s="303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6"/>
      <c r="CT73" s="266"/>
      <c r="CU73" s="266"/>
      <c r="CV73" s="266"/>
      <c r="CW73" s="266"/>
      <c r="CX73" s="266"/>
      <c r="CY73" s="266"/>
      <c r="CZ73" s="266"/>
      <c r="DA73" s="266"/>
      <c r="DB73" s="266"/>
      <c r="DC73" s="266"/>
      <c r="DD73" s="266"/>
      <c r="DE73" s="266"/>
      <c r="DF73" s="266"/>
      <c r="DG73" s="266"/>
      <c r="DH73" s="266"/>
      <c r="DI73" s="266"/>
      <c r="DJ73" s="266"/>
      <c r="DK73" s="266"/>
      <c r="DL73" s="266"/>
      <c r="DM73" s="266"/>
      <c r="DN73" s="266"/>
      <c r="DO73" s="266"/>
      <c r="DP73" s="266"/>
      <c r="DQ73" s="266"/>
      <c r="DR73" s="266"/>
      <c r="DS73" s="266"/>
      <c r="DT73" s="266"/>
      <c r="DU73" s="266"/>
      <c r="DV73" s="266"/>
      <c r="DW73" s="266"/>
      <c r="DX73" s="266"/>
      <c r="DY73" s="266"/>
      <c r="DZ73" s="266"/>
      <c r="EA73" s="266"/>
      <c r="EB73" s="266"/>
      <c r="EC73" s="266"/>
      <c r="ED73" s="266"/>
      <c r="EE73" s="266"/>
      <c r="EF73" s="266"/>
      <c r="EG73" s="266"/>
      <c r="EH73" s="266"/>
      <c r="EI73" s="266"/>
      <c r="EJ73" s="266"/>
      <c r="EK73" s="266"/>
      <c r="EL73" s="266"/>
      <c r="EM73" s="266"/>
      <c r="EN73" s="266"/>
      <c r="EO73" s="266"/>
      <c r="EP73" s="266"/>
      <c r="EQ73" s="266"/>
      <c r="ER73" s="266"/>
      <c r="ES73" s="266"/>
      <c r="ET73" s="266"/>
      <c r="EU73" s="266"/>
      <c r="EV73" s="266"/>
      <c r="EW73" s="266"/>
      <c r="EX73" s="266"/>
      <c r="EY73" s="266"/>
      <c r="EZ73" s="266"/>
      <c r="FA73" s="266"/>
      <c r="FB73" s="266"/>
      <c r="FC73" s="266"/>
      <c r="FD73" s="266"/>
      <c r="FE73" s="266"/>
      <c r="FF73" s="266"/>
      <c r="FG73" s="266"/>
      <c r="FH73" s="266"/>
      <c r="FI73" s="266"/>
      <c r="FJ73" s="266"/>
      <c r="FK73" s="266"/>
      <c r="FL73" s="266"/>
      <c r="FM73" s="266"/>
      <c r="FN73" s="266"/>
      <c r="FO73" s="266"/>
      <c r="FP73" s="266"/>
      <c r="FQ73" s="266"/>
      <c r="FR73" s="266"/>
      <c r="FS73" s="266"/>
      <c r="FT73" s="266"/>
      <c r="FU73" s="266"/>
      <c r="FV73" s="266"/>
      <c r="FW73" s="266"/>
      <c r="FX73" s="266"/>
      <c r="FY73" s="266"/>
      <c r="FZ73" s="266"/>
      <c r="GA73" s="266"/>
      <c r="GB73" s="266"/>
      <c r="GC73" s="266"/>
      <c r="GD73" s="266"/>
      <c r="GE73" s="266"/>
      <c r="GF73" s="266"/>
      <c r="GG73" s="266"/>
      <c r="GH73" s="266"/>
      <c r="GI73" s="266"/>
      <c r="GJ73" s="266"/>
      <c r="GK73" s="266"/>
      <c r="GL73" s="266"/>
      <c r="GM73" s="266"/>
      <c r="GN73" s="266"/>
      <c r="GO73" s="266"/>
      <c r="GP73" s="266"/>
      <c r="GQ73" s="266"/>
      <c r="GR73" s="266"/>
      <c r="GS73" s="266"/>
      <c r="GT73" s="266"/>
      <c r="GU73" s="266"/>
      <c r="GV73" s="266"/>
      <c r="GW73" s="266"/>
      <c r="GX73" s="266"/>
      <c r="GY73" s="266"/>
      <c r="GZ73" s="266"/>
      <c r="HA73" s="266"/>
      <c r="HB73" s="266"/>
      <c r="HC73" s="266"/>
      <c r="HD73" s="266"/>
      <c r="HE73" s="266"/>
      <c r="HF73" s="266"/>
      <c r="HG73" s="266"/>
      <c r="HH73" s="266"/>
      <c r="HI73" s="266"/>
      <c r="HJ73" s="266"/>
      <c r="HK73" s="266"/>
      <c r="HL73" s="266"/>
      <c r="HM73" s="266"/>
      <c r="HN73" s="266"/>
      <c r="HO73" s="266"/>
      <c r="HP73" s="266"/>
      <c r="HQ73" s="266"/>
      <c r="HR73" s="266"/>
      <c r="HS73" s="266"/>
      <c r="HT73" s="266"/>
      <c r="HU73" s="266"/>
      <c r="HV73" s="266"/>
      <c r="HW73" s="266"/>
      <c r="HX73" s="266"/>
      <c r="HY73" s="266"/>
      <c r="HZ73" s="266"/>
      <c r="IA73" s="266"/>
      <c r="IB73" s="266"/>
      <c r="IC73" s="266"/>
      <c r="ID73" s="266"/>
      <c r="IE73" s="266"/>
      <c r="IF73" s="266"/>
      <c r="IG73" s="266"/>
      <c r="IH73" s="266"/>
      <c r="II73" s="266"/>
      <c r="IJ73" s="266"/>
      <c r="IK73" s="266"/>
      <c r="IL73" s="266"/>
      <c r="IM73" s="266"/>
      <c r="IN73" s="266"/>
      <c r="IO73" s="266"/>
      <c r="IP73" s="266"/>
      <c r="IQ73" s="266"/>
      <c r="IR73" s="266"/>
      <c r="IS73" s="266"/>
      <c r="IT73" s="266"/>
      <c r="IU73" s="266"/>
      <c r="IV73" s="266"/>
    </row>
    <row r="74" spans="1:256" ht="33" customHeight="1" thickBot="1" x14ac:dyDescent="0.25">
      <c r="A74" s="4266"/>
      <c r="B74" s="3691"/>
      <c r="C74" s="3762"/>
      <c r="D74" s="4422"/>
      <c r="E74" s="3778"/>
      <c r="F74" s="3778"/>
      <c r="G74" s="4264"/>
      <c r="H74" s="4413"/>
      <c r="I74" s="558" t="s">
        <v>16</v>
      </c>
      <c r="J74" s="538">
        <f>J73</f>
        <v>104</v>
      </c>
      <c r="K74" s="539">
        <f>K73</f>
        <v>104</v>
      </c>
      <c r="L74" s="539">
        <f>L73</f>
        <v>82.4</v>
      </c>
      <c r="M74" s="540">
        <v>0</v>
      </c>
      <c r="N74" s="538">
        <f>N73</f>
        <v>202.5</v>
      </c>
      <c r="O74" s="539">
        <f>O73</f>
        <v>202.5</v>
      </c>
      <c r="P74" s="539">
        <f>P73</f>
        <v>129.19999999999999</v>
      </c>
      <c r="Q74" s="540">
        <v>0</v>
      </c>
      <c r="R74" s="541">
        <f t="shared" ref="R74:T74" si="47">R73</f>
        <v>202.5</v>
      </c>
      <c r="S74" s="544">
        <f t="shared" si="47"/>
        <v>202.5</v>
      </c>
      <c r="T74" s="544">
        <f t="shared" si="47"/>
        <v>129.19999999999999</v>
      </c>
      <c r="U74" s="588">
        <v>0</v>
      </c>
      <c r="V74" s="541">
        <f t="shared" ref="V74:X74" si="48">V73</f>
        <v>202.5</v>
      </c>
      <c r="W74" s="544">
        <f t="shared" si="48"/>
        <v>202.5</v>
      </c>
      <c r="X74" s="544">
        <f t="shared" si="48"/>
        <v>129.19999999999999</v>
      </c>
      <c r="Y74" s="588">
        <v>0</v>
      </c>
      <c r="Z74" s="3818"/>
      <c r="AA74" s="4415"/>
      <c r="AB74" s="4417"/>
      <c r="AC74" s="4419"/>
      <c r="AF74" s="303"/>
    </row>
    <row r="75" spans="1:256" ht="32.25" customHeight="1" x14ac:dyDescent="0.2">
      <c r="A75" s="4405" t="s">
        <v>26</v>
      </c>
      <c r="B75" s="4407" t="s">
        <v>109</v>
      </c>
      <c r="C75" s="3642" t="s">
        <v>130</v>
      </c>
      <c r="D75" s="4408" t="s">
        <v>326</v>
      </c>
      <c r="E75" s="4390" t="s">
        <v>97</v>
      </c>
      <c r="F75" s="4382" t="s">
        <v>97</v>
      </c>
      <c r="G75" s="4393" t="s">
        <v>26</v>
      </c>
      <c r="H75" s="4395"/>
      <c r="I75" s="726" t="s">
        <v>33</v>
      </c>
      <c r="J75" s="2879" t="s">
        <v>802</v>
      </c>
      <c r="K75" s="2880" t="s">
        <v>802</v>
      </c>
      <c r="L75" s="2880"/>
      <c r="M75" s="2881"/>
      <c r="N75" s="654">
        <f>SUM(Q75+O75)</f>
        <v>7.5</v>
      </c>
      <c r="O75" s="1839">
        <v>7.5</v>
      </c>
      <c r="P75" s="1839"/>
      <c r="Q75" s="1845"/>
      <c r="R75" s="749">
        <v>7.1</v>
      </c>
      <c r="S75" s="722">
        <v>7.1</v>
      </c>
      <c r="T75" s="722"/>
      <c r="U75" s="1827"/>
      <c r="V75" s="1828">
        <v>7.1</v>
      </c>
      <c r="W75" s="688">
        <v>7.1</v>
      </c>
      <c r="X75" s="722"/>
      <c r="Y75" s="734"/>
      <c r="Z75" s="4397" t="s">
        <v>684</v>
      </c>
      <c r="AA75" s="4399"/>
      <c r="AB75" s="4401" t="s">
        <v>175</v>
      </c>
      <c r="AC75" s="4403" t="s">
        <v>175</v>
      </c>
      <c r="AF75" s="303"/>
    </row>
    <row r="76" spans="1:256" ht="29.25" customHeight="1" thickBot="1" x14ac:dyDescent="0.25">
      <c r="A76" s="4406"/>
      <c r="B76" s="3691"/>
      <c r="C76" s="3691"/>
      <c r="D76" s="4409"/>
      <c r="E76" s="4383"/>
      <c r="F76" s="4410"/>
      <c r="G76" s="4394"/>
      <c r="H76" s="4396"/>
      <c r="I76" s="558" t="s">
        <v>16</v>
      </c>
      <c r="J76" s="599" t="str">
        <f t="shared" ref="J76:K76" si="49">J75</f>
        <v>0,0</v>
      </c>
      <c r="K76" s="680" t="str">
        <f t="shared" si="49"/>
        <v>0,0</v>
      </c>
      <c r="L76" s="680"/>
      <c r="M76" s="587"/>
      <c r="N76" s="599">
        <f t="shared" ref="N76:O76" si="50">N75</f>
        <v>7.5</v>
      </c>
      <c r="O76" s="680">
        <f t="shared" si="50"/>
        <v>7.5</v>
      </c>
      <c r="P76" s="680"/>
      <c r="Q76" s="587"/>
      <c r="R76" s="681">
        <v>7.1</v>
      </c>
      <c r="S76" s="682">
        <v>7.1</v>
      </c>
      <c r="T76" s="682"/>
      <c r="U76" s="590"/>
      <c r="V76" s="681">
        <v>7.1</v>
      </c>
      <c r="W76" s="736">
        <v>7.1</v>
      </c>
      <c r="X76" s="682"/>
      <c r="Y76" s="590"/>
      <c r="Z76" s="4398"/>
      <c r="AA76" s="4400"/>
      <c r="AB76" s="4402"/>
      <c r="AC76" s="4404"/>
      <c r="AF76" s="303"/>
    </row>
    <row r="77" spans="1:256" ht="16.5" thickBot="1" x14ac:dyDescent="0.25">
      <c r="A77" s="2304" t="s">
        <v>26</v>
      </c>
      <c r="B77" s="1378" t="s">
        <v>109</v>
      </c>
      <c r="C77" s="4367" t="s">
        <v>122</v>
      </c>
      <c r="D77" s="4367"/>
      <c r="E77" s="4367"/>
      <c r="F77" s="4367"/>
      <c r="G77" s="4367"/>
      <c r="H77" s="4367"/>
      <c r="I77" s="4368"/>
      <c r="J77" s="662">
        <f>SUM(J45+J47+J49+J51+J53+J55+J57+J59+J62+J64+J67+J72+J74+J76+J69)</f>
        <v>836.00000000000011</v>
      </c>
      <c r="K77" s="737">
        <f>SUM(K45+K47+K49+K51+K53+K55+K57+K59+K62+K64+K67+K72+K74+K76+K69)</f>
        <v>836.00000000000011</v>
      </c>
      <c r="L77" s="738">
        <f>SUM(L45+L47+L49+L51+L53+L55+L57+L59+L62+L64+L67+L72+L74+L76+L69)</f>
        <v>741</v>
      </c>
      <c r="M77" s="664">
        <f>SUM(M45+M47+M49+M51+M53+M55+M57+M59+M62+M64+M67+M72+M74+M76+M69)</f>
        <v>0</v>
      </c>
      <c r="N77" s="662">
        <f>SUM(N74,N72,N67,N64,N62,N59,N57,N55,N53,N51,N49,N47,N45,N75,)</f>
        <v>1061.1000000000001</v>
      </c>
      <c r="O77" s="663">
        <f t="shared" ref="O77:P77" si="51">SUM(O74,O72,O67,O64,O62,O59,O57,O55,O53,O51,O49,O47,O45,O75,)</f>
        <v>1061.1000000000001</v>
      </c>
      <c r="P77" s="663">
        <f t="shared" si="51"/>
        <v>912.69999999999993</v>
      </c>
      <c r="Q77" s="664">
        <f>Q45+Q47+Q49+Q51+Q53+Q55+Q57+Q59+Q62+Q64+Q67+Q72+Q74+Q76</f>
        <v>0</v>
      </c>
      <c r="R77" s="662">
        <f t="shared" ref="R77:T77" si="52">SUM(R74,R72,R67,R64,R62,R59,R57,R55,R53,R51,R49,R47,R45,R75,)</f>
        <v>1060.4000000000001</v>
      </c>
      <c r="S77" s="663">
        <f t="shared" si="52"/>
        <v>1060.7</v>
      </c>
      <c r="T77" s="663">
        <f t="shared" si="52"/>
        <v>912.69999999999993</v>
      </c>
      <c r="U77" s="664">
        <f>U45+U47+U49+U51+U53+U55+U57+U59+U62+U64+U67+U72+U74+U76</f>
        <v>0</v>
      </c>
      <c r="V77" s="662">
        <f t="shared" ref="V77:X77" si="53">SUM(V74,V72,V67,V64,V62,V59,V57,V55,V53,V51,V49,V47,V45,V75,)</f>
        <v>1060.4000000000001</v>
      </c>
      <c r="W77" s="663">
        <f t="shared" si="53"/>
        <v>1060.7</v>
      </c>
      <c r="X77" s="663">
        <f t="shared" si="53"/>
        <v>912.69999999999993</v>
      </c>
      <c r="Y77" s="664">
        <f>Y45+Y47+Y49+Y51+Y53+Y55+Y57+Y59+Y62+Y64+Y67+Y72+Y74+Y76</f>
        <v>0</v>
      </c>
      <c r="Z77" s="739"/>
      <c r="AA77" s="740"/>
      <c r="AB77" s="740"/>
      <c r="AC77" s="741"/>
      <c r="AF77" s="303"/>
    </row>
    <row r="78" spans="1:256" ht="16.5" thickBot="1" x14ac:dyDescent="0.25">
      <c r="A78" s="2322" t="s">
        <v>26</v>
      </c>
      <c r="B78" s="2108" t="s">
        <v>142</v>
      </c>
      <c r="C78" s="4386" t="s">
        <v>327</v>
      </c>
      <c r="D78" s="4386"/>
      <c r="E78" s="4386"/>
      <c r="F78" s="4386"/>
      <c r="G78" s="4386"/>
      <c r="H78" s="4386"/>
      <c r="I78" s="4386"/>
      <c r="J78" s="4386"/>
      <c r="K78" s="4386"/>
      <c r="L78" s="4386"/>
      <c r="M78" s="4386"/>
      <c r="N78" s="4386"/>
      <c r="O78" s="4386"/>
      <c r="P78" s="4386"/>
      <c r="Q78" s="4386"/>
      <c r="R78" s="4386"/>
      <c r="S78" s="4386"/>
      <c r="T78" s="4386"/>
      <c r="U78" s="4386"/>
      <c r="V78" s="4386"/>
      <c r="W78" s="4386"/>
      <c r="X78" s="4386"/>
      <c r="Y78" s="4386"/>
      <c r="Z78" s="4386"/>
      <c r="AA78" s="4386"/>
      <c r="AB78" s="4386"/>
      <c r="AC78" s="4387"/>
      <c r="AF78" s="303"/>
    </row>
    <row r="79" spans="1:256" ht="38.25" customHeight="1" x14ac:dyDescent="0.2">
      <c r="A79" s="4265" t="s">
        <v>26</v>
      </c>
      <c r="B79" s="3751" t="s">
        <v>142</v>
      </c>
      <c r="C79" s="3761" t="s">
        <v>109</v>
      </c>
      <c r="D79" s="4388" t="s">
        <v>328</v>
      </c>
      <c r="E79" s="4390" t="s">
        <v>97</v>
      </c>
      <c r="F79" s="4390" t="s">
        <v>97</v>
      </c>
      <c r="G79" s="3766" t="s">
        <v>142</v>
      </c>
      <c r="H79" s="742"/>
      <c r="I79" s="3152" t="s">
        <v>50</v>
      </c>
      <c r="J79" s="743">
        <f>SUM(M79+K79)</f>
        <v>0</v>
      </c>
      <c r="K79" s="744"/>
      <c r="L79" s="744"/>
      <c r="M79" s="745">
        <v>0</v>
      </c>
      <c r="N79" s="746">
        <f>O79+Q79</f>
        <v>0</v>
      </c>
      <c r="O79" s="1826"/>
      <c r="P79" s="747"/>
      <c r="Q79" s="748"/>
      <c r="R79" s="2444">
        <f>S79+U79</f>
        <v>3.5</v>
      </c>
      <c r="S79" s="2445"/>
      <c r="T79" s="2445"/>
      <c r="U79" s="2446">
        <v>3.5</v>
      </c>
      <c r="V79" s="733"/>
      <c r="W79" s="735"/>
      <c r="X79" s="735"/>
      <c r="Y79" s="750"/>
      <c r="Z79" s="3817" t="s">
        <v>825</v>
      </c>
      <c r="AA79" s="4391"/>
      <c r="AB79" s="3747">
        <v>1</v>
      </c>
      <c r="AC79" s="4365"/>
      <c r="AD79" s="634"/>
      <c r="AF79" s="303"/>
    </row>
    <row r="80" spans="1:256" ht="36" customHeight="1" thickBot="1" x14ac:dyDescent="0.25">
      <c r="A80" s="4266"/>
      <c r="B80" s="3752"/>
      <c r="C80" s="3762"/>
      <c r="D80" s="4389"/>
      <c r="E80" s="4383"/>
      <c r="F80" s="4383"/>
      <c r="G80" s="3767"/>
      <c r="H80" s="742"/>
      <c r="I80" s="589" t="s">
        <v>16</v>
      </c>
      <c r="J80" s="751">
        <f t="shared" ref="J80:Q82" si="54">J79</f>
        <v>0</v>
      </c>
      <c r="K80" s="752">
        <f t="shared" si="54"/>
        <v>0</v>
      </c>
      <c r="L80" s="752">
        <f t="shared" si="54"/>
        <v>0</v>
      </c>
      <c r="M80" s="753">
        <f t="shared" si="54"/>
        <v>0</v>
      </c>
      <c r="N80" s="754">
        <f t="shared" si="54"/>
        <v>0</v>
      </c>
      <c r="O80" s="755">
        <f t="shared" si="54"/>
        <v>0</v>
      </c>
      <c r="P80" s="755">
        <f t="shared" si="54"/>
        <v>0</v>
      </c>
      <c r="Q80" s="756">
        <f t="shared" si="54"/>
        <v>0</v>
      </c>
      <c r="R80" s="2447">
        <f t="shared" ref="R80:U80" si="55">R79</f>
        <v>3.5</v>
      </c>
      <c r="S80" s="2442">
        <f t="shared" si="55"/>
        <v>0</v>
      </c>
      <c r="T80" s="2442">
        <f t="shared" si="55"/>
        <v>0</v>
      </c>
      <c r="U80" s="2443">
        <f t="shared" si="55"/>
        <v>3.5</v>
      </c>
      <c r="V80" s="757"/>
      <c r="W80" s="758"/>
      <c r="X80" s="758"/>
      <c r="Y80" s="759"/>
      <c r="Z80" s="3818"/>
      <c r="AA80" s="4392"/>
      <c r="AB80" s="3748"/>
      <c r="AC80" s="4366"/>
      <c r="AF80" s="303"/>
    </row>
    <row r="81" spans="1:51" ht="53.25" customHeight="1" x14ac:dyDescent="0.2">
      <c r="A81" s="4374" t="s">
        <v>26</v>
      </c>
      <c r="B81" s="4376" t="s">
        <v>257</v>
      </c>
      <c r="C81" s="4378" t="s">
        <v>142</v>
      </c>
      <c r="D81" s="4380" t="s">
        <v>670</v>
      </c>
      <c r="E81" s="4382"/>
      <c r="F81" s="4382"/>
      <c r="G81" s="4384"/>
      <c r="H81" s="742"/>
      <c r="I81" s="3153" t="s">
        <v>50</v>
      </c>
      <c r="J81" s="1829">
        <f>SUM(M81+K81)</f>
        <v>0</v>
      </c>
      <c r="K81" s="1830"/>
      <c r="L81" s="1830"/>
      <c r="M81" s="1831"/>
      <c r="N81" s="2575">
        <f>O81+Q81</f>
        <v>14.6</v>
      </c>
      <c r="O81" s="2576"/>
      <c r="P81" s="2576"/>
      <c r="Q81" s="2577">
        <v>14.6</v>
      </c>
      <c r="R81" s="1832"/>
      <c r="S81" s="1833"/>
      <c r="T81" s="1833"/>
      <c r="U81" s="1834"/>
      <c r="V81" s="1832"/>
      <c r="W81" s="1833"/>
      <c r="X81" s="1833"/>
      <c r="Y81" s="1834"/>
      <c r="Z81" s="3817" t="s">
        <v>669</v>
      </c>
      <c r="AA81" s="4363">
        <v>2</v>
      </c>
      <c r="AB81" s="3747"/>
      <c r="AC81" s="4365"/>
      <c r="AD81" s="634"/>
      <c r="AF81" s="303"/>
    </row>
    <row r="82" spans="1:51" ht="48.75" customHeight="1" thickBot="1" x14ac:dyDescent="0.25">
      <c r="A82" s="4375"/>
      <c r="B82" s="4377"/>
      <c r="C82" s="4379"/>
      <c r="D82" s="4381"/>
      <c r="E82" s="4383"/>
      <c r="F82" s="4383"/>
      <c r="G82" s="4385"/>
      <c r="H82" s="742"/>
      <c r="I82" s="760" t="s">
        <v>16</v>
      </c>
      <c r="J82" s="751"/>
      <c r="K82" s="752"/>
      <c r="L82" s="752"/>
      <c r="M82" s="753"/>
      <c r="N82" s="2441">
        <f t="shared" si="54"/>
        <v>14.6</v>
      </c>
      <c r="O82" s="2442"/>
      <c r="P82" s="2442"/>
      <c r="Q82" s="2443">
        <f t="shared" si="54"/>
        <v>14.6</v>
      </c>
      <c r="R82" s="757"/>
      <c r="S82" s="758"/>
      <c r="T82" s="758"/>
      <c r="U82" s="759"/>
      <c r="V82" s="757"/>
      <c r="W82" s="758"/>
      <c r="X82" s="758"/>
      <c r="Y82" s="759"/>
      <c r="Z82" s="3818"/>
      <c r="AA82" s="4364"/>
      <c r="AB82" s="3748"/>
      <c r="AC82" s="4366"/>
      <c r="AF82" s="303"/>
    </row>
    <row r="83" spans="1:51" ht="20.25" customHeight="1" thickBot="1" x14ac:dyDescent="0.25">
      <c r="A83" s="2322" t="s">
        <v>26</v>
      </c>
      <c r="B83" s="2323" t="s">
        <v>142</v>
      </c>
      <c r="C83" s="4367" t="s">
        <v>122</v>
      </c>
      <c r="D83" s="4367"/>
      <c r="E83" s="4367"/>
      <c r="F83" s="4367"/>
      <c r="G83" s="4367"/>
      <c r="H83" s="4367"/>
      <c r="I83" s="4368"/>
      <c r="J83" s="761">
        <f>J80</f>
        <v>0</v>
      </c>
      <c r="K83" s="762">
        <f t="shared" ref="K83:M83" si="56">K80</f>
        <v>0</v>
      </c>
      <c r="L83" s="762">
        <f t="shared" si="56"/>
        <v>0</v>
      </c>
      <c r="M83" s="763">
        <f t="shared" si="56"/>
        <v>0</v>
      </c>
      <c r="N83" s="764">
        <f>SUM(N80,N82)</f>
        <v>14.6</v>
      </c>
      <c r="O83" s="765">
        <f t="shared" ref="O83:P83" si="57">SUM(O80)</f>
        <v>0</v>
      </c>
      <c r="P83" s="765">
        <f t="shared" si="57"/>
        <v>0</v>
      </c>
      <c r="Q83" s="766">
        <f>SUM(Q80,Q82)</f>
        <v>14.6</v>
      </c>
      <c r="R83" s="767">
        <f t="shared" ref="R83:U83" si="58">SUM(R80,R82)</f>
        <v>3.5</v>
      </c>
      <c r="S83" s="765">
        <f t="shared" si="58"/>
        <v>0</v>
      </c>
      <c r="T83" s="765">
        <f t="shared" si="58"/>
        <v>0</v>
      </c>
      <c r="U83" s="766">
        <f t="shared" si="58"/>
        <v>3.5</v>
      </c>
      <c r="V83" s="767"/>
      <c r="W83" s="765"/>
      <c r="X83" s="765"/>
      <c r="Y83" s="766"/>
      <c r="Z83" s="768"/>
      <c r="AA83" s="769"/>
      <c r="AB83" s="769"/>
      <c r="AC83" s="770"/>
      <c r="AF83" s="303"/>
    </row>
    <row r="84" spans="1:51" ht="16.5" thickBot="1" x14ac:dyDescent="0.25">
      <c r="A84" s="2324" t="s">
        <v>26</v>
      </c>
      <c r="B84" s="2325"/>
      <c r="C84" s="4369" t="s">
        <v>329</v>
      </c>
      <c r="D84" s="4369"/>
      <c r="E84" s="4369"/>
      <c r="F84" s="4369"/>
      <c r="G84" s="4369"/>
      <c r="H84" s="4369"/>
      <c r="I84" s="4370"/>
      <c r="J84" s="771">
        <f>J42+J77+J83</f>
        <v>3665.9</v>
      </c>
      <c r="K84" s="772">
        <f>K42+K77</f>
        <v>2964.7</v>
      </c>
      <c r="L84" s="772">
        <f>L42+L77</f>
        <v>2013.8</v>
      </c>
      <c r="M84" s="773">
        <f>M42+M77+M83</f>
        <v>701.2</v>
      </c>
      <c r="N84" s="771">
        <f>N42+N77+N83</f>
        <v>3911.6</v>
      </c>
      <c r="O84" s="772">
        <f>O42+O77+O83</f>
        <v>3167.8</v>
      </c>
      <c r="P84" s="772">
        <f>P42+P77</f>
        <v>2252.6</v>
      </c>
      <c r="Q84" s="773">
        <f>Q42+Q77</f>
        <v>729.2</v>
      </c>
      <c r="R84" s="771">
        <f>R42+R77+R83</f>
        <v>3929</v>
      </c>
      <c r="S84" s="772">
        <f>S42+S77+S83</f>
        <v>3253.5999999999995</v>
      </c>
      <c r="T84" s="772">
        <f>T42+T77+T83</f>
        <v>2276.2999999999997</v>
      </c>
      <c r="U84" s="773">
        <f>U42+U77+U83</f>
        <v>675.7</v>
      </c>
      <c r="V84" s="771">
        <f>V42+V77+V83</f>
        <v>3803.5</v>
      </c>
      <c r="W84" s="772">
        <f>W42+W77</f>
        <v>3253.5999999999995</v>
      </c>
      <c r="X84" s="772">
        <f>X42+X77</f>
        <v>2276.2999999999997</v>
      </c>
      <c r="Y84" s="773">
        <f>Y42+Y77</f>
        <v>550.20000000000005</v>
      </c>
      <c r="Z84" s="4371"/>
      <c r="AA84" s="4372"/>
      <c r="AB84" s="4372"/>
      <c r="AC84" s="4373"/>
      <c r="AF84" s="303"/>
    </row>
    <row r="85" spans="1:51" ht="16.5" thickTop="1" x14ac:dyDescent="0.2">
      <c r="A85" s="774"/>
      <c r="B85" s="775"/>
      <c r="C85" s="776"/>
      <c r="D85" s="776"/>
      <c r="E85" s="776"/>
      <c r="F85" s="776"/>
      <c r="G85" s="776"/>
      <c r="H85" s="776"/>
      <c r="I85" s="776"/>
      <c r="J85" s="777"/>
      <c r="K85" s="777"/>
      <c r="L85" s="777"/>
      <c r="M85" s="777"/>
      <c r="N85" s="777"/>
      <c r="O85" s="777"/>
      <c r="P85" s="777"/>
      <c r="Q85" s="777"/>
      <c r="R85" s="777"/>
      <c r="S85" s="777"/>
      <c r="T85" s="777"/>
      <c r="U85" s="777"/>
      <c r="V85" s="777"/>
      <c r="W85" s="777"/>
      <c r="X85" s="777"/>
      <c r="Y85" s="777"/>
      <c r="Z85" s="778"/>
      <c r="AA85" s="779"/>
      <c r="AB85" s="779"/>
      <c r="AC85" s="779"/>
      <c r="AF85" s="303"/>
    </row>
    <row r="86" spans="1:51" ht="21" customHeight="1" x14ac:dyDescent="0.2">
      <c r="A86" s="781"/>
      <c r="B86" s="781"/>
      <c r="C86" s="781"/>
      <c r="D86" s="781"/>
      <c r="E86" s="781"/>
      <c r="F86" s="781"/>
      <c r="G86" s="781"/>
      <c r="H86" s="781"/>
      <c r="I86" s="781"/>
      <c r="J86" s="781"/>
      <c r="K86" s="781"/>
      <c r="L86" s="781"/>
      <c r="M86" s="781"/>
      <c r="N86" s="781"/>
      <c r="O86" s="781"/>
      <c r="P86" s="781"/>
      <c r="Q86" s="781"/>
      <c r="R86" s="505"/>
      <c r="S86" s="505"/>
      <c r="T86" s="505"/>
      <c r="U86" s="505"/>
      <c r="V86" s="505"/>
      <c r="W86" s="780"/>
      <c r="X86" s="780"/>
      <c r="Y86" s="780"/>
      <c r="Z86" s="780"/>
      <c r="AA86" s="780"/>
      <c r="AB86" s="780"/>
      <c r="AC86" s="780"/>
      <c r="AF86" s="303"/>
    </row>
    <row r="87" spans="1:51" ht="25.5" customHeight="1" thickBot="1" x14ac:dyDescent="0.25">
      <c r="A87" s="507"/>
      <c r="B87" s="508"/>
      <c r="C87" s="782"/>
      <c r="D87" s="782"/>
      <c r="E87" s="782"/>
      <c r="F87" s="782"/>
      <c r="G87" s="782"/>
      <c r="H87" s="783"/>
      <c r="I87" s="3704" t="s">
        <v>160</v>
      </c>
      <c r="J87" s="3704"/>
      <c r="K87" s="3704"/>
      <c r="L87" s="3704"/>
      <c r="M87" s="3704"/>
      <c r="N87" s="3704"/>
      <c r="O87" s="3704"/>
      <c r="P87" s="3704"/>
      <c r="Q87" s="3704"/>
      <c r="R87" s="4362"/>
      <c r="S87" s="4362"/>
      <c r="T87" s="4362"/>
      <c r="U87" s="4362"/>
      <c r="V87" s="514"/>
      <c r="W87" s="514"/>
      <c r="X87" s="784"/>
      <c r="Y87" s="514"/>
      <c r="Z87" s="506"/>
      <c r="AA87" s="506"/>
      <c r="AB87" s="506"/>
      <c r="AC87" s="506"/>
      <c r="AF87" s="303"/>
    </row>
    <row r="88" spans="1:51" s="494" customFormat="1" ht="35.25" customHeight="1" thickTop="1" thickBot="1" x14ac:dyDescent="0.25">
      <c r="A88" s="507"/>
      <c r="B88" s="508"/>
      <c r="C88" s="3706" t="s">
        <v>161</v>
      </c>
      <c r="D88" s="4356"/>
      <c r="E88" s="4356"/>
      <c r="F88" s="4356"/>
      <c r="G88" s="4356"/>
      <c r="H88" s="4356"/>
      <c r="I88" s="4357"/>
      <c r="J88" s="3709" t="s">
        <v>162</v>
      </c>
      <c r="K88" s="3695"/>
      <c r="L88" s="3695"/>
      <c r="M88" s="3710"/>
      <c r="N88" s="3709" t="s">
        <v>163</v>
      </c>
      <c r="O88" s="3695"/>
      <c r="P88" s="3695"/>
      <c r="Q88" s="3696"/>
      <c r="R88" s="3694" t="s">
        <v>330</v>
      </c>
      <c r="S88" s="3695"/>
      <c r="T88" s="3695"/>
      <c r="U88" s="3710"/>
      <c r="V88" s="3709" t="s">
        <v>331</v>
      </c>
      <c r="W88" s="3695"/>
      <c r="X88" s="3695"/>
      <c r="Y88" s="3697"/>
      <c r="Z88" s="506"/>
      <c r="AA88" s="506"/>
      <c r="AB88" s="506"/>
      <c r="AC88" s="506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  <c r="AY88" s="493"/>
    </row>
    <row r="89" spans="1:51" s="494" customFormat="1" ht="19.5" customHeight="1" thickBot="1" x14ac:dyDescent="0.3">
      <c r="A89" s="507"/>
      <c r="B89" s="508"/>
      <c r="C89" s="4358" t="s">
        <v>332</v>
      </c>
      <c r="D89" s="4359"/>
      <c r="E89" s="4359"/>
      <c r="F89" s="4359"/>
      <c r="G89" s="4359"/>
      <c r="H89" s="4359"/>
      <c r="I89" s="4360"/>
      <c r="J89" s="4299">
        <f>SUM(J90:M94)</f>
        <v>3665.9</v>
      </c>
      <c r="K89" s="4300"/>
      <c r="L89" s="4300"/>
      <c r="M89" s="4301"/>
      <c r="N89" s="4299">
        <f>SUM(N90:Q94)</f>
        <v>3911.5999999999995</v>
      </c>
      <c r="O89" s="4300"/>
      <c r="P89" s="4300"/>
      <c r="Q89" s="4301"/>
      <c r="R89" s="4299">
        <f>SUM(R90:U94)</f>
        <v>3929</v>
      </c>
      <c r="S89" s="4300"/>
      <c r="T89" s="4300"/>
      <c r="U89" s="4301"/>
      <c r="V89" s="4299">
        <f>SUM(V90:Y94)</f>
        <v>3803.5</v>
      </c>
      <c r="W89" s="4300"/>
      <c r="X89" s="4300"/>
      <c r="Y89" s="4361"/>
      <c r="Z89" s="506"/>
      <c r="AA89" s="506"/>
      <c r="AB89" s="506"/>
      <c r="AC89" s="506"/>
      <c r="AD89" s="493"/>
      <c r="AE89" s="493"/>
      <c r="AF89" s="493"/>
      <c r="AG89" s="493"/>
      <c r="AH89" s="493"/>
      <c r="AI89" s="493"/>
      <c r="AJ89" s="493"/>
      <c r="AK89" s="493"/>
      <c r="AL89" s="493"/>
      <c r="AM89" s="493"/>
      <c r="AN89" s="493"/>
      <c r="AO89" s="493"/>
      <c r="AP89" s="493"/>
      <c r="AQ89" s="493"/>
      <c r="AR89" s="493"/>
      <c r="AS89" s="493"/>
      <c r="AT89" s="493"/>
      <c r="AU89" s="493"/>
      <c r="AV89" s="493"/>
      <c r="AW89" s="493"/>
      <c r="AX89" s="493"/>
      <c r="AY89" s="493"/>
    </row>
    <row r="90" spans="1:51" s="494" customFormat="1" ht="19.5" customHeight="1" x14ac:dyDescent="0.2">
      <c r="A90" s="507"/>
      <c r="B90" s="508"/>
      <c r="C90" s="4286" t="s">
        <v>260</v>
      </c>
      <c r="D90" s="4287"/>
      <c r="E90" s="4287"/>
      <c r="F90" s="4287"/>
      <c r="G90" s="4287"/>
      <c r="H90" s="4287"/>
      <c r="I90" s="4288"/>
      <c r="J90" s="4349">
        <f>J12+J14+J16+J19+J23+J25+J28+J29+J30+J34+J36+J40+J21+J83</f>
        <v>2829.9</v>
      </c>
      <c r="K90" s="4350"/>
      <c r="L90" s="4350"/>
      <c r="M90" s="4351"/>
      <c r="N90" s="4349">
        <f>N12+N14+N16+N19+N23+N25+N28+N29+N30+N34+N36+N38+N40+N21+N83</f>
        <v>2838.3999999999996</v>
      </c>
      <c r="O90" s="4350"/>
      <c r="P90" s="4350"/>
      <c r="Q90" s="4351"/>
      <c r="R90" s="4349">
        <f>R12+R14+R16+R19+R23+R25+R28+R29+R30+R34+R36+R38+R40+R21+R83</f>
        <v>2868.6</v>
      </c>
      <c r="S90" s="4350"/>
      <c r="T90" s="4350"/>
      <c r="U90" s="4351"/>
      <c r="V90" s="4349">
        <f>V12+V14+V16+V19+V23+V25+V28+V29+V30+V34+V36+V38+V40+V21+V83</f>
        <v>2743.1</v>
      </c>
      <c r="W90" s="4350"/>
      <c r="X90" s="4350"/>
      <c r="Y90" s="4352"/>
      <c r="Z90" s="506"/>
      <c r="AA90" s="506"/>
      <c r="AB90" s="506"/>
      <c r="AC90" s="506"/>
      <c r="AD90" s="493"/>
      <c r="AE90" s="493"/>
      <c r="AF90" s="493"/>
      <c r="AG90" s="493"/>
      <c r="AH90" s="493"/>
      <c r="AI90" s="493"/>
      <c r="AJ90" s="493"/>
      <c r="AK90" s="493"/>
      <c r="AL90" s="493"/>
      <c r="AM90" s="493"/>
      <c r="AN90" s="493"/>
      <c r="AO90" s="493"/>
      <c r="AP90" s="493"/>
      <c r="AQ90" s="493"/>
      <c r="AR90" s="493"/>
      <c r="AS90" s="493"/>
      <c r="AT90" s="493"/>
      <c r="AU90" s="493"/>
      <c r="AV90" s="493"/>
      <c r="AW90" s="493"/>
      <c r="AX90" s="493"/>
      <c r="AY90" s="493"/>
    </row>
    <row r="91" spans="1:51" s="494" customFormat="1" ht="23.25" customHeight="1" x14ac:dyDescent="0.2">
      <c r="A91" s="507"/>
      <c r="B91" s="508"/>
      <c r="C91" s="4353" t="s">
        <v>166</v>
      </c>
      <c r="D91" s="4354"/>
      <c r="E91" s="4354"/>
      <c r="F91" s="4354"/>
      <c r="G91" s="4354"/>
      <c r="H91" s="4354"/>
      <c r="I91" s="4355"/>
      <c r="J91" s="4313">
        <f>J17</f>
        <v>0</v>
      </c>
      <c r="K91" s="4314"/>
      <c r="L91" s="4314"/>
      <c r="M91" s="4342"/>
      <c r="N91" s="4313">
        <f>N17</f>
        <v>12.1</v>
      </c>
      <c r="O91" s="4314"/>
      <c r="P91" s="4314"/>
      <c r="Q91" s="4342"/>
      <c r="R91" s="4313">
        <f>SUM(R17)</f>
        <v>0</v>
      </c>
      <c r="S91" s="4314"/>
      <c r="T91" s="4314"/>
      <c r="U91" s="4342"/>
      <c r="V91" s="4313">
        <f>SUM(V17)</f>
        <v>0</v>
      </c>
      <c r="W91" s="4314"/>
      <c r="X91" s="4314"/>
      <c r="Y91" s="4315"/>
      <c r="Z91" s="506"/>
      <c r="AA91" s="506"/>
      <c r="AB91" s="506"/>
      <c r="AC91" s="506"/>
      <c r="AD91" s="493"/>
      <c r="AE91" s="493"/>
      <c r="AF91" s="493"/>
      <c r="AG91" s="493"/>
      <c r="AH91" s="493"/>
      <c r="AI91" s="493"/>
      <c r="AJ91" s="493"/>
      <c r="AK91" s="493"/>
      <c r="AL91" s="493"/>
      <c r="AM91" s="493"/>
      <c r="AN91" s="493"/>
      <c r="AO91" s="493"/>
      <c r="AP91" s="493"/>
      <c r="AQ91" s="493"/>
      <c r="AR91" s="493"/>
      <c r="AS91" s="493"/>
      <c r="AT91" s="493"/>
      <c r="AU91" s="493"/>
      <c r="AV91" s="493"/>
      <c r="AW91" s="493"/>
      <c r="AX91" s="493"/>
      <c r="AY91" s="493"/>
    </row>
    <row r="92" spans="1:51" s="494" customFormat="1" ht="37.5" customHeight="1" x14ac:dyDescent="0.2">
      <c r="A92" s="507"/>
      <c r="B92" s="508"/>
      <c r="C92" s="3679" t="s">
        <v>167</v>
      </c>
      <c r="D92" s="4340"/>
      <c r="E92" s="4340"/>
      <c r="F92" s="4340"/>
      <c r="G92" s="4340"/>
      <c r="H92" s="4340"/>
      <c r="I92" s="4341"/>
      <c r="J92" s="4313">
        <f>SUM(J44+J46+J48+J50+J52+J54+J56+J58+J60+J63+J65+J70+J73+J75+J68)</f>
        <v>836.00000000000011</v>
      </c>
      <c r="K92" s="4314"/>
      <c r="L92" s="4314"/>
      <c r="M92" s="4342"/>
      <c r="N92" s="4313">
        <f>SUM(N44+N46+N48+N50+N52+N54+N56+N58+N60+N63+N65+N70+N73+N75+N68)</f>
        <v>1061.0999999999999</v>
      </c>
      <c r="O92" s="4314"/>
      <c r="P92" s="4314"/>
      <c r="Q92" s="4342"/>
      <c r="R92" s="4313">
        <f>SUM(R44+R46+R48+R50+R52+R54+R56+R58+R60+R63+R65+R70+R73+R75+R68)</f>
        <v>1060.4000000000001</v>
      </c>
      <c r="S92" s="4314"/>
      <c r="T92" s="4314"/>
      <c r="U92" s="4342"/>
      <c r="V92" s="4313">
        <f>SUM(V44+V46+V48+V50+V52+V54+V56+V58+V60+V63+V65+V70+V73+V75+V68)</f>
        <v>1060.4000000000001</v>
      </c>
      <c r="W92" s="4314"/>
      <c r="X92" s="4314"/>
      <c r="Y92" s="4315"/>
      <c r="Z92" s="506"/>
      <c r="AA92" s="506"/>
      <c r="AB92" s="506"/>
      <c r="AC92" s="506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</row>
    <row r="93" spans="1:51" s="494" customFormat="1" ht="20.25" customHeight="1" x14ac:dyDescent="0.25">
      <c r="A93" s="507"/>
      <c r="B93" s="508"/>
      <c r="C93" s="3679" t="s">
        <v>333</v>
      </c>
      <c r="D93" s="4343"/>
      <c r="E93" s="4343"/>
      <c r="F93" s="4343"/>
      <c r="G93" s="4343"/>
      <c r="H93" s="4343"/>
      <c r="I93" s="4344"/>
      <c r="J93" s="4345"/>
      <c r="K93" s="4346"/>
      <c r="L93" s="4346"/>
      <c r="M93" s="4347"/>
      <c r="N93" s="4345"/>
      <c r="O93" s="4346"/>
      <c r="P93" s="4346"/>
      <c r="Q93" s="4347"/>
      <c r="R93" s="4345"/>
      <c r="S93" s="4346"/>
      <c r="T93" s="4346"/>
      <c r="U93" s="4347"/>
      <c r="V93" s="4345"/>
      <c r="W93" s="4346"/>
      <c r="X93" s="4346"/>
      <c r="Y93" s="4348"/>
      <c r="Z93" s="506"/>
      <c r="AA93" s="506"/>
      <c r="AB93" s="506"/>
      <c r="AC93" s="506"/>
      <c r="AD93" s="493"/>
      <c r="AE93" s="493"/>
      <c r="AF93" s="493"/>
      <c r="AG93" s="493"/>
      <c r="AH93" s="493"/>
      <c r="AI93" s="493"/>
      <c r="AJ93" s="493"/>
      <c r="AK93" s="493"/>
      <c r="AL93" s="493"/>
      <c r="AM93" s="493"/>
      <c r="AN93" s="493"/>
      <c r="AO93" s="493"/>
      <c r="AP93" s="493"/>
      <c r="AQ93" s="493"/>
      <c r="AR93" s="493"/>
      <c r="AS93" s="493"/>
      <c r="AT93" s="493"/>
      <c r="AU93" s="493"/>
      <c r="AV93" s="493"/>
      <c r="AW93" s="493"/>
      <c r="AX93" s="493"/>
      <c r="AY93" s="493"/>
    </row>
    <row r="94" spans="1:51" s="494" customFormat="1" ht="33.75" customHeight="1" thickBot="1" x14ac:dyDescent="0.25">
      <c r="A94" s="507"/>
      <c r="B94" s="508"/>
      <c r="C94" s="4286" t="s">
        <v>169</v>
      </c>
      <c r="D94" s="4287"/>
      <c r="E94" s="4287"/>
      <c r="F94" s="4287"/>
      <c r="G94" s="4287"/>
      <c r="H94" s="4287"/>
      <c r="I94" s="4288"/>
      <c r="J94" s="4289"/>
      <c r="K94" s="4290"/>
      <c r="L94" s="4290"/>
      <c r="M94" s="4291"/>
      <c r="N94" s="4289"/>
      <c r="O94" s="4290"/>
      <c r="P94" s="4290"/>
      <c r="Q94" s="4291"/>
      <c r="R94" s="4289"/>
      <c r="S94" s="4290"/>
      <c r="T94" s="4290"/>
      <c r="U94" s="4291"/>
      <c r="V94" s="4289"/>
      <c r="W94" s="4290"/>
      <c r="X94" s="4290"/>
      <c r="Y94" s="4292"/>
      <c r="Z94" s="506"/>
      <c r="AA94" s="506"/>
      <c r="AB94" s="506"/>
      <c r="AC94" s="506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</row>
    <row r="95" spans="1:51" s="494" customFormat="1" ht="16.5" customHeight="1" thickBot="1" x14ac:dyDescent="0.3">
      <c r="A95" s="507"/>
      <c r="B95" s="508"/>
      <c r="C95" s="4293" t="s">
        <v>334</v>
      </c>
      <c r="D95" s="4294"/>
      <c r="E95" s="4294"/>
      <c r="F95" s="4294"/>
      <c r="G95" s="4294"/>
      <c r="H95" s="4294"/>
      <c r="I95" s="4295"/>
      <c r="J95" s="4296">
        <f>SUM(J96:M100)</f>
        <v>0</v>
      </c>
      <c r="K95" s="4297"/>
      <c r="L95" s="4297"/>
      <c r="M95" s="4298"/>
      <c r="N95" s="4296">
        <f>SUM(N96:Q100)</f>
        <v>0</v>
      </c>
      <c r="O95" s="4297"/>
      <c r="P95" s="4297"/>
      <c r="Q95" s="4298"/>
      <c r="R95" s="4299">
        <f>SUM(R96:U100)</f>
        <v>0</v>
      </c>
      <c r="S95" s="4300"/>
      <c r="T95" s="4300"/>
      <c r="U95" s="4301"/>
      <c r="V95" s="4296">
        <f>SUM(V96:Y100)</f>
        <v>0</v>
      </c>
      <c r="W95" s="4297"/>
      <c r="X95" s="4297"/>
      <c r="Y95" s="4302"/>
      <c r="Z95" s="506"/>
      <c r="AA95" s="506"/>
      <c r="AB95" s="506"/>
      <c r="AC95" s="506"/>
      <c r="AD95" s="493"/>
      <c r="AE95" s="493"/>
      <c r="AF95" s="493"/>
      <c r="AG95" s="493"/>
      <c r="AH95" s="493"/>
      <c r="AI95" s="493"/>
      <c r="AJ95" s="493"/>
      <c r="AK95" s="493"/>
      <c r="AL95" s="493"/>
      <c r="AM95" s="493"/>
      <c r="AN95" s="493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  <c r="AY95" s="493"/>
    </row>
    <row r="96" spans="1:51" s="494" customFormat="1" ht="16.5" customHeight="1" x14ac:dyDescent="0.2">
      <c r="A96" s="507"/>
      <c r="B96" s="508"/>
      <c r="C96" s="3687" t="s">
        <v>263</v>
      </c>
      <c r="D96" s="3688"/>
      <c r="E96" s="3688"/>
      <c r="F96" s="3688"/>
      <c r="G96" s="3688"/>
      <c r="H96" s="3688"/>
      <c r="I96" s="3689"/>
      <c r="J96" s="4303"/>
      <c r="K96" s="4304"/>
      <c r="L96" s="4304"/>
      <c r="M96" s="4305"/>
      <c r="N96" s="4303"/>
      <c r="O96" s="4304"/>
      <c r="P96" s="4304"/>
      <c r="Q96" s="4305"/>
      <c r="R96" s="4303"/>
      <c r="S96" s="4304"/>
      <c r="T96" s="4304"/>
      <c r="U96" s="4305"/>
      <c r="V96" s="4303"/>
      <c r="W96" s="4304"/>
      <c r="X96" s="4304"/>
      <c r="Y96" s="4306"/>
      <c r="Z96" s="506"/>
      <c r="AA96" s="506"/>
      <c r="AB96" s="506"/>
      <c r="AC96" s="506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</row>
    <row r="97" spans="1:51" s="494" customFormat="1" ht="16.5" customHeight="1" x14ac:dyDescent="0.2">
      <c r="A97" s="507"/>
      <c r="B97" s="508"/>
      <c r="C97" s="4279" t="s">
        <v>335</v>
      </c>
      <c r="D97" s="4280"/>
      <c r="E97" s="4280"/>
      <c r="F97" s="4280"/>
      <c r="G97" s="4280"/>
      <c r="H97" s="4280"/>
      <c r="I97" s="4281"/>
      <c r="J97" s="4282"/>
      <c r="K97" s="4283"/>
      <c r="L97" s="4283"/>
      <c r="M97" s="4284"/>
      <c r="N97" s="4282"/>
      <c r="O97" s="4283"/>
      <c r="P97" s="4283"/>
      <c r="Q97" s="4284"/>
      <c r="R97" s="4282"/>
      <c r="S97" s="4283"/>
      <c r="T97" s="4283"/>
      <c r="U97" s="4284"/>
      <c r="V97" s="4282"/>
      <c r="W97" s="4283"/>
      <c r="X97" s="4283"/>
      <c r="Y97" s="4285"/>
      <c r="Z97" s="506"/>
      <c r="AA97" s="506"/>
      <c r="AB97" s="506"/>
      <c r="AC97" s="506"/>
      <c r="AD97" s="493"/>
      <c r="AE97" s="493"/>
      <c r="AF97" s="493"/>
      <c r="AG97" s="493"/>
      <c r="AH97" s="493"/>
      <c r="AI97" s="493"/>
      <c r="AJ97" s="493"/>
      <c r="AK97" s="493"/>
      <c r="AL97" s="493"/>
      <c r="AM97" s="493"/>
      <c r="AN97" s="493"/>
      <c r="AO97" s="493"/>
      <c r="AP97" s="493"/>
      <c r="AQ97" s="493"/>
      <c r="AR97" s="493"/>
      <c r="AS97" s="493"/>
      <c r="AT97" s="493"/>
      <c r="AU97" s="493"/>
      <c r="AV97" s="493"/>
      <c r="AW97" s="493"/>
      <c r="AX97" s="493"/>
      <c r="AY97" s="493"/>
    </row>
    <row r="98" spans="1:51" s="494" customFormat="1" ht="16.5" customHeight="1" x14ac:dyDescent="0.2">
      <c r="A98" s="507"/>
      <c r="B98" s="508"/>
      <c r="C98" s="4307" t="s">
        <v>336</v>
      </c>
      <c r="D98" s="4308"/>
      <c r="E98" s="4308"/>
      <c r="F98" s="4308"/>
      <c r="G98" s="4308"/>
      <c r="H98" s="4308"/>
      <c r="I98" s="4309"/>
      <c r="J98" s="4310"/>
      <c r="K98" s="4311"/>
      <c r="L98" s="4311"/>
      <c r="M98" s="4312"/>
      <c r="N98" s="4310"/>
      <c r="O98" s="4311"/>
      <c r="P98" s="4311"/>
      <c r="Q98" s="4312"/>
      <c r="R98" s="4310"/>
      <c r="S98" s="4311"/>
      <c r="T98" s="4311"/>
      <c r="U98" s="4312"/>
      <c r="V98" s="4313"/>
      <c r="W98" s="4314"/>
      <c r="X98" s="4314"/>
      <c r="Y98" s="4315"/>
      <c r="Z98" s="506"/>
      <c r="AA98" s="506"/>
      <c r="AB98" s="506"/>
      <c r="AC98" s="506"/>
      <c r="AD98" s="493"/>
      <c r="AE98" s="493"/>
      <c r="AF98" s="493"/>
      <c r="AG98" s="493"/>
      <c r="AH98" s="493"/>
      <c r="AI98" s="493"/>
      <c r="AJ98" s="493"/>
      <c r="AK98" s="493"/>
      <c r="AL98" s="493"/>
      <c r="AM98" s="493"/>
      <c r="AN98" s="493"/>
      <c r="AO98" s="493"/>
      <c r="AP98" s="493"/>
      <c r="AQ98" s="493"/>
      <c r="AR98" s="493"/>
      <c r="AS98" s="493"/>
      <c r="AT98" s="493"/>
      <c r="AU98" s="493"/>
      <c r="AV98" s="493"/>
      <c r="AW98" s="493"/>
      <c r="AX98" s="493"/>
      <c r="AY98" s="493"/>
    </row>
    <row r="99" spans="1:51" s="494" customFormat="1" ht="21" customHeight="1" x14ac:dyDescent="0.2">
      <c r="A99" s="507"/>
      <c r="B99" s="508"/>
      <c r="C99" s="4286" t="s">
        <v>265</v>
      </c>
      <c r="D99" s="4287"/>
      <c r="E99" s="4287"/>
      <c r="F99" s="4287"/>
      <c r="G99" s="4287"/>
      <c r="H99" s="4287"/>
      <c r="I99" s="4288"/>
      <c r="J99" s="4316"/>
      <c r="K99" s="4317"/>
      <c r="L99" s="4317"/>
      <c r="M99" s="4318"/>
      <c r="N99" s="4316"/>
      <c r="O99" s="4317"/>
      <c r="P99" s="4317"/>
      <c r="Q99" s="4318"/>
      <c r="R99" s="4316"/>
      <c r="S99" s="4317"/>
      <c r="T99" s="4317"/>
      <c r="U99" s="4317"/>
      <c r="V99" s="4316"/>
      <c r="W99" s="4317"/>
      <c r="X99" s="4317"/>
      <c r="Y99" s="4319"/>
      <c r="Z99" s="506"/>
      <c r="AA99" s="506"/>
      <c r="AB99" s="506"/>
      <c r="AC99" s="506"/>
      <c r="AD99" s="493"/>
      <c r="AE99" s="493"/>
      <c r="AF99" s="493"/>
      <c r="AG99" s="493"/>
      <c r="AH99" s="493"/>
      <c r="AI99" s="493"/>
      <c r="AJ99" s="493"/>
      <c r="AK99" s="493"/>
      <c r="AL99" s="493"/>
      <c r="AM99" s="493"/>
      <c r="AN99" s="493"/>
      <c r="AO99" s="493"/>
      <c r="AP99" s="493"/>
      <c r="AQ99" s="493"/>
      <c r="AR99" s="493"/>
      <c r="AS99" s="493"/>
      <c r="AT99" s="493"/>
      <c r="AU99" s="493"/>
      <c r="AV99" s="493"/>
      <c r="AW99" s="493"/>
      <c r="AX99" s="493"/>
      <c r="AY99" s="493"/>
    </row>
    <row r="100" spans="1:51" s="494" customFormat="1" ht="18.75" customHeight="1" thickBot="1" x14ac:dyDescent="0.25">
      <c r="A100" s="507"/>
      <c r="B100" s="508"/>
      <c r="C100" s="4321" t="s">
        <v>266</v>
      </c>
      <c r="D100" s="4322"/>
      <c r="E100" s="4322"/>
      <c r="F100" s="4322"/>
      <c r="G100" s="4322"/>
      <c r="H100" s="4322"/>
      <c r="I100" s="4323"/>
      <c r="J100" s="4324"/>
      <c r="K100" s="4325"/>
      <c r="L100" s="4325"/>
      <c r="M100" s="4326"/>
      <c r="N100" s="4327"/>
      <c r="O100" s="4328"/>
      <c r="P100" s="4328"/>
      <c r="Q100" s="4329"/>
      <c r="R100" s="4324"/>
      <c r="S100" s="4325"/>
      <c r="T100" s="4325"/>
      <c r="U100" s="4325"/>
      <c r="V100" s="4330"/>
      <c r="W100" s="4331"/>
      <c r="X100" s="4331"/>
      <c r="Y100" s="4332"/>
      <c r="Z100" s="506"/>
      <c r="AA100" s="506"/>
      <c r="AB100" s="506"/>
      <c r="AC100" s="506"/>
      <c r="AD100" s="493"/>
      <c r="AE100" s="493"/>
      <c r="AF100" s="493"/>
      <c r="AG100" s="493"/>
      <c r="AH100" s="493"/>
      <c r="AI100" s="493"/>
      <c r="AJ100" s="493"/>
      <c r="AK100" s="493"/>
      <c r="AL100" s="493"/>
      <c r="AM100" s="493"/>
      <c r="AN100" s="493"/>
      <c r="AO100" s="493"/>
      <c r="AP100" s="493"/>
      <c r="AQ100" s="493"/>
      <c r="AR100" s="493"/>
      <c r="AS100" s="493"/>
      <c r="AT100" s="493"/>
      <c r="AU100" s="493"/>
      <c r="AV100" s="493"/>
      <c r="AW100" s="493"/>
      <c r="AX100" s="493"/>
      <c r="AY100" s="493"/>
    </row>
    <row r="101" spans="1:51" s="494" customFormat="1" ht="38.25" customHeight="1" thickBot="1" x14ac:dyDescent="0.25">
      <c r="A101" s="507"/>
      <c r="B101" s="508"/>
      <c r="C101" s="4333" t="s">
        <v>174</v>
      </c>
      <c r="D101" s="4334"/>
      <c r="E101" s="4334"/>
      <c r="F101" s="4334"/>
      <c r="G101" s="4334"/>
      <c r="H101" s="4334"/>
      <c r="I101" s="4335"/>
      <c r="J101" s="4336">
        <f>J89+J95</f>
        <v>3665.9</v>
      </c>
      <c r="K101" s="4337"/>
      <c r="L101" s="4337"/>
      <c r="M101" s="4338"/>
      <c r="N101" s="4336">
        <f>N89+N95</f>
        <v>3911.5999999999995</v>
      </c>
      <c r="O101" s="4337"/>
      <c r="P101" s="4337"/>
      <c r="Q101" s="4338"/>
      <c r="R101" s="4336">
        <f>R89+R95</f>
        <v>3929</v>
      </c>
      <c r="S101" s="4337"/>
      <c r="T101" s="4337"/>
      <c r="U101" s="4338"/>
      <c r="V101" s="4336">
        <f>V89+V95</f>
        <v>3803.5</v>
      </c>
      <c r="W101" s="4337"/>
      <c r="X101" s="4337"/>
      <c r="Y101" s="4339"/>
      <c r="Z101" s="506"/>
      <c r="AA101" s="506"/>
      <c r="AB101" s="506"/>
      <c r="AC101" s="506"/>
      <c r="AD101" s="493"/>
      <c r="AE101" s="493"/>
      <c r="AF101" s="493"/>
      <c r="AG101" s="493"/>
      <c r="AH101" s="493"/>
      <c r="AI101" s="493"/>
      <c r="AJ101" s="493"/>
      <c r="AK101" s="493"/>
      <c r="AL101" s="493"/>
      <c r="AM101" s="493"/>
      <c r="AN101" s="493"/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  <c r="AY101" s="493"/>
    </row>
    <row r="102" spans="1:51" s="494" customFormat="1" ht="24" customHeight="1" thickTop="1" x14ac:dyDescent="0.2">
      <c r="A102" s="507"/>
      <c r="B102" s="508"/>
      <c r="C102" s="785"/>
      <c r="D102" s="786"/>
      <c r="E102" s="786"/>
      <c r="F102" s="786"/>
      <c r="G102" s="786"/>
      <c r="H102" s="786"/>
      <c r="I102" s="786"/>
      <c r="J102" s="512"/>
      <c r="K102" s="512"/>
      <c r="L102" s="512"/>
      <c r="M102" s="512"/>
      <c r="N102" s="512"/>
      <c r="O102" s="512"/>
      <c r="P102" s="512"/>
      <c r="Q102" s="512"/>
      <c r="R102" s="787"/>
      <c r="S102" s="787"/>
      <c r="T102" s="787"/>
      <c r="U102" s="787"/>
      <c r="V102" s="787"/>
      <c r="W102" s="786"/>
      <c r="X102" s="786"/>
      <c r="Y102" s="786"/>
      <c r="Z102" s="506"/>
      <c r="AA102" s="506"/>
      <c r="AB102" s="506"/>
      <c r="AC102" s="506"/>
      <c r="AD102" s="493"/>
      <c r="AE102" s="493"/>
      <c r="AF102" s="493"/>
      <c r="AG102" s="493"/>
      <c r="AH102" s="493"/>
      <c r="AI102" s="493"/>
      <c r="AJ102" s="493"/>
      <c r="AK102" s="493"/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</row>
    <row r="103" spans="1:51" s="494" customFormat="1" ht="26.25" customHeight="1" x14ac:dyDescent="0.25">
      <c r="A103" s="266"/>
      <c r="B103" s="266"/>
      <c r="C103" s="257"/>
      <c r="D103" s="257"/>
      <c r="E103" s="3120"/>
      <c r="F103" s="3120"/>
      <c r="G103" s="3120"/>
      <c r="H103" s="3122"/>
      <c r="I103" s="3246" t="s">
        <v>484</v>
      </c>
      <c r="J103" s="3246"/>
      <c r="K103" s="3246"/>
      <c r="L103" s="3246"/>
      <c r="M103" s="3246"/>
      <c r="N103" s="3246"/>
      <c r="O103" s="3246"/>
      <c r="P103" s="3246"/>
      <c r="Q103" s="3246"/>
      <c r="R103" s="3246"/>
      <c r="S103" s="3246"/>
      <c r="T103" s="3246"/>
      <c r="U103" s="791"/>
      <c r="V103" s="791"/>
      <c r="W103" s="791"/>
      <c r="X103" s="791"/>
      <c r="Y103" s="791"/>
      <c r="Z103" s="791"/>
      <c r="AA103" s="791"/>
      <c r="AB103" s="791"/>
      <c r="AC103" s="791"/>
      <c r="AD103" s="493"/>
      <c r="AE103" s="493"/>
      <c r="AF103" s="493"/>
      <c r="AG103" s="493"/>
      <c r="AH103" s="493"/>
      <c r="AI103" s="493"/>
      <c r="AJ103" s="493"/>
      <c r="AK103" s="493"/>
      <c r="AL103" s="493"/>
      <c r="AM103" s="493"/>
      <c r="AN103" s="493"/>
      <c r="AO103" s="493"/>
      <c r="AP103" s="493"/>
      <c r="AQ103" s="493"/>
      <c r="AR103" s="493"/>
      <c r="AS103" s="493"/>
      <c r="AT103" s="493"/>
      <c r="AU103" s="493"/>
      <c r="AV103" s="493"/>
      <c r="AW103" s="493"/>
      <c r="AX103" s="493"/>
      <c r="AY103" s="493"/>
    </row>
    <row r="104" spans="1:51" s="494" customFormat="1" ht="18" customHeight="1" x14ac:dyDescent="0.2">
      <c r="A104" s="791"/>
      <c r="B104" s="791"/>
      <c r="C104" s="791"/>
      <c r="D104" s="791"/>
      <c r="E104" s="3247" t="s">
        <v>485</v>
      </c>
      <c r="F104" s="3247"/>
      <c r="G104" s="3247"/>
      <c r="H104" s="3247"/>
      <c r="I104" s="3247"/>
      <c r="J104" s="3247"/>
      <c r="K104" s="3247"/>
      <c r="L104" s="3247" t="s">
        <v>486</v>
      </c>
      <c r="M104" s="3247"/>
      <c r="N104" s="3247"/>
      <c r="O104" s="3247"/>
      <c r="P104" s="3247"/>
      <c r="Q104" s="3247"/>
      <c r="R104" s="3120" t="s">
        <v>487</v>
      </c>
      <c r="S104" s="3120"/>
      <c r="T104" s="3120"/>
      <c r="U104" s="3116"/>
      <c r="V104" s="3116"/>
      <c r="W104" s="3116"/>
      <c r="X104" s="3116"/>
      <c r="Y104" s="3116"/>
      <c r="Z104" s="791"/>
      <c r="AA104" s="791"/>
      <c r="AB104" s="791"/>
      <c r="AC104" s="791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</row>
    <row r="105" spans="1:51" s="494" customFormat="1" ht="21" customHeight="1" x14ac:dyDescent="0.2">
      <c r="A105" s="518"/>
      <c r="B105" s="518"/>
      <c r="C105" s="518"/>
      <c r="D105" s="518"/>
      <c r="E105" s="3232" t="s">
        <v>488</v>
      </c>
      <c r="F105" s="3232"/>
      <c r="G105" s="3232"/>
      <c r="H105" s="3232"/>
      <c r="I105" s="3232"/>
      <c r="J105" s="3232"/>
      <c r="K105" s="3232"/>
      <c r="L105" s="3232" t="s">
        <v>489</v>
      </c>
      <c r="M105" s="3232"/>
      <c r="N105" s="3232"/>
      <c r="O105" s="3232"/>
      <c r="P105" s="3232"/>
      <c r="Q105" s="3232"/>
      <c r="R105" s="3120" t="s">
        <v>490</v>
      </c>
      <c r="S105" s="3120"/>
      <c r="T105" s="3120"/>
      <c r="U105" s="3130"/>
      <c r="V105" s="3130"/>
      <c r="W105" s="3130"/>
      <c r="X105" s="3130"/>
      <c r="Y105" s="3130"/>
      <c r="Z105" s="3130"/>
      <c r="AA105" s="780"/>
      <c r="AB105" s="780"/>
      <c r="AC105" s="780"/>
      <c r="AD105" s="493"/>
      <c r="AE105" s="493"/>
      <c r="AF105" s="493"/>
      <c r="AG105" s="493"/>
      <c r="AH105" s="493"/>
      <c r="AI105" s="493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93"/>
    </row>
    <row r="106" spans="1:51" s="494" customFormat="1" ht="20.25" customHeight="1" x14ac:dyDescent="0.2">
      <c r="A106" s="518"/>
      <c r="B106" s="518"/>
      <c r="C106" s="518"/>
      <c r="D106" s="518"/>
      <c r="E106" s="3232" t="s">
        <v>491</v>
      </c>
      <c r="F106" s="3232"/>
      <c r="G106" s="3232"/>
      <c r="H106" s="3232"/>
      <c r="I106" s="3232"/>
      <c r="J106" s="3232"/>
      <c r="K106" s="3232"/>
      <c r="L106" s="3120" t="s">
        <v>492</v>
      </c>
      <c r="M106" s="3120"/>
      <c r="N106" s="3120"/>
      <c r="O106" s="3120"/>
      <c r="P106" s="3120"/>
      <c r="Q106" s="3120"/>
      <c r="R106" s="3120" t="s">
        <v>493</v>
      </c>
      <c r="S106" s="3120"/>
      <c r="T106" s="3120"/>
      <c r="U106" s="3130"/>
      <c r="V106" s="3130"/>
      <c r="W106" s="3130"/>
      <c r="X106" s="3130"/>
      <c r="Y106" s="3130"/>
      <c r="Z106" s="3130"/>
      <c r="AA106" s="780"/>
      <c r="AB106" s="780"/>
      <c r="AC106" s="780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/>
      <c r="AV106" s="493"/>
      <c r="AW106" s="493"/>
      <c r="AX106" s="493"/>
      <c r="AY106" s="493"/>
    </row>
    <row r="107" spans="1:51" s="494" customFormat="1" ht="21" customHeight="1" x14ac:dyDescent="0.2">
      <c r="A107" s="518"/>
      <c r="B107" s="518"/>
      <c r="C107" s="518"/>
      <c r="D107" s="518"/>
      <c r="E107" s="3232" t="s">
        <v>494</v>
      </c>
      <c r="F107" s="3232"/>
      <c r="G107" s="3232"/>
      <c r="H107" s="3232"/>
      <c r="I107" s="3232"/>
      <c r="J107" s="3232"/>
      <c r="K107" s="3232"/>
      <c r="L107" s="3120" t="s">
        <v>495</v>
      </c>
      <c r="M107" s="3120"/>
      <c r="N107" s="3120"/>
      <c r="O107" s="3120"/>
      <c r="P107" s="3120"/>
      <c r="Q107" s="3120"/>
      <c r="R107" s="3120" t="s">
        <v>496</v>
      </c>
      <c r="S107" s="3120"/>
      <c r="T107" s="3120"/>
      <c r="U107" s="3130"/>
      <c r="V107" s="3130"/>
      <c r="W107" s="3130"/>
      <c r="X107" s="3130"/>
      <c r="Y107" s="3130"/>
      <c r="Z107" s="3130"/>
      <c r="AA107" s="780"/>
      <c r="AB107" s="780"/>
      <c r="AC107" s="780"/>
      <c r="AD107" s="493"/>
      <c r="AE107" s="493"/>
      <c r="AF107" s="493"/>
      <c r="AG107" s="493"/>
      <c r="AH107" s="493"/>
      <c r="AI107" s="493"/>
      <c r="AJ107" s="493"/>
      <c r="AK107" s="493"/>
      <c r="AL107" s="493"/>
      <c r="AM107" s="493"/>
      <c r="AN107" s="493"/>
      <c r="AO107" s="493"/>
      <c r="AP107" s="493"/>
      <c r="AQ107" s="493"/>
      <c r="AR107" s="493"/>
      <c r="AS107" s="493"/>
      <c r="AT107" s="493"/>
      <c r="AU107" s="493"/>
      <c r="AV107" s="493"/>
      <c r="AW107" s="493"/>
      <c r="AX107" s="493"/>
      <c r="AY107" s="493"/>
    </row>
    <row r="108" spans="1:51" s="494" customFormat="1" ht="21.75" customHeight="1" x14ac:dyDescent="0.2">
      <c r="A108" s="518"/>
      <c r="B108" s="518"/>
      <c r="C108" s="518"/>
      <c r="D108" s="518"/>
      <c r="E108" s="3232" t="s">
        <v>497</v>
      </c>
      <c r="F108" s="3232"/>
      <c r="G108" s="3232"/>
      <c r="H108" s="3232"/>
      <c r="I108" s="3232"/>
      <c r="J108" s="3232"/>
      <c r="K108" s="3232"/>
      <c r="L108" s="3120" t="s">
        <v>498</v>
      </c>
      <c r="M108" s="3120"/>
      <c r="N108" s="3120"/>
      <c r="O108" s="3120"/>
      <c r="P108" s="3120"/>
      <c r="Q108" s="3120"/>
      <c r="R108" s="3120"/>
      <c r="S108" s="3120"/>
      <c r="T108" s="3120"/>
      <c r="U108" s="3130"/>
      <c r="V108" s="3130"/>
      <c r="W108" s="3130"/>
      <c r="X108" s="3130"/>
      <c r="Y108" s="3130"/>
      <c r="Z108" s="3130"/>
      <c r="AA108" s="780"/>
      <c r="AB108" s="780"/>
      <c r="AC108" s="780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</row>
    <row r="109" spans="1:51" s="494" customFormat="1" ht="20.25" customHeight="1" x14ac:dyDescent="0.2">
      <c r="A109" s="507"/>
      <c r="B109" s="508"/>
      <c r="C109" s="785"/>
      <c r="D109" s="786"/>
      <c r="E109" s="3232" t="s">
        <v>499</v>
      </c>
      <c r="F109" s="3232"/>
      <c r="G109" s="3232"/>
      <c r="H109" s="3232"/>
      <c r="I109" s="3232"/>
      <c r="J109" s="3232"/>
      <c r="K109" s="3232"/>
      <c r="L109" s="3120" t="s">
        <v>500</v>
      </c>
      <c r="M109" s="3120"/>
      <c r="N109" s="3120"/>
      <c r="O109" s="3120"/>
      <c r="P109" s="3120"/>
      <c r="Q109" s="3120"/>
      <c r="R109" s="3120"/>
      <c r="S109" s="3120"/>
      <c r="T109" s="3120"/>
      <c r="U109" s="3130"/>
      <c r="V109" s="3130"/>
      <c r="W109" s="3130"/>
      <c r="X109" s="3130"/>
      <c r="Y109" s="3130"/>
      <c r="Z109" s="3130"/>
      <c r="AA109" s="506"/>
      <c r="AB109" s="506"/>
      <c r="AC109" s="506"/>
      <c r="AD109" s="493"/>
      <c r="AE109" s="493"/>
      <c r="AF109" s="493"/>
      <c r="AG109" s="493"/>
      <c r="AH109" s="493"/>
      <c r="AI109" s="493"/>
      <c r="AJ109" s="493"/>
      <c r="AK109" s="493"/>
      <c r="AL109" s="493"/>
      <c r="AM109" s="493"/>
      <c r="AN109" s="493"/>
      <c r="AO109" s="493"/>
      <c r="AP109" s="493"/>
      <c r="AQ109" s="493"/>
      <c r="AR109" s="493"/>
      <c r="AS109" s="493"/>
      <c r="AT109" s="493"/>
      <c r="AU109" s="493"/>
      <c r="AV109" s="493"/>
      <c r="AW109" s="493"/>
      <c r="AX109" s="493"/>
      <c r="AY109" s="493"/>
    </row>
    <row r="110" spans="1:51" s="494" customFormat="1" ht="20.25" customHeight="1" x14ac:dyDescent="0.2">
      <c r="A110" s="507"/>
      <c r="B110" s="508"/>
      <c r="C110" s="785"/>
      <c r="D110" s="786"/>
      <c r="E110" s="3232" t="s">
        <v>501</v>
      </c>
      <c r="F110" s="3232"/>
      <c r="G110" s="3232"/>
      <c r="H110" s="3232"/>
      <c r="I110" s="3232"/>
      <c r="J110" s="3232"/>
      <c r="K110" s="3232"/>
      <c r="L110" s="3120" t="s">
        <v>502</v>
      </c>
      <c r="M110" s="3120"/>
      <c r="N110" s="3120"/>
      <c r="O110" s="3120"/>
      <c r="P110" s="3120"/>
      <c r="Q110" s="3120"/>
      <c r="R110" s="3120"/>
      <c r="S110" s="3120"/>
      <c r="T110" s="3120"/>
      <c r="U110" s="3130"/>
      <c r="V110" s="3130"/>
      <c r="W110" s="3130"/>
      <c r="X110" s="3130"/>
      <c r="Y110" s="3130"/>
      <c r="Z110" s="3130"/>
      <c r="AA110" s="506"/>
      <c r="AB110" s="506"/>
      <c r="AC110" s="506"/>
      <c r="AD110" s="493"/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493"/>
      <c r="AY110" s="493"/>
    </row>
    <row r="111" spans="1:51" s="494" customFormat="1" ht="16.5" customHeight="1" x14ac:dyDescent="0.2">
      <c r="A111" s="507"/>
      <c r="B111" s="508"/>
      <c r="C111" s="785"/>
      <c r="D111" s="786"/>
      <c r="E111" s="3232" t="s">
        <v>503</v>
      </c>
      <c r="F111" s="3232"/>
      <c r="G111" s="3232"/>
      <c r="H111" s="3232"/>
      <c r="I111" s="3232"/>
      <c r="J111" s="3232"/>
      <c r="K111" s="3232"/>
      <c r="L111" s="3233" t="s">
        <v>504</v>
      </c>
      <c r="M111" s="3233"/>
      <c r="N111" s="3233"/>
      <c r="O111" s="3121"/>
      <c r="P111" s="3121"/>
      <c r="Q111" s="3121"/>
      <c r="R111" s="3120"/>
      <c r="S111" s="3120"/>
      <c r="T111" s="3120"/>
      <c r="U111" s="3130"/>
      <c r="V111" s="3130"/>
      <c r="W111" s="3130"/>
      <c r="X111" s="3130"/>
      <c r="Y111" s="3130"/>
      <c r="Z111" s="3130"/>
      <c r="AA111" s="506"/>
      <c r="AB111" s="506"/>
      <c r="AC111" s="506"/>
      <c r="AD111" s="493"/>
      <c r="AE111" s="493"/>
      <c r="AF111" s="493"/>
      <c r="AG111" s="493"/>
      <c r="AH111" s="493"/>
      <c r="AI111" s="493"/>
      <c r="AJ111" s="493"/>
      <c r="AK111" s="493"/>
      <c r="AL111" s="493"/>
      <c r="AM111" s="493"/>
      <c r="AN111" s="493"/>
      <c r="AO111" s="493"/>
      <c r="AP111" s="493"/>
      <c r="AQ111" s="493"/>
      <c r="AR111" s="493"/>
      <c r="AS111" s="493"/>
      <c r="AT111" s="493"/>
      <c r="AU111" s="493"/>
      <c r="AV111" s="493"/>
      <c r="AW111" s="493"/>
      <c r="AX111" s="493"/>
      <c r="AY111" s="493"/>
    </row>
    <row r="112" spans="1:51" s="494" customFormat="1" ht="21" customHeight="1" x14ac:dyDescent="0.2">
      <c r="A112" s="507"/>
      <c r="B112" s="508"/>
      <c r="C112" s="785"/>
      <c r="D112" s="786"/>
      <c r="E112" s="515"/>
      <c r="F112" s="515"/>
      <c r="G112" s="515"/>
      <c r="H112" s="515"/>
      <c r="I112" s="1574"/>
      <c r="J112" s="515"/>
      <c r="K112" s="515"/>
      <c r="L112" s="515"/>
      <c r="M112" s="515"/>
      <c r="N112" s="515"/>
      <c r="O112" s="515"/>
      <c r="P112" s="515"/>
      <c r="Q112" s="515"/>
      <c r="R112" s="515"/>
      <c r="S112" s="515"/>
      <c r="T112" s="515"/>
      <c r="U112" s="791"/>
      <c r="V112" s="791"/>
      <c r="W112" s="791"/>
      <c r="X112" s="791"/>
      <c r="Y112" s="791"/>
      <c r="Z112" s="791"/>
      <c r="AA112" s="506"/>
      <c r="AB112" s="506"/>
      <c r="AC112" s="506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</row>
    <row r="113" spans="1:32" ht="17.25" customHeight="1" x14ac:dyDescent="0.2">
      <c r="A113" s="507"/>
      <c r="B113" s="508"/>
      <c r="C113" s="785"/>
      <c r="D113" s="786"/>
      <c r="E113" s="515"/>
      <c r="F113" s="515"/>
      <c r="G113" s="515"/>
      <c r="H113" s="515"/>
      <c r="I113" s="515"/>
      <c r="J113" s="1574"/>
      <c r="K113" s="515"/>
      <c r="L113" s="515"/>
      <c r="M113" s="515"/>
      <c r="N113" s="515"/>
      <c r="O113" s="515"/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06"/>
      <c r="AB113" s="506"/>
      <c r="AC113" s="506"/>
    </row>
    <row r="114" spans="1:32" ht="17.25" customHeight="1" x14ac:dyDescent="0.25">
      <c r="A114" s="507"/>
      <c r="B114" s="508"/>
      <c r="C114" s="785"/>
      <c r="D114" s="786"/>
      <c r="E114" s="515"/>
      <c r="F114" s="515"/>
      <c r="G114" s="515"/>
      <c r="H114" s="515"/>
      <c r="I114" s="515"/>
      <c r="J114" s="1574"/>
      <c r="K114" s="515"/>
      <c r="L114" s="515"/>
      <c r="M114" s="260"/>
      <c r="N114" s="260"/>
      <c r="O114" s="260"/>
      <c r="P114" s="515"/>
      <c r="Q114" s="515"/>
      <c r="R114" s="515"/>
      <c r="S114" s="515"/>
      <c r="T114" s="515"/>
      <c r="U114" s="515"/>
      <c r="V114" s="515"/>
      <c r="W114" s="515"/>
      <c r="X114" s="515"/>
      <c r="Y114" s="515"/>
      <c r="Z114" s="515"/>
      <c r="AA114" s="506"/>
      <c r="AB114" s="506"/>
      <c r="AC114" s="506"/>
    </row>
    <row r="115" spans="1:32" ht="15.75" x14ac:dyDescent="0.2">
      <c r="A115" s="507"/>
      <c r="B115" s="508"/>
      <c r="C115" s="785"/>
      <c r="D115" s="786"/>
      <c r="E115" s="515"/>
      <c r="F115" s="515"/>
      <c r="G115" s="515"/>
      <c r="H115" s="515"/>
      <c r="I115" s="515"/>
      <c r="J115" s="1574"/>
      <c r="K115" s="515"/>
      <c r="L115" s="515"/>
      <c r="M115" s="259"/>
      <c r="N115" s="262"/>
      <c r="O115" s="262"/>
      <c r="P115" s="515"/>
      <c r="Q115" s="515"/>
      <c r="R115" s="515"/>
      <c r="S115" s="515"/>
      <c r="T115" s="515"/>
      <c r="U115" s="515"/>
      <c r="V115" s="515"/>
      <c r="W115" s="515"/>
      <c r="X115" s="515"/>
      <c r="Y115" s="515"/>
      <c r="Z115" s="515"/>
      <c r="AA115" s="506"/>
      <c r="AB115" s="506"/>
      <c r="AC115" s="506"/>
      <c r="AD115" s="791"/>
      <c r="AE115" s="791"/>
    </row>
    <row r="116" spans="1:32" ht="16.5" customHeight="1" x14ac:dyDescent="0.2">
      <c r="A116" s="507"/>
      <c r="B116" s="508"/>
      <c r="C116" s="785"/>
      <c r="D116" s="786"/>
      <c r="E116" s="786"/>
      <c r="F116" s="786"/>
      <c r="G116" s="786"/>
      <c r="H116" s="786"/>
      <c r="I116" s="786"/>
      <c r="J116" s="512"/>
      <c r="K116" s="512"/>
      <c r="L116" s="512"/>
      <c r="M116" s="512"/>
      <c r="N116" s="512"/>
      <c r="O116" s="512"/>
      <c r="P116" s="512"/>
      <c r="Q116" s="512"/>
      <c r="R116" s="787"/>
      <c r="S116" s="787"/>
      <c r="T116" s="787"/>
      <c r="U116" s="787"/>
      <c r="V116" s="787"/>
      <c r="W116" s="786"/>
      <c r="X116" s="786"/>
      <c r="Y116" s="786"/>
      <c r="Z116" s="506"/>
      <c r="AA116" s="506"/>
      <c r="AB116" s="506"/>
      <c r="AC116" s="506"/>
      <c r="AD116" s="780"/>
      <c r="AE116" s="780"/>
      <c r="AF116" s="268"/>
    </row>
    <row r="117" spans="1:32" ht="16.5" customHeight="1" x14ac:dyDescent="0.2">
      <c r="A117" s="507"/>
      <c r="B117" s="508"/>
      <c r="C117" s="785"/>
      <c r="D117" s="786"/>
      <c r="E117" s="786"/>
      <c r="F117" s="786"/>
      <c r="G117" s="786"/>
      <c r="H117" s="786"/>
      <c r="I117" s="786"/>
      <c r="J117" s="512"/>
      <c r="K117" s="512"/>
      <c r="L117" s="512"/>
      <c r="M117" s="512"/>
      <c r="N117" s="512"/>
      <c r="O117" s="512"/>
      <c r="P117" s="512"/>
      <c r="Q117" s="512"/>
      <c r="R117" s="787"/>
      <c r="S117" s="787"/>
      <c r="T117" s="787"/>
      <c r="U117" s="787"/>
      <c r="V117" s="787"/>
      <c r="W117" s="786"/>
      <c r="X117" s="786"/>
      <c r="Y117" s="786"/>
      <c r="Z117" s="506"/>
      <c r="AA117" s="506"/>
      <c r="AB117" s="506"/>
      <c r="AC117" s="506"/>
      <c r="AD117" s="780"/>
      <c r="AE117" s="780"/>
      <c r="AF117" s="268"/>
    </row>
    <row r="118" spans="1:32" ht="17.25" customHeight="1" x14ac:dyDescent="0.2">
      <c r="A118" s="507"/>
      <c r="B118" s="508"/>
      <c r="C118" s="785"/>
      <c r="D118" s="786"/>
      <c r="E118" s="786"/>
      <c r="F118" s="786"/>
      <c r="G118" s="786"/>
      <c r="H118" s="786"/>
      <c r="I118" s="786"/>
      <c r="J118" s="512"/>
      <c r="K118" s="512"/>
      <c r="L118" s="512"/>
      <c r="M118" s="512"/>
      <c r="N118" s="512"/>
      <c r="O118" s="512"/>
      <c r="P118" s="512"/>
      <c r="Q118" s="512"/>
      <c r="R118" s="787"/>
      <c r="S118" s="787"/>
      <c r="T118" s="787"/>
      <c r="U118" s="787"/>
      <c r="V118" s="787"/>
      <c r="W118" s="786"/>
      <c r="X118" s="786"/>
      <c r="Y118" s="786"/>
      <c r="Z118" s="506"/>
      <c r="AA118" s="506"/>
      <c r="AB118" s="506"/>
      <c r="AC118" s="506"/>
    </row>
    <row r="119" spans="1:32" ht="17.25" customHeight="1" x14ac:dyDescent="0.2">
      <c r="A119" s="507"/>
      <c r="B119" s="508"/>
      <c r="C119" s="785"/>
      <c r="D119" s="786"/>
      <c r="E119" s="786"/>
      <c r="F119" s="786"/>
      <c r="G119" s="786"/>
      <c r="H119" s="786"/>
      <c r="I119" s="786"/>
      <c r="J119" s="512"/>
      <c r="K119" s="512"/>
      <c r="L119" s="512"/>
      <c r="M119" s="512"/>
      <c r="N119" s="512"/>
      <c r="O119" s="512"/>
      <c r="P119" s="512"/>
      <c r="Q119" s="512"/>
      <c r="R119" s="787"/>
      <c r="S119" s="787"/>
      <c r="T119" s="787"/>
      <c r="U119" s="787"/>
      <c r="V119" s="787"/>
      <c r="W119" s="786"/>
      <c r="X119" s="786"/>
      <c r="Y119" s="786"/>
      <c r="Z119" s="506"/>
      <c r="AA119" s="506"/>
      <c r="AB119" s="506"/>
      <c r="AC119" s="506"/>
    </row>
    <row r="120" spans="1:32" ht="17.25" customHeight="1" x14ac:dyDescent="0.2">
      <c r="A120" s="507"/>
      <c r="B120" s="508"/>
      <c r="C120" s="785"/>
      <c r="D120" s="786"/>
      <c r="E120" s="786"/>
      <c r="F120" s="786"/>
      <c r="G120" s="786"/>
      <c r="H120" s="786"/>
      <c r="I120" s="786"/>
      <c r="J120" s="512"/>
      <c r="K120" s="512"/>
      <c r="L120" s="512"/>
      <c r="M120" s="512"/>
      <c r="N120" s="512"/>
      <c r="O120" s="793"/>
      <c r="P120" s="512"/>
      <c r="Q120" s="512"/>
      <c r="R120" s="787"/>
      <c r="S120" s="787"/>
      <c r="T120" s="787"/>
      <c r="U120" s="787"/>
      <c r="V120" s="787"/>
      <c r="W120" s="786"/>
      <c r="X120" s="786"/>
      <c r="Y120" s="786"/>
      <c r="Z120" s="506"/>
      <c r="AA120" s="506"/>
      <c r="AB120" s="506"/>
      <c r="AC120" s="506"/>
    </row>
    <row r="121" spans="1:32" ht="17.25" customHeight="1" x14ac:dyDescent="0.2">
      <c r="A121" s="775"/>
      <c r="B121" s="775"/>
      <c r="C121" s="518"/>
      <c r="D121" s="794"/>
      <c r="E121" s="795"/>
      <c r="F121" s="795"/>
      <c r="G121" s="793"/>
      <c r="H121" s="793"/>
      <c r="I121" s="796"/>
      <c r="J121" s="793"/>
      <c r="K121" s="793"/>
      <c r="L121" s="793"/>
      <c r="M121" s="793"/>
      <c r="N121" s="797"/>
      <c r="O121" s="518"/>
      <c r="P121" s="797"/>
      <c r="Q121" s="797"/>
      <c r="R121" s="797"/>
      <c r="S121" s="798"/>
      <c r="T121" s="799"/>
      <c r="U121" s="799"/>
      <c r="V121" s="799"/>
      <c r="W121" s="799"/>
      <c r="X121" s="518"/>
      <c r="Y121" s="518"/>
    </row>
    <row r="122" spans="1:32" ht="17.25" customHeight="1" x14ac:dyDescent="0.2">
      <c r="C122" s="518"/>
      <c r="D122" s="518"/>
      <c r="E122" s="518"/>
      <c r="F122" s="518"/>
      <c r="G122" s="518"/>
      <c r="H122" s="518"/>
      <c r="I122" s="518"/>
      <c r="J122" s="518"/>
      <c r="K122" s="518"/>
      <c r="L122" s="518"/>
      <c r="M122" s="518"/>
      <c r="N122" s="518"/>
      <c r="O122" s="15"/>
      <c r="P122" s="15"/>
      <c r="Q122" s="518"/>
      <c r="R122" s="518"/>
      <c r="S122" s="518"/>
      <c r="T122" s="518"/>
      <c r="U122" s="518"/>
      <c r="V122" s="518"/>
      <c r="W122" s="518"/>
      <c r="X122" s="518"/>
      <c r="Y122" s="518"/>
    </row>
    <row r="123" spans="1:32" ht="17.25" customHeight="1" x14ac:dyDescent="0.3">
      <c r="C123" s="257"/>
      <c r="D123" s="257"/>
      <c r="E123" s="788"/>
      <c r="F123" s="788"/>
      <c r="G123" s="789"/>
      <c r="H123" s="790"/>
      <c r="I123" s="791"/>
      <c r="J123" s="800"/>
      <c r="K123" s="791"/>
      <c r="L123" s="791"/>
      <c r="M123" s="791"/>
      <c r="N123" s="791"/>
      <c r="O123" s="792"/>
      <c r="P123" s="791"/>
      <c r="Q123" s="791"/>
      <c r="R123" s="791"/>
      <c r="S123" s="791"/>
      <c r="T123" s="791"/>
      <c r="U123" s="791"/>
      <c r="V123" s="791"/>
      <c r="W123" s="791"/>
      <c r="X123" s="791"/>
      <c r="Y123" s="791"/>
      <c r="Z123" s="791"/>
      <c r="AA123" s="791"/>
      <c r="AB123" s="791"/>
      <c r="AC123" s="791"/>
    </row>
    <row r="124" spans="1:32" ht="17.25" customHeight="1" x14ac:dyDescent="0.25">
      <c r="C124" s="519"/>
      <c r="D124" s="519"/>
      <c r="E124" s="519"/>
      <c r="F124" s="519"/>
      <c r="G124" s="519"/>
      <c r="H124" s="519"/>
      <c r="I124" s="518"/>
      <c r="J124" s="505"/>
      <c r="K124" s="505"/>
      <c r="L124" s="505"/>
      <c r="M124" s="505"/>
      <c r="N124" s="505"/>
      <c r="O124" s="144"/>
      <c r="P124" s="505"/>
      <c r="Q124" s="505"/>
      <c r="R124" s="505"/>
      <c r="S124" s="505"/>
      <c r="T124" s="505"/>
      <c r="U124" s="505"/>
      <c r="V124" s="505"/>
      <c r="W124" s="505"/>
      <c r="X124" s="505"/>
      <c r="Y124" s="780"/>
      <c r="Z124" s="780"/>
      <c r="AA124" s="780"/>
      <c r="AB124" s="780"/>
      <c r="AC124" s="780"/>
    </row>
    <row r="125" spans="1:32" ht="17.25" customHeight="1" x14ac:dyDescent="0.25">
      <c r="C125" s="4320"/>
      <c r="D125" s="4320"/>
      <c r="E125" s="801"/>
      <c r="F125" s="801"/>
      <c r="G125" s="801"/>
      <c r="H125" s="801"/>
      <c r="I125" s="505"/>
      <c r="J125" s="505"/>
      <c r="K125" s="505"/>
      <c r="L125" s="505"/>
      <c r="M125" s="505"/>
      <c r="N125" s="505"/>
      <c r="O125" s="505"/>
      <c r="P125" s="505"/>
      <c r="Q125" s="505"/>
      <c r="R125" s="505"/>
      <c r="S125" s="505"/>
      <c r="T125" s="505"/>
      <c r="U125" s="505"/>
      <c r="V125" s="505"/>
      <c r="W125" s="505"/>
      <c r="X125" s="505"/>
      <c r="Y125" s="780"/>
      <c r="Z125" s="780"/>
      <c r="AA125" s="780"/>
      <c r="AB125" s="780"/>
      <c r="AC125" s="780"/>
    </row>
    <row r="126" spans="1:32" ht="17.25" customHeight="1" x14ac:dyDescent="0.2">
      <c r="C126" s="505"/>
      <c r="D126" s="781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  <c r="P126" s="505"/>
      <c r="Q126" s="505"/>
      <c r="R126" s="505"/>
      <c r="S126" s="505"/>
      <c r="T126" s="505"/>
      <c r="U126" s="505"/>
      <c r="V126" s="505"/>
      <c r="W126" s="505"/>
      <c r="X126" s="505"/>
      <c r="Y126" s="780"/>
      <c r="Z126" s="780"/>
      <c r="AA126" s="780"/>
      <c r="AB126" s="780"/>
      <c r="AC126" s="780"/>
    </row>
    <row r="127" spans="1:32" ht="17.25" customHeight="1" x14ac:dyDescent="0.2"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  <c r="P127" s="505"/>
      <c r="Q127" s="505"/>
      <c r="R127" s="505"/>
      <c r="S127" s="505"/>
      <c r="T127" s="505"/>
      <c r="U127" s="505"/>
      <c r="V127" s="505"/>
      <c r="W127" s="505"/>
      <c r="X127" s="505"/>
      <c r="Y127" s="780"/>
      <c r="Z127" s="780"/>
      <c r="AA127" s="780"/>
      <c r="AB127" s="780"/>
      <c r="AC127" s="780"/>
    </row>
    <row r="128" spans="1:32" ht="17.25" customHeight="1" x14ac:dyDescent="0.2"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  <c r="P128" s="505"/>
      <c r="Q128" s="505"/>
      <c r="R128" s="505"/>
      <c r="S128" s="505"/>
      <c r="T128" s="505"/>
      <c r="U128" s="505"/>
      <c r="V128" s="505"/>
      <c r="W128" s="505"/>
      <c r="X128" s="505"/>
      <c r="Y128" s="780"/>
      <c r="Z128" s="780"/>
      <c r="AA128" s="780"/>
      <c r="AB128" s="780"/>
      <c r="AC128" s="780"/>
    </row>
    <row r="129" spans="3:32" ht="17.25" customHeight="1" x14ac:dyDescent="0.2">
      <c r="C129" s="518"/>
      <c r="D129" s="518"/>
      <c r="E129" s="518"/>
      <c r="F129" s="518"/>
      <c r="G129" s="518"/>
      <c r="H129" s="518"/>
      <c r="I129" s="518"/>
      <c r="J129" s="518"/>
      <c r="K129" s="518"/>
      <c r="L129" s="518"/>
      <c r="M129" s="518"/>
      <c r="N129" s="518"/>
      <c r="O129" s="518"/>
      <c r="P129" s="518"/>
      <c r="Q129" s="518"/>
      <c r="R129" s="505"/>
      <c r="S129" s="505"/>
      <c r="T129" s="505"/>
      <c r="U129" s="505"/>
      <c r="V129" s="505"/>
      <c r="W129" s="505"/>
      <c r="X129" s="505"/>
      <c r="Y129" s="780"/>
      <c r="Z129" s="780"/>
      <c r="AA129" s="780"/>
      <c r="AB129" s="780"/>
      <c r="AC129" s="780"/>
    </row>
    <row r="130" spans="3:32" ht="17.25" customHeight="1" x14ac:dyDescent="0.2">
      <c r="C130" s="518"/>
      <c r="D130" s="518"/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518"/>
      <c r="P130" s="518"/>
      <c r="Q130" s="518"/>
      <c r="R130" s="505"/>
      <c r="S130" s="505"/>
      <c r="T130" s="505"/>
      <c r="U130" s="505"/>
      <c r="V130" s="505"/>
      <c r="W130" s="505"/>
      <c r="X130" s="505"/>
      <c r="Y130" s="780"/>
      <c r="Z130" s="780"/>
      <c r="AA130" s="780"/>
      <c r="AB130" s="780"/>
      <c r="AC130" s="780"/>
    </row>
    <row r="131" spans="3:32" ht="17.25" customHeight="1" x14ac:dyDescent="0.2">
      <c r="C131" s="802"/>
      <c r="D131" s="782"/>
      <c r="E131" s="782"/>
      <c r="F131" s="782"/>
      <c r="G131" s="782"/>
      <c r="H131" s="782"/>
      <c r="I131" s="782"/>
      <c r="J131" s="783"/>
      <c r="K131" s="803"/>
      <c r="L131" s="804"/>
      <c r="M131" s="804"/>
      <c r="N131" s="804"/>
      <c r="O131" s="804"/>
      <c r="P131" s="804"/>
      <c r="Q131" s="804"/>
      <c r="R131" s="804"/>
      <c r="S131" s="804"/>
      <c r="T131" s="514"/>
      <c r="U131" s="514"/>
      <c r="V131" s="514"/>
      <c r="W131" s="514"/>
      <c r="X131" s="514"/>
      <c r="Y131" s="514"/>
      <c r="Z131" s="784"/>
      <c r="AA131" s="514"/>
      <c r="AB131" s="805"/>
      <c r="AC131" s="805"/>
    </row>
    <row r="132" spans="3:32" ht="17.25" customHeight="1" x14ac:dyDescent="0.2">
      <c r="C132" s="802"/>
      <c r="D132" s="782"/>
      <c r="E132" s="782"/>
      <c r="F132" s="782"/>
      <c r="G132" s="782"/>
      <c r="H132" s="782"/>
      <c r="I132" s="782"/>
      <c r="J132" s="783"/>
      <c r="K132" s="512"/>
      <c r="L132" s="513"/>
      <c r="M132" s="513"/>
      <c r="N132" s="513"/>
      <c r="O132" s="513"/>
      <c r="P132" s="513"/>
      <c r="Q132" s="513"/>
      <c r="R132" s="513"/>
      <c r="S132" s="513"/>
      <c r="T132" s="514"/>
      <c r="U132" s="514"/>
      <c r="V132" s="514"/>
      <c r="W132" s="514"/>
      <c r="X132" s="514"/>
      <c r="Y132" s="514"/>
      <c r="Z132" s="784"/>
      <c r="AA132" s="514"/>
      <c r="AB132" s="805"/>
      <c r="AC132" s="805"/>
    </row>
    <row r="133" spans="3:32" ht="17.25" customHeight="1" x14ac:dyDescent="0.2">
      <c r="C133" s="802"/>
      <c r="D133" s="782"/>
      <c r="E133" s="806"/>
      <c r="F133" s="807"/>
      <c r="G133" s="807"/>
      <c r="H133" s="807"/>
      <c r="I133" s="807"/>
      <c r="J133" s="807"/>
      <c r="K133" s="807"/>
      <c r="L133" s="806"/>
      <c r="M133" s="806"/>
      <c r="N133" s="806"/>
      <c r="O133" s="806"/>
      <c r="P133" s="806"/>
      <c r="Q133" s="806"/>
      <c r="R133" s="806"/>
      <c r="S133" s="806"/>
      <c r="T133" s="806"/>
      <c r="U133" s="806"/>
      <c r="V133" s="806"/>
      <c r="W133" s="806"/>
      <c r="X133" s="806"/>
      <c r="Y133" s="806"/>
      <c r="Z133" s="806"/>
      <c r="AA133" s="806"/>
      <c r="AB133" s="805"/>
      <c r="AC133" s="805"/>
    </row>
    <row r="134" spans="3:32" ht="15.75" x14ac:dyDescent="0.2">
      <c r="C134" s="802"/>
      <c r="D134" s="782"/>
      <c r="E134" s="808"/>
      <c r="F134" s="804"/>
      <c r="G134" s="804"/>
      <c r="H134" s="804"/>
      <c r="I134" s="804"/>
      <c r="J134" s="804"/>
      <c r="K134" s="804"/>
      <c r="L134" s="809"/>
      <c r="M134" s="809"/>
      <c r="N134" s="809"/>
      <c r="O134" s="809"/>
      <c r="P134" s="809"/>
      <c r="Q134" s="809"/>
      <c r="R134" s="809"/>
      <c r="S134" s="809"/>
      <c r="T134" s="809"/>
      <c r="U134" s="809"/>
      <c r="V134" s="809"/>
      <c r="W134" s="809"/>
      <c r="X134" s="809"/>
      <c r="Y134" s="809"/>
      <c r="Z134" s="809"/>
      <c r="AA134" s="809"/>
      <c r="AB134" s="805"/>
      <c r="AC134" s="805"/>
    </row>
    <row r="135" spans="3:32" ht="15.75" x14ac:dyDescent="0.2">
      <c r="C135" s="802"/>
      <c r="D135" s="782"/>
      <c r="E135" s="505"/>
      <c r="F135" s="804"/>
      <c r="G135" s="804"/>
      <c r="H135" s="804"/>
      <c r="I135" s="804"/>
      <c r="J135" s="804"/>
      <c r="K135" s="804"/>
      <c r="L135" s="810"/>
      <c r="M135" s="810"/>
      <c r="N135" s="810"/>
      <c r="O135" s="810"/>
      <c r="P135" s="810"/>
      <c r="Q135" s="810"/>
      <c r="R135" s="810"/>
      <c r="S135" s="810"/>
      <c r="T135" s="810"/>
      <c r="U135" s="810"/>
      <c r="V135" s="810"/>
      <c r="W135" s="810"/>
      <c r="X135" s="810"/>
      <c r="Y135" s="810"/>
      <c r="Z135" s="810"/>
      <c r="AA135" s="810"/>
      <c r="AB135" s="805"/>
      <c r="AC135" s="805"/>
    </row>
    <row r="136" spans="3:32" ht="15.75" x14ac:dyDescent="0.2">
      <c r="C136" s="802"/>
      <c r="D136" s="782"/>
      <c r="E136" s="505"/>
      <c r="F136" s="804"/>
      <c r="G136" s="804"/>
      <c r="H136" s="804"/>
      <c r="I136" s="804"/>
      <c r="J136" s="804"/>
      <c r="K136" s="804"/>
      <c r="L136" s="810"/>
      <c r="M136" s="810"/>
      <c r="N136" s="810"/>
      <c r="O136" s="810"/>
      <c r="P136" s="810"/>
      <c r="Q136" s="810"/>
      <c r="R136" s="810"/>
      <c r="S136" s="810"/>
      <c r="T136" s="810"/>
      <c r="U136" s="810"/>
      <c r="V136" s="810"/>
      <c r="W136" s="810"/>
      <c r="X136" s="810"/>
      <c r="Y136" s="810"/>
      <c r="Z136" s="810"/>
      <c r="AA136" s="810"/>
      <c r="AB136" s="805"/>
      <c r="AC136" s="805"/>
      <c r="AD136" s="791"/>
      <c r="AE136" s="791"/>
    </row>
    <row r="137" spans="3:32" ht="16.5" customHeight="1" x14ac:dyDescent="0.2">
      <c r="C137" s="802"/>
      <c r="D137" s="782"/>
      <c r="E137" s="505"/>
      <c r="F137" s="804"/>
      <c r="G137" s="804"/>
      <c r="H137" s="804"/>
      <c r="I137" s="804"/>
      <c r="J137" s="804"/>
      <c r="K137" s="804"/>
      <c r="L137" s="810"/>
      <c r="M137" s="810"/>
      <c r="N137" s="810"/>
      <c r="O137" s="810"/>
      <c r="P137" s="810"/>
      <c r="Q137" s="810"/>
      <c r="R137" s="810"/>
      <c r="S137" s="810"/>
      <c r="T137" s="810"/>
      <c r="U137" s="810"/>
      <c r="V137" s="810"/>
      <c r="W137" s="810"/>
      <c r="X137" s="810"/>
      <c r="Y137" s="810"/>
      <c r="Z137" s="810"/>
      <c r="AA137" s="810"/>
      <c r="AB137" s="805"/>
      <c r="AC137" s="805"/>
      <c r="AD137" s="780"/>
      <c r="AE137" s="780"/>
      <c r="AF137" s="268"/>
    </row>
    <row r="138" spans="3:32" ht="20.25" customHeight="1" x14ac:dyDescent="0.2">
      <c r="C138" s="802"/>
      <c r="D138" s="782"/>
      <c r="E138" s="505"/>
      <c r="F138" s="804"/>
      <c r="G138" s="804"/>
      <c r="H138" s="804"/>
      <c r="I138" s="804"/>
      <c r="J138" s="804"/>
      <c r="K138" s="804"/>
      <c r="L138" s="810"/>
      <c r="M138" s="810"/>
      <c r="N138" s="810"/>
      <c r="O138" s="810"/>
      <c r="P138" s="810"/>
      <c r="Q138" s="810"/>
      <c r="R138" s="810"/>
      <c r="S138" s="810"/>
      <c r="T138" s="810"/>
      <c r="U138" s="810"/>
      <c r="V138" s="810"/>
      <c r="W138" s="810"/>
      <c r="X138" s="810"/>
      <c r="Y138" s="810"/>
      <c r="Z138" s="810"/>
      <c r="AA138" s="810"/>
      <c r="AB138" s="805"/>
      <c r="AC138" s="805"/>
      <c r="AD138" s="780"/>
      <c r="AE138" s="780"/>
    </row>
    <row r="139" spans="3:32" ht="12.75" customHeight="1" x14ac:dyDescent="0.2">
      <c r="C139" s="802"/>
      <c r="D139" s="782"/>
      <c r="E139" s="505"/>
      <c r="F139" s="804"/>
      <c r="G139" s="804"/>
      <c r="H139" s="804"/>
      <c r="I139" s="804"/>
      <c r="J139" s="804"/>
      <c r="K139" s="804"/>
      <c r="L139" s="810"/>
      <c r="M139" s="810"/>
      <c r="N139" s="810"/>
      <c r="O139" s="810"/>
      <c r="P139" s="810"/>
      <c r="Q139" s="810"/>
      <c r="R139" s="810"/>
      <c r="S139" s="810"/>
      <c r="T139" s="810"/>
      <c r="U139" s="810"/>
      <c r="V139" s="810"/>
      <c r="W139" s="810"/>
      <c r="X139" s="810"/>
      <c r="Y139" s="810"/>
      <c r="Z139" s="810"/>
      <c r="AA139" s="810"/>
      <c r="AB139" s="805"/>
      <c r="AC139" s="805"/>
      <c r="AD139" s="780"/>
      <c r="AE139" s="780"/>
    </row>
    <row r="140" spans="3:32" ht="11.25" customHeight="1" x14ac:dyDescent="0.2">
      <c r="C140" s="802"/>
      <c r="D140" s="782"/>
      <c r="E140" s="505"/>
      <c r="F140" s="804"/>
      <c r="G140" s="804"/>
      <c r="H140" s="804"/>
      <c r="I140" s="804"/>
      <c r="J140" s="804"/>
      <c r="K140" s="804"/>
      <c r="L140" s="810"/>
      <c r="M140" s="810"/>
      <c r="N140" s="810"/>
      <c r="O140" s="810"/>
      <c r="P140" s="810"/>
      <c r="Q140" s="810"/>
      <c r="R140" s="810"/>
      <c r="S140" s="810"/>
      <c r="T140" s="810"/>
      <c r="U140" s="810"/>
      <c r="V140" s="810"/>
      <c r="W140" s="810"/>
      <c r="X140" s="810"/>
      <c r="Y140" s="810"/>
      <c r="Z140" s="810"/>
      <c r="AA140" s="810"/>
      <c r="AB140" s="805"/>
      <c r="AC140" s="805"/>
      <c r="AD140" s="780"/>
      <c r="AE140" s="780"/>
    </row>
    <row r="141" spans="3:32" ht="16.5" customHeight="1" x14ac:dyDescent="0.2">
      <c r="C141" s="802"/>
      <c r="D141" s="782"/>
      <c r="E141" s="808"/>
      <c r="F141" s="811"/>
      <c r="G141" s="811"/>
      <c r="H141" s="811"/>
      <c r="I141" s="811"/>
      <c r="J141" s="811"/>
      <c r="K141" s="811"/>
      <c r="L141" s="809"/>
      <c r="M141" s="809"/>
      <c r="N141" s="809"/>
      <c r="O141" s="809"/>
      <c r="P141" s="809"/>
      <c r="Q141" s="809"/>
      <c r="R141" s="809"/>
      <c r="S141" s="809"/>
      <c r="T141" s="809"/>
      <c r="U141" s="809"/>
      <c r="V141" s="809"/>
      <c r="W141" s="809"/>
      <c r="X141" s="809"/>
      <c r="Y141" s="809"/>
      <c r="Z141" s="809"/>
      <c r="AA141" s="809"/>
      <c r="AB141" s="805"/>
      <c r="AC141" s="805"/>
      <c r="AD141" s="780"/>
      <c r="AE141" s="780"/>
    </row>
    <row r="142" spans="3:32" ht="15.75" x14ac:dyDescent="0.2">
      <c r="C142" s="802"/>
      <c r="D142" s="782"/>
      <c r="E142" s="381"/>
      <c r="F142" s="381"/>
      <c r="G142" s="381"/>
      <c r="H142" s="381"/>
      <c r="I142" s="381"/>
      <c r="J142" s="381"/>
      <c r="K142" s="381"/>
      <c r="L142" s="812"/>
      <c r="M142" s="812"/>
      <c r="N142" s="812"/>
      <c r="O142" s="812"/>
      <c r="P142" s="812"/>
      <c r="Q142" s="812"/>
      <c r="R142" s="812"/>
      <c r="S142" s="812"/>
      <c r="T142" s="812"/>
      <c r="U142" s="812"/>
      <c r="V142" s="812"/>
      <c r="W142" s="812"/>
      <c r="X142" s="812"/>
      <c r="Y142" s="812"/>
      <c r="Z142" s="812"/>
      <c r="AA142" s="812"/>
      <c r="AB142" s="805"/>
      <c r="AC142" s="805"/>
      <c r="AD142" s="780"/>
      <c r="AE142" s="780"/>
    </row>
    <row r="143" spans="3:32" ht="15.75" x14ac:dyDescent="0.2">
      <c r="C143" s="802"/>
      <c r="D143" s="782"/>
      <c r="E143" s="505"/>
      <c r="F143" s="804"/>
      <c r="G143" s="804"/>
      <c r="H143" s="804"/>
      <c r="I143" s="804"/>
      <c r="J143" s="804"/>
      <c r="K143" s="804"/>
      <c r="L143" s="810"/>
      <c r="M143" s="810"/>
      <c r="N143" s="810"/>
      <c r="O143" s="810"/>
      <c r="P143" s="810"/>
      <c r="Q143" s="810"/>
      <c r="R143" s="810"/>
      <c r="S143" s="810"/>
      <c r="T143" s="810"/>
      <c r="U143" s="810"/>
      <c r="V143" s="810"/>
      <c r="W143" s="810"/>
      <c r="X143" s="810"/>
      <c r="Y143" s="810"/>
      <c r="Z143" s="810"/>
      <c r="AA143" s="810"/>
      <c r="AB143" s="805"/>
      <c r="AC143" s="805"/>
      <c r="AD143" s="780"/>
      <c r="AE143" s="780"/>
    </row>
    <row r="144" spans="3:32" ht="15.75" x14ac:dyDescent="0.2">
      <c r="C144" s="802"/>
      <c r="D144" s="782"/>
      <c r="E144" s="505"/>
      <c r="F144" s="804"/>
      <c r="G144" s="804"/>
      <c r="H144" s="804"/>
      <c r="I144" s="804"/>
      <c r="J144" s="804"/>
      <c r="K144" s="804"/>
      <c r="L144" s="810"/>
      <c r="M144" s="810"/>
      <c r="N144" s="810"/>
      <c r="O144" s="810"/>
      <c r="P144" s="810"/>
      <c r="Q144" s="810"/>
      <c r="R144" s="810"/>
      <c r="S144" s="810"/>
      <c r="T144" s="810"/>
      <c r="U144" s="810"/>
      <c r="V144" s="810"/>
      <c r="W144" s="810"/>
      <c r="X144" s="810"/>
      <c r="Y144" s="810"/>
      <c r="Z144" s="810"/>
      <c r="AA144" s="810"/>
      <c r="AB144" s="805"/>
      <c r="AC144" s="805"/>
      <c r="AD144" s="805"/>
      <c r="AE144" s="805"/>
    </row>
    <row r="145" spans="3:31" ht="15.75" x14ac:dyDescent="0.2">
      <c r="C145" s="802"/>
      <c r="D145" s="782"/>
      <c r="E145" s="505"/>
      <c r="F145" s="804"/>
      <c r="G145" s="804"/>
      <c r="H145" s="804"/>
      <c r="I145" s="804"/>
      <c r="J145" s="804"/>
      <c r="K145" s="804"/>
      <c r="L145" s="809"/>
      <c r="M145" s="809"/>
      <c r="N145" s="809"/>
      <c r="O145" s="809"/>
      <c r="P145" s="809"/>
      <c r="Q145" s="809"/>
      <c r="R145" s="809"/>
      <c r="S145" s="809"/>
      <c r="T145" s="809"/>
      <c r="U145" s="809"/>
      <c r="V145" s="809"/>
      <c r="W145" s="809"/>
      <c r="X145" s="809"/>
      <c r="Y145" s="809"/>
      <c r="Z145" s="809"/>
      <c r="AA145" s="809"/>
      <c r="AB145" s="805"/>
      <c r="AC145" s="805"/>
      <c r="AD145" s="805"/>
      <c r="AE145" s="805"/>
    </row>
    <row r="146" spans="3:31" ht="15.75" x14ac:dyDescent="0.2">
      <c r="C146" s="802"/>
      <c r="D146" s="782"/>
      <c r="E146" s="505"/>
      <c r="F146" s="804"/>
      <c r="G146" s="804"/>
      <c r="H146" s="804"/>
      <c r="I146" s="804"/>
      <c r="J146" s="804"/>
      <c r="K146" s="804"/>
      <c r="L146" s="810"/>
      <c r="M146" s="810"/>
      <c r="N146" s="810"/>
      <c r="O146" s="810"/>
      <c r="P146" s="810"/>
      <c r="Q146" s="810"/>
      <c r="R146" s="810"/>
      <c r="S146" s="810"/>
      <c r="T146" s="810"/>
      <c r="U146" s="810"/>
      <c r="V146" s="810"/>
      <c r="W146" s="810"/>
      <c r="X146" s="810"/>
      <c r="Y146" s="810"/>
      <c r="Z146" s="810"/>
      <c r="AA146" s="810"/>
      <c r="AB146" s="805"/>
      <c r="AC146" s="805"/>
      <c r="AD146" s="805"/>
      <c r="AE146" s="805"/>
    </row>
    <row r="147" spans="3:31" ht="15.75" x14ac:dyDescent="0.2">
      <c r="C147" s="802"/>
      <c r="D147" s="782"/>
      <c r="E147" s="505"/>
      <c r="F147" s="804"/>
      <c r="G147" s="804"/>
      <c r="H147" s="804"/>
      <c r="I147" s="804"/>
      <c r="J147" s="804"/>
      <c r="K147" s="804"/>
      <c r="L147" s="813"/>
      <c r="M147" s="814"/>
      <c r="N147" s="814"/>
      <c r="O147" s="814"/>
      <c r="P147" s="813"/>
      <c r="Q147" s="814"/>
      <c r="R147" s="814"/>
      <c r="S147" s="814"/>
      <c r="T147" s="813"/>
      <c r="U147" s="814"/>
      <c r="V147" s="814"/>
      <c r="W147" s="814"/>
      <c r="X147" s="813"/>
      <c r="Y147" s="814"/>
      <c r="Z147" s="814"/>
      <c r="AA147" s="814"/>
      <c r="AB147" s="805"/>
      <c r="AC147" s="805"/>
      <c r="AD147" s="805"/>
      <c r="AE147" s="805"/>
    </row>
    <row r="148" spans="3:31" ht="15.75" x14ac:dyDescent="0.2">
      <c r="C148" s="802"/>
      <c r="D148" s="782"/>
      <c r="E148" s="505"/>
      <c r="F148" s="804"/>
      <c r="G148" s="804"/>
      <c r="H148" s="804"/>
      <c r="I148" s="804"/>
      <c r="J148" s="804"/>
      <c r="K148" s="804"/>
      <c r="L148" s="810"/>
      <c r="M148" s="810"/>
      <c r="N148" s="810"/>
      <c r="O148" s="810"/>
      <c r="P148" s="810"/>
      <c r="Q148" s="810"/>
      <c r="R148" s="810"/>
      <c r="S148" s="810"/>
      <c r="T148" s="810"/>
      <c r="U148" s="810"/>
      <c r="V148" s="810"/>
      <c r="W148" s="810"/>
      <c r="X148" s="810"/>
      <c r="Y148" s="810"/>
      <c r="Z148" s="810"/>
      <c r="AA148" s="810"/>
      <c r="AB148" s="805"/>
      <c r="AC148" s="805"/>
      <c r="AD148" s="805"/>
      <c r="AE148" s="805"/>
    </row>
    <row r="149" spans="3:31" ht="15.75" x14ac:dyDescent="0.2">
      <c r="C149" s="802"/>
      <c r="D149" s="782"/>
      <c r="E149" s="505"/>
      <c r="F149" s="804"/>
      <c r="G149" s="804"/>
      <c r="H149" s="804"/>
      <c r="I149" s="804"/>
      <c r="J149" s="804"/>
      <c r="K149" s="804"/>
      <c r="L149" s="815"/>
      <c r="M149" s="815"/>
      <c r="N149" s="815"/>
      <c r="O149" s="815"/>
      <c r="P149" s="815"/>
      <c r="Q149" s="815"/>
      <c r="R149" s="815"/>
      <c r="S149" s="815"/>
      <c r="T149" s="815"/>
      <c r="U149" s="815"/>
      <c r="V149" s="815"/>
      <c r="W149" s="815"/>
      <c r="X149" s="815"/>
      <c r="Y149" s="815"/>
      <c r="Z149" s="815"/>
      <c r="AA149" s="815"/>
      <c r="AB149" s="805"/>
      <c r="AC149" s="805"/>
      <c r="AD149" s="805"/>
      <c r="AE149" s="805"/>
    </row>
    <row r="150" spans="3:31" ht="15.75" x14ac:dyDescent="0.2">
      <c r="C150" s="802"/>
      <c r="D150" s="782"/>
      <c r="E150" s="505"/>
      <c r="F150" s="804"/>
      <c r="G150" s="804"/>
      <c r="H150" s="804"/>
      <c r="I150" s="804"/>
      <c r="J150" s="804"/>
      <c r="K150" s="804"/>
      <c r="L150" s="810"/>
      <c r="M150" s="810"/>
      <c r="N150" s="810"/>
      <c r="O150" s="810"/>
      <c r="P150" s="810"/>
      <c r="Q150" s="810"/>
      <c r="R150" s="810"/>
      <c r="S150" s="810"/>
      <c r="T150" s="810"/>
      <c r="U150" s="810"/>
      <c r="V150" s="810"/>
      <c r="W150" s="810"/>
      <c r="X150" s="810"/>
      <c r="Y150" s="810"/>
      <c r="Z150" s="810"/>
      <c r="AA150" s="810"/>
      <c r="AB150" s="805"/>
      <c r="AC150" s="805"/>
      <c r="AD150" s="805"/>
      <c r="AE150" s="805"/>
    </row>
    <row r="151" spans="3:31" ht="15.75" x14ac:dyDescent="0.2">
      <c r="C151" s="802"/>
      <c r="D151" s="782"/>
      <c r="E151" s="505"/>
      <c r="F151" s="804"/>
      <c r="G151" s="804"/>
      <c r="H151" s="804"/>
      <c r="I151" s="804"/>
      <c r="J151" s="804"/>
      <c r="K151" s="804"/>
      <c r="L151" s="810"/>
      <c r="M151" s="810"/>
      <c r="N151" s="810"/>
      <c r="O151" s="810"/>
      <c r="P151" s="810"/>
      <c r="Q151" s="810"/>
      <c r="R151" s="810"/>
      <c r="S151" s="810"/>
      <c r="T151" s="810"/>
      <c r="U151" s="810"/>
      <c r="V151" s="810"/>
      <c r="W151" s="810"/>
      <c r="X151" s="810"/>
      <c r="Y151" s="810"/>
      <c r="Z151" s="810"/>
      <c r="AA151" s="810"/>
      <c r="AB151" s="805"/>
      <c r="AC151" s="805"/>
      <c r="AD151" s="805"/>
      <c r="AE151" s="805"/>
    </row>
    <row r="152" spans="3:31" ht="15.75" x14ac:dyDescent="0.2">
      <c r="C152" s="516"/>
      <c r="D152" s="516"/>
      <c r="E152" s="808"/>
      <c r="F152" s="804"/>
      <c r="G152" s="804"/>
      <c r="H152" s="804"/>
      <c r="I152" s="804"/>
      <c r="J152" s="804"/>
      <c r="K152" s="804"/>
      <c r="L152" s="809"/>
      <c r="M152" s="809"/>
      <c r="N152" s="809"/>
      <c r="O152" s="809"/>
      <c r="P152" s="809"/>
      <c r="Q152" s="809"/>
      <c r="R152" s="809"/>
      <c r="S152" s="809"/>
      <c r="T152" s="809"/>
      <c r="U152" s="809"/>
      <c r="V152" s="809"/>
      <c r="W152" s="809"/>
      <c r="X152" s="809"/>
      <c r="Y152" s="809"/>
      <c r="Z152" s="809"/>
      <c r="AA152" s="809"/>
      <c r="AB152" s="516"/>
      <c r="AC152" s="816"/>
      <c r="AD152" s="805"/>
      <c r="AE152" s="805"/>
    </row>
    <row r="153" spans="3:31" ht="15.75" x14ac:dyDescent="0.2">
      <c r="C153" s="516"/>
      <c r="D153" s="516"/>
      <c r="E153" s="518"/>
      <c r="F153" s="518"/>
      <c r="G153" s="518"/>
      <c r="H153" s="518"/>
      <c r="I153" s="518"/>
      <c r="J153" s="518"/>
      <c r="K153" s="805"/>
      <c r="L153" s="518"/>
      <c r="M153" s="518"/>
      <c r="N153" s="518"/>
      <c r="O153" s="518"/>
      <c r="P153" s="518"/>
      <c r="Q153" s="518"/>
      <c r="R153" s="518"/>
      <c r="S153" s="518"/>
      <c r="T153" s="518"/>
      <c r="U153" s="518"/>
      <c r="V153" s="518"/>
      <c r="W153" s="518"/>
      <c r="X153" s="518"/>
      <c r="Y153" s="518"/>
      <c r="Z153" s="518"/>
      <c r="AA153" s="518"/>
      <c r="AB153" s="516"/>
      <c r="AC153" s="816"/>
      <c r="AD153" s="805"/>
      <c r="AE153" s="805"/>
    </row>
    <row r="154" spans="3:31" ht="15.75" x14ac:dyDescent="0.2">
      <c r="AD154" s="805"/>
      <c r="AE154" s="805"/>
    </row>
    <row r="155" spans="3:31" ht="15.75" x14ac:dyDescent="0.2">
      <c r="AD155" s="805"/>
      <c r="AE155" s="805"/>
    </row>
    <row r="156" spans="3:31" ht="15.75" x14ac:dyDescent="0.2">
      <c r="AD156" s="805"/>
      <c r="AE156" s="805"/>
    </row>
    <row r="157" spans="3:31" ht="15.75" x14ac:dyDescent="0.2">
      <c r="AD157" s="805"/>
      <c r="AE157" s="805"/>
    </row>
    <row r="158" spans="3:31" ht="15.75" x14ac:dyDescent="0.2">
      <c r="AD158" s="805"/>
      <c r="AE158" s="805"/>
    </row>
    <row r="159" spans="3:31" ht="15.75" x14ac:dyDescent="0.2">
      <c r="AD159" s="805"/>
      <c r="AE159" s="805"/>
    </row>
    <row r="160" spans="3:31" ht="15.75" x14ac:dyDescent="0.2">
      <c r="AD160" s="805"/>
      <c r="AE160" s="805"/>
    </row>
    <row r="161" spans="30:31" ht="15.75" x14ac:dyDescent="0.2">
      <c r="AD161" s="805"/>
      <c r="AE161" s="805"/>
    </row>
    <row r="162" spans="30:31" ht="15.75" x14ac:dyDescent="0.2">
      <c r="AD162" s="805"/>
      <c r="AE162" s="805"/>
    </row>
    <row r="163" spans="30:31" ht="15.75" x14ac:dyDescent="0.2">
      <c r="AD163" s="805"/>
      <c r="AE163" s="805"/>
    </row>
    <row r="164" spans="30:31" ht="15.75" x14ac:dyDescent="0.2">
      <c r="AD164" s="805"/>
      <c r="AE164" s="805"/>
    </row>
    <row r="165" spans="30:31" ht="12.75" x14ac:dyDescent="0.2">
      <c r="AD165" s="516"/>
      <c r="AE165" s="516"/>
    </row>
    <row r="166" spans="30:31" ht="12.75" x14ac:dyDescent="0.2">
      <c r="AD166" s="516"/>
      <c r="AE166" s="516"/>
    </row>
  </sheetData>
  <mergeCells count="459">
    <mergeCell ref="A2:AC2"/>
    <mergeCell ref="J3:W3"/>
    <mergeCell ref="A4:AC4"/>
    <mergeCell ref="AA5:AB5"/>
    <mergeCell ref="A6:A8"/>
    <mergeCell ref="B6:B8"/>
    <mergeCell ref="C6:C8"/>
    <mergeCell ref="D6:D8"/>
    <mergeCell ref="E6:E8"/>
    <mergeCell ref="F6:F8"/>
    <mergeCell ref="V7:V8"/>
    <mergeCell ref="W7:X7"/>
    <mergeCell ref="Y7:Y8"/>
    <mergeCell ref="Z7:Z8"/>
    <mergeCell ref="AA7:AC7"/>
    <mergeCell ref="V6:Y6"/>
    <mergeCell ref="Z6:AC6"/>
    <mergeCell ref="J7:J8"/>
    <mergeCell ref="K7:L7"/>
    <mergeCell ref="M7:M8"/>
    <mergeCell ref="AC14:AC15"/>
    <mergeCell ref="Z12:Z13"/>
    <mergeCell ref="AA12:AA13"/>
    <mergeCell ref="G14:G15"/>
    <mergeCell ref="H14:H15"/>
    <mergeCell ref="Z14:Z15"/>
    <mergeCell ref="N7:N8"/>
    <mergeCell ref="O7:P7"/>
    <mergeCell ref="Q7:Q8"/>
    <mergeCell ref="R7:R8"/>
    <mergeCell ref="S7:T7"/>
    <mergeCell ref="G6:G8"/>
    <mergeCell ref="H6:H8"/>
    <mergeCell ref="I6:I8"/>
    <mergeCell ref="J6:M6"/>
    <mergeCell ref="N6:Q6"/>
    <mergeCell ref="R6:U6"/>
    <mergeCell ref="U7:U8"/>
    <mergeCell ref="B10:AC10"/>
    <mergeCell ref="C11:AC11"/>
    <mergeCell ref="B12:B13"/>
    <mergeCell ref="A9:AC9"/>
    <mergeCell ref="A14:A15"/>
    <mergeCell ref="B14:B15"/>
    <mergeCell ref="AC16:AC18"/>
    <mergeCell ref="A12:A13"/>
    <mergeCell ref="G19:G20"/>
    <mergeCell ref="H19:H20"/>
    <mergeCell ref="Z19:Z20"/>
    <mergeCell ref="AB19:AB20"/>
    <mergeCell ref="AC19:AC20"/>
    <mergeCell ref="F19:F20"/>
    <mergeCell ref="A16:A18"/>
    <mergeCell ref="B16:B18"/>
    <mergeCell ref="C16:C18"/>
    <mergeCell ref="D16:D18"/>
    <mergeCell ref="E16:E18"/>
    <mergeCell ref="F16:F18"/>
    <mergeCell ref="C12:C13"/>
    <mergeCell ref="D12:D13"/>
    <mergeCell ref="E12:E13"/>
    <mergeCell ref="F12:F13"/>
    <mergeCell ref="G12:G13"/>
    <mergeCell ref="H12:H13"/>
    <mergeCell ref="AB12:AB13"/>
    <mergeCell ref="AB14:AB15"/>
    <mergeCell ref="AC12:AC13"/>
    <mergeCell ref="AA14:AA15"/>
    <mergeCell ref="AC21:AC22"/>
    <mergeCell ref="AA19:AA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H21:H22"/>
    <mergeCell ref="Z21:Z22"/>
    <mergeCell ref="AA21:AA22"/>
    <mergeCell ref="AB21:AB22"/>
    <mergeCell ref="F21:F22"/>
    <mergeCell ref="C14:C15"/>
    <mergeCell ref="D14:D15"/>
    <mergeCell ref="E14:E15"/>
    <mergeCell ref="F14:F15"/>
    <mergeCell ref="G21:G22"/>
    <mergeCell ref="G16:G18"/>
    <mergeCell ref="H16:H18"/>
    <mergeCell ref="Z16:Z18"/>
    <mergeCell ref="AA16:AA18"/>
    <mergeCell ref="AB16:AB18"/>
    <mergeCell ref="A23:A24"/>
    <mergeCell ref="B23:B24"/>
    <mergeCell ref="C23:C24"/>
    <mergeCell ref="D23:D24"/>
    <mergeCell ref="E23:E24"/>
    <mergeCell ref="F23:F24"/>
    <mergeCell ref="AA25:AA26"/>
    <mergeCell ref="AB25:AB26"/>
    <mergeCell ref="AC25:AC26"/>
    <mergeCell ref="A25:A26"/>
    <mergeCell ref="B25:B26"/>
    <mergeCell ref="C25:C26"/>
    <mergeCell ref="D25:D26"/>
    <mergeCell ref="E25:E26"/>
    <mergeCell ref="F25:F26"/>
    <mergeCell ref="G23:G24"/>
    <mergeCell ref="H23:H24"/>
    <mergeCell ref="Z23:Z24"/>
    <mergeCell ref="AA23:AA24"/>
    <mergeCell ref="AB23:AB24"/>
    <mergeCell ref="AC23:AC24"/>
    <mergeCell ref="A27:A29"/>
    <mergeCell ref="E27:E29"/>
    <mergeCell ref="F27:F29"/>
    <mergeCell ref="G27:G29"/>
    <mergeCell ref="H27:H29"/>
    <mergeCell ref="Z27:Z29"/>
    <mergeCell ref="G25:G26"/>
    <mergeCell ref="H25:H26"/>
    <mergeCell ref="Z25:Z26"/>
    <mergeCell ref="AB36:AB37"/>
    <mergeCell ref="AC36:AC37"/>
    <mergeCell ref="Z34:Z35"/>
    <mergeCell ref="AA34:AA35"/>
    <mergeCell ref="AA27:AA29"/>
    <mergeCell ref="AB27:AB29"/>
    <mergeCell ref="AC27:AC29"/>
    <mergeCell ref="C28:C29"/>
    <mergeCell ref="E30:E33"/>
    <mergeCell ref="F30:F33"/>
    <mergeCell ref="G30:G33"/>
    <mergeCell ref="H30:H33"/>
    <mergeCell ref="AC34:AC35"/>
    <mergeCell ref="AA36:AA37"/>
    <mergeCell ref="Z30:AC30"/>
    <mergeCell ref="A34:A35"/>
    <mergeCell ref="B34:B35"/>
    <mergeCell ref="C34:C35"/>
    <mergeCell ref="D34:D35"/>
    <mergeCell ref="E34:E35"/>
    <mergeCell ref="F34:F35"/>
    <mergeCell ref="G34:G35"/>
    <mergeCell ref="H34:H35"/>
    <mergeCell ref="AB34:AB35"/>
    <mergeCell ref="G40:G41"/>
    <mergeCell ref="H40:H41"/>
    <mergeCell ref="Z40:Z41"/>
    <mergeCell ref="AA40:AA41"/>
    <mergeCell ref="AB40:AB41"/>
    <mergeCell ref="AC40:AC41"/>
    <mergeCell ref="A40:A41"/>
    <mergeCell ref="B40:B41"/>
    <mergeCell ref="C40:C41"/>
    <mergeCell ref="D40:D41"/>
    <mergeCell ref="E40:E41"/>
    <mergeCell ref="F40:F41"/>
    <mergeCell ref="A36:A37"/>
    <mergeCell ref="B36:B37"/>
    <mergeCell ref="C36:C37"/>
    <mergeCell ref="D36:D37"/>
    <mergeCell ref="E36:E37"/>
    <mergeCell ref="F36:F37"/>
    <mergeCell ref="G36:G37"/>
    <mergeCell ref="H36:H37"/>
    <mergeCell ref="Z36:Z37"/>
    <mergeCell ref="C42:I42"/>
    <mergeCell ref="Z42:AC42"/>
    <mergeCell ref="C43:AC43"/>
    <mergeCell ref="A44:A45"/>
    <mergeCell ref="B44:B45"/>
    <mergeCell ref="C44:C45"/>
    <mergeCell ref="D44:D45"/>
    <mergeCell ref="E44:E45"/>
    <mergeCell ref="F44:F45"/>
    <mergeCell ref="G44:G45"/>
    <mergeCell ref="H44:H45"/>
    <mergeCell ref="Z44:Z45"/>
    <mergeCell ref="AA44:AA45"/>
    <mergeCell ref="AB44:AB45"/>
    <mergeCell ref="AC44:AC45"/>
    <mergeCell ref="A46:A47"/>
    <mergeCell ref="B46:B47"/>
    <mergeCell ref="C46:C47"/>
    <mergeCell ref="D46:D47"/>
    <mergeCell ref="E46:E47"/>
    <mergeCell ref="AC46:AC47"/>
    <mergeCell ref="A48:A49"/>
    <mergeCell ref="B48:B49"/>
    <mergeCell ref="C48:C49"/>
    <mergeCell ref="D48:D49"/>
    <mergeCell ref="E48:E49"/>
    <mergeCell ref="F48:F49"/>
    <mergeCell ref="G48:G49"/>
    <mergeCell ref="H48:H49"/>
    <mergeCell ref="Z48:Z49"/>
    <mergeCell ref="F46:F47"/>
    <mergeCell ref="G46:G47"/>
    <mergeCell ref="H46:H47"/>
    <mergeCell ref="Z46:Z47"/>
    <mergeCell ref="AA46:AA47"/>
    <mergeCell ref="AB46:AB47"/>
    <mergeCell ref="AA48:AA49"/>
    <mergeCell ref="AB48:AB49"/>
    <mergeCell ref="AC48:AC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Z52:Z53"/>
    <mergeCell ref="AA52:AA53"/>
    <mergeCell ref="AB52:AB53"/>
    <mergeCell ref="AC52:AC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G58:G59"/>
    <mergeCell ref="H58:H59"/>
    <mergeCell ref="Z58:Z59"/>
    <mergeCell ref="AA58:AA59"/>
    <mergeCell ref="AB58:AB59"/>
    <mergeCell ref="AC58:AC59"/>
    <mergeCell ref="A58:A59"/>
    <mergeCell ref="B58:B59"/>
    <mergeCell ref="C58:C59"/>
    <mergeCell ref="D58:D59"/>
    <mergeCell ref="E58:E59"/>
    <mergeCell ref="F58:F59"/>
    <mergeCell ref="G60:G62"/>
    <mergeCell ref="H60:H62"/>
    <mergeCell ref="Z60:Z62"/>
    <mergeCell ref="AA60:AA62"/>
    <mergeCell ref="AB60:AB62"/>
    <mergeCell ref="AC60:AC62"/>
    <mergeCell ref="A60:A62"/>
    <mergeCell ref="B60:B62"/>
    <mergeCell ref="C60:C62"/>
    <mergeCell ref="D60:D62"/>
    <mergeCell ref="E60:E62"/>
    <mergeCell ref="F60:F62"/>
    <mergeCell ref="H63:H64"/>
    <mergeCell ref="Z63:Z64"/>
    <mergeCell ref="AA63:AA64"/>
    <mergeCell ref="AB63:AB64"/>
    <mergeCell ref="AC63:AC64"/>
    <mergeCell ref="A65:A67"/>
    <mergeCell ref="B65:B67"/>
    <mergeCell ref="C65:C67"/>
    <mergeCell ref="D65:D67"/>
    <mergeCell ref="E65:E67"/>
    <mergeCell ref="B63:B64"/>
    <mergeCell ref="C63:C64"/>
    <mergeCell ref="D63:D64"/>
    <mergeCell ref="E63:E64"/>
    <mergeCell ref="F63:F64"/>
    <mergeCell ref="G63:G64"/>
    <mergeCell ref="AC65:AC67"/>
    <mergeCell ref="AA65:AA67"/>
    <mergeCell ref="AB65:AB67"/>
    <mergeCell ref="C68:C69"/>
    <mergeCell ref="D68:D69"/>
    <mergeCell ref="E68:E69"/>
    <mergeCell ref="F68:F69"/>
    <mergeCell ref="G68:G69"/>
    <mergeCell ref="Z68:Z69"/>
    <mergeCell ref="F65:F67"/>
    <mergeCell ref="G65:G67"/>
    <mergeCell ref="H65:H67"/>
    <mergeCell ref="Z65:Z67"/>
    <mergeCell ref="G70:G72"/>
    <mergeCell ref="H70:H72"/>
    <mergeCell ref="Z70:Z72"/>
    <mergeCell ref="AA70:AA72"/>
    <mergeCell ref="AB70:AB72"/>
    <mergeCell ref="AC70:AC72"/>
    <mergeCell ref="A70:A72"/>
    <mergeCell ref="B70:B72"/>
    <mergeCell ref="C70:C72"/>
    <mergeCell ref="D70:D72"/>
    <mergeCell ref="E70:E72"/>
    <mergeCell ref="F70:F72"/>
    <mergeCell ref="G73:G74"/>
    <mergeCell ref="H73:H74"/>
    <mergeCell ref="Z73:Z74"/>
    <mergeCell ref="AA73:AA74"/>
    <mergeCell ref="AB73:AB74"/>
    <mergeCell ref="AC73:AC74"/>
    <mergeCell ref="A73:A74"/>
    <mergeCell ref="B73:B74"/>
    <mergeCell ref="C73:C74"/>
    <mergeCell ref="D73:D74"/>
    <mergeCell ref="E73:E74"/>
    <mergeCell ref="F73:F74"/>
    <mergeCell ref="G75:G76"/>
    <mergeCell ref="H75:H76"/>
    <mergeCell ref="Z75:Z76"/>
    <mergeCell ref="AA75:AA76"/>
    <mergeCell ref="AB75:AB76"/>
    <mergeCell ref="AC75:AC76"/>
    <mergeCell ref="A75:A76"/>
    <mergeCell ref="B75:B76"/>
    <mergeCell ref="C75:C76"/>
    <mergeCell ref="D75:D76"/>
    <mergeCell ref="E75:E76"/>
    <mergeCell ref="F75:F76"/>
    <mergeCell ref="C77:I77"/>
    <mergeCell ref="C78:AC78"/>
    <mergeCell ref="A79:A80"/>
    <mergeCell ref="B79:B80"/>
    <mergeCell ref="C79:C80"/>
    <mergeCell ref="D79:D80"/>
    <mergeCell ref="E79:E80"/>
    <mergeCell ref="F79:F80"/>
    <mergeCell ref="G79:G80"/>
    <mergeCell ref="Z79:Z80"/>
    <mergeCell ref="AA79:AA80"/>
    <mergeCell ref="AB79:AB80"/>
    <mergeCell ref="AC79:AC80"/>
    <mergeCell ref="I87:U87"/>
    <mergeCell ref="Z81:Z82"/>
    <mergeCell ref="AA81:AA82"/>
    <mergeCell ref="AB81:AB82"/>
    <mergeCell ref="AC81:AC82"/>
    <mergeCell ref="C83:I83"/>
    <mergeCell ref="C84:I84"/>
    <mergeCell ref="Z84:AC84"/>
    <mergeCell ref="A81:A82"/>
    <mergeCell ref="B81:B82"/>
    <mergeCell ref="C81:C82"/>
    <mergeCell ref="D81:D82"/>
    <mergeCell ref="E81:E82"/>
    <mergeCell ref="F81:F82"/>
    <mergeCell ref="G81:G82"/>
    <mergeCell ref="C88:I88"/>
    <mergeCell ref="J88:M88"/>
    <mergeCell ref="N88:Q88"/>
    <mergeCell ref="R88:U88"/>
    <mergeCell ref="V88:Y88"/>
    <mergeCell ref="C89:I89"/>
    <mergeCell ref="J89:M89"/>
    <mergeCell ref="N89:Q89"/>
    <mergeCell ref="R89:U89"/>
    <mergeCell ref="V89:Y89"/>
    <mergeCell ref="C90:I90"/>
    <mergeCell ref="J90:M90"/>
    <mergeCell ref="N90:Q90"/>
    <mergeCell ref="R90:U90"/>
    <mergeCell ref="V90:Y90"/>
    <mergeCell ref="C91:I91"/>
    <mergeCell ref="J91:M91"/>
    <mergeCell ref="N91:Q91"/>
    <mergeCell ref="R91:U91"/>
    <mergeCell ref="V91:Y91"/>
    <mergeCell ref="C92:I92"/>
    <mergeCell ref="J92:M92"/>
    <mergeCell ref="N92:Q92"/>
    <mergeCell ref="R92:U92"/>
    <mergeCell ref="V92:Y92"/>
    <mergeCell ref="C93:I93"/>
    <mergeCell ref="J93:M93"/>
    <mergeCell ref="N93:Q93"/>
    <mergeCell ref="R93:U93"/>
    <mergeCell ref="V93:Y93"/>
    <mergeCell ref="C125:D125"/>
    <mergeCell ref="C100:I100"/>
    <mergeCell ref="J100:M100"/>
    <mergeCell ref="N100:Q100"/>
    <mergeCell ref="R100:U100"/>
    <mergeCell ref="V100:Y100"/>
    <mergeCell ref="C101:I101"/>
    <mergeCell ref="J101:M101"/>
    <mergeCell ref="N101:Q101"/>
    <mergeCell ref="R101:U101"/>
    <mergeCell ref="V101:Y101"/>
    <mergeCell ref="E106:K106"/>
    <mergeCell ref="E107:K107"/>
    <mergeCell ref="E108:K108"/>
    <mergeCell ref="E109:K109"/>
    <mergeCell ref="E110:K110"/>
    <mergeCell ref="E111:K111"/>
    <mergeCell ref="L111:N111"/>
    <mergeCell ref="I103:T103"/>
    <mergeCell ref="E104:K104"/>
    <mergeCell ref="L104:Q104"/>
    <mergeCell ref="E105:K105"/>
    <mergeCell ref="L105:Q105"/>
    <mergeCell ref="C98:I98"/>
    <mergeCell ref="J98:M98"/>
    <mergeCell ref="N98:Q98"/>
    <mergeCell ref="R98:U98"/>
    <mergeCell ref="V98:Y98"/>
    <mergeCell ref="C99:I99"/>
    <mergeCell ref="J99:M99"/>
    <mergeCell ref="N99:Q99"/>
    <mergeCell ref="R99:U99"/>
    <mergeCell ref="V99:Y99"/>
    <mergeCell ref="AA50:AA51"/>
    <mergeCell ref="AB50:AB51"/>
    <mergeCell ref="AC50:AC51"/>
    <mergeCell ref="Z50:Z51"/>
    <mergeCell ref="C97:I97"/>
    <mergeCell ref="J97:M97"/>
    <mergeCell ref="N97:Q97"/>
    <mergeCell ref="R97:U97"/>
    <mergeCell ref="V97:Y97"/>
    <mergeCell ref="C94:I94"/>
    <mergeCell ref="J94:M94"/>
    <mergeCell ref="N94:Q94"/>
    <mergeCell ref="R94:U94"/>
    <mergeCell ref="V94:Y94"/>
    <mergeCell ref="C95:I95"/>
    <mergeCell ref="J95:M95"/>
    <mergeCell ref="N95:Q95"/>
    <mergeCell ref="R95:U95"/>
    <mergeCell ref="V95:Y95"/>
    <mergeCell ref="C96:I96"/>
    <mergeCell ref="J96:M96"/>
    <mergeCell ref="N96:Q96"/>
    <mergeCell ref="R96:U96"/>
    <mergeCell ref="V96:Y96"/>
    <mergeCell ref="AC38:AC39"/>
    <mergeCell ref="D38:D39"/>
    <mergeCell ref="E38:E39"/>
    <mergeCell ref="F38:F39"/>
    <mergeCell ref="G38:G39"/>
    <mergeCell ref="B38:B39"/>
    <mergeCell ref="A38:A39"/>
    <mergeCell ref="Z38:Z39"/>
    <mergeCell ref="AA38:AA39"/>
    <mergeCell ref="AB38:AB39"/>
  </mergeCells>
  <phoneticPr fontId="82" type="noConversion"/>
  <pageMargins left="0.43307086614173229" right="0.23622047244094491" top="0.39370078740157483" bottom="0.23622047244094491" header="0.19685039370078741" footer="0.27559055118110237"/>
  <pageSetup paperSize="9" scale="55" orientation="landscape" r:id="rId1"/>
  <headerFooter differentFirst="1" scaleWithDoc="0">
    <oddHeader>&amp;C&amp;P</oddHeader>
  </headerFooter>
  <rowBreaks count="3" manualBreakCount="3">
    <brk id="25" max="28" man="1"/>
    <brk id="62" max="28" man="1"/>
    <brk id="8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160"/>
  <sheetViews>
    <sheetView topLeftCell="A85" zoomScale="90" zoomScaleNormal="90" zoomScaleSheetLayoutView="40" zoomScalePageLayoutView="85" workbookViewId="0">
      <selection activeCell="D128" sqref="D128"/>
    </sheetView>
  </sheetViews>
  <sheetFormatPr defaultColWidth="9.140625" defaultRowHeight="18.75" x14ac:dyDescent="0.2"/>
  <cols>
    <col min="1" max="1" width="4" style="2591" customWidth="1"/>
    <col min="2" max="3" width="3.42578125" style="2591" customWidth="1"/>
    <col min="4" max="4" width="26.140625" style="2591" customWidth="1"/>
    <col min="5" max="6" width="4.7109375" style="2591" customWidth="1"/>
    <col min="7" max="7" width="5" style="2591" customWidth="1"/>
    <col min="8" max="8" width="7.42578125" style="2592" customWidth="1"/>
    <col min="9" max="10" width="9.140625" style="2591" customWidth="1"/>
    <col min="11" max="11" width="7.85546875" style="2591" customWidth="1"/>
    <col min="12" max="12" width="8.28515625" style="2591" customWidth="1"/>
    <col min="13" max="13" width="9.28515625" style="2591" customWidth="1"/>
    <col min="14" max="14" width="9" style="2591" customWidth="1"/>
    <col min="15" max="15" width="8.7109375" style="2591" customWidth="1"/>
    <col min="16" max="16" width="7.7109375" style="2591" customWidth="1"/>
    <col min="17" max="17" width="9.7109375" style="2591" customWidth="1"/>
    <col min="18" max="18" width="9.140625" style="2591" customWidth="1"/>
    <col min="19" max="19" width="9.42578125" style="2591" customWidth="1"/>
    <col min="20" max="20" width="7.140625" style="2591" customWidth="1"/>
    <col min="21" max="21" width="9.42578125" style="2591" customWidth="1"/>
    <col min="22" max="22" width="9" style="2591" customWidth="1"/>
    <col min="23" max="23" width="7.85546875" style="2591" customWidth="1"/>
    <col min="24" max="24" width="6.85546875" style="2591" customWidth="1"/>
    <col min="25" max="25" width="22.28515625" style="2591" customWidth="1"/>
    <col min="26" max="26" width="7.85546875" style="2824" customWidth="1"/>
    <col min="27" max="27" width="8.28515625" style="2591" customWidth="1"/>
    <col min="28" max="28" width="7.28515625" style="2591" customWidth="1"/>
    <col min="29" max="29" width="5.7109375" style="2591" customWidth="1"/>
    <col min="30" max="30" width="9.28515625" style="2593" bestFit="1" customWidth="1"/>
    <col min="31" max="31" width="9.28515625" style="2594" bestFit="1" customWidth="1"/>
    <col min="32" max="16384" width="9.140625" style="2591"/>
  </cols>
  <sheetData>
    <row r="1" spans="1:34" ht="6.75" customHeight="1" x14ac:dyDescent="0.2">
      <c r="W1" s="4824"/>
      <c r="X1" s="4824"/>
      <c r="Y1" s="4824"/>
      <c r="Z1" s="4824"/>
      <c r="AA1" s="4824"/>
      <c r="AB1" s="4824"/>
      <c r="AC1" s="4824"/>
    </row>
    <row r="2" spans="1:34" ht="18" customHeight="1" x14ac:dyDescent="0.2">
      <c r="A2" s="4825" t="s">
        <v>337</v>
      </c>
      <c r="B2" s="4826"/>
      <c r="C2" s="4826"/>
      <c r="D2" s="4826"/>
      <c r="E2" s="4826"/>
      <c r="F2" s="4826"/>
      <c r="G2" s="4826"/>
      <c r="H2" s="4826"/>
      <c r="I2" s="4826"/>
      <c r="J2" s="4826"/>
      <c r="K2" s="4826"/>
      <c r="L2" s="4826"/>
      <c r="M2" s="4826"/>
      <c r="N2" s="4826"/>
      <c r="O2" s="4826"/>
      <c r="P2" s="4826"/>
      <c r="Q2" s="4826"/>
      <c r="R2" s="4826"/>
      <c r="S2" s="4826"/>
      <c r="T2" s="4826"/>
      <c r="U2" s="4826"/>
      <c r="V2" s="4826"/>
      <c r="W2" s="4826"/>
      <c r="X2" s="4826"/>
      <c r="Y2" s="4826"/>
      <c r="Z2" s="4826"/>
      <c r="AA2" s="4826"/>
      <c r="AB2" s="4826"/>
    </row>
    <row r="3" spans="1:34" ht="22.5" customHeight="1" x14ac:dyDescent="0.2">
      <c r="A3" s="4827" t="s">
        <v>338</v>
      </c>
      <c r="B3" s="4828"/>
      <c r="C3" s="4828"/>
      <c r="D3" s="4828"/>
      <c r="E3" s="4828"/>
      <c r="F3" s="4828"/>
      <c r="G3" s="4828"/>
      <c r="H3" s="4828"/>
      <c r="I3" s="4828"/>
      <c r="J3" s="4828"/>
      <c r="K3" s="4828"/>
      <c r="L3" s="4828"/>
      <c r="M3" s="4828"/>
      <c r="N3" s="4828"/>
      <c r="O3" s="4828"/>
      <c r="P3" s="4828"/>
      <c r="Q3" s="4828"/>
      <c r="R3" s="4828"/>
      <c r="S3" s="4828"/>
      <c r="T3" s="4828"/>
      <c r="U3" s="4828"/>
      <c r="V3" s="4828"/>
      <c r="W3" s="4828"/>
      <c r="X3" s="4828"/>
      <c r="Y3" s="4828"/>
      <c r="Z3" s="4828"/>
      <c r="AA3" s="4828"/>
      <c r="AB3" s="4828"/>
    </row>
    <row r="4" spans="1:34" ht="17.25" customHeight="1" thickBot="1" x14ac:dyDescent="0.25">
      <c r="A4" s="4829" t="s">
        <v>189</v>
      </c>
      <c r="B4" s="4830"/>
      <c r="C4" s="4830"/>
      <c r="D4" s="4830"/>
      <c r="E4" s="4830"/>
      <c r="F4" s="4830"/>
      <c r="G4" s="4830"/>
      <c r="H4" s="4830"/>
      <c r="I4" s="4830"/>
      <c r="J4" s="4830"/>
      <c r="K4" s="4830"/>
      <c r="L4" s="4830"/>
      <c r="M4" s="4830"/>
      <c r="N4" s="4830"/>
      <c r="O4" s="4830"/>
      <c r="P4" s="4830"/>
      <c r="Q4" s="4830"/>
      <c r="R4" s="4830"/>
      <c r="S4" s="4830"/>
      <c r="T4" s="4830"/>
      <c r="U4" s="4830"/>
      <c r="V4" s="4830"/>
      <c r="W4" s="4830"/>
      <c r="X4" s="4830"/>
      <c r="Y4" s="4830"/>
      <c r="Z4" s="4830"/>
      <c r="AA4" s="4830"/>
      <c r="AB4" s="4830"/>
    </row>
    <row r="5" spans="1:34" ht="45" customHeight="1" thickTop="1" x14ac:dyDescent="0.2">
      <c r="A5" s="4831" t="s">
        <v>3</v>
      </c>
      <c r="B5" s="4834" t="s">
        <v>4</v>
      </c>
      <c r="C5" s="4834" t="s">
        <v>5</v>
      </c>
      <c r="D5" s="4837" t="s">
        <v>6</v>
      </c>
      <c r="E5" s="4814" t="s">
        <v>7</v>
      </c>
      <c r="F5" s="4814" t="s">
        <v>8</v>
      </c>
      <c r="G5" s="4814" t="s">
        <v>190</v>
      </c>
      <c r="H5" s="4817" t="s">
        <v>10</v>
      </c>
      <c r="I5" s="4820" t="s">
        <v>162</v>
      </c>
      <c r="J5" s="4821"/>
      <c r="K5" s="4821"/>
      <c r="L5" s="4822"/>
      <c r="M5" s="4823" t="s">
        <v>12</v>
      </c>
      <c r="N5" s="4821"/>
      <c r="O5" s="4821"/>
      <c r="P5" s="4822"/>
      <c r="Q5" s="4823" t="s">
        <v>13</v>
      </c>
      <c r="R5" s="4821"/>
      <c r="S5" s="4821"/>
      <c r="T5" s="4822"/>
      <c r="U5" s="4823" t="s">
        <v>14</v>
      </c>
      <c r="V5" s="4821"/>
      <c r="W5" s="4821"/>
      <c r="X5" s="4822"/>
      <c r="Y5" s="4804" t="s">
        <v>15</v>
      </c>
      <c r="Z5" s="4804"/>
      <c r="AA5" s="4804"/>
      <c r="AB5" s="4805"/>
    </row>
    <row r="6" spans="1:34" ht="24.75" customHeight="1" x14ac:dyDescent="0.2">
      <c r="A6" s="4832"/>
      <c r="B6" s="4835"/>
      <c r="C6" s="4835"/>
      <c r="D6" s="4838"/>
      <c r="E6" s="4815"/>
      <c r="F6" s="4815"/>
      <c r="G6" s="4815"/>
      <c r="H6" s="4818"/>
      <c r="I6" s="4806" t="s">
        <v>16</v>
      </c>
      <c r="J6" s="4808" t="s">
        <v>17</v>
      </c>
      <c r="K6" s="4809"/>
      <c r="L6" s="4810" t="s">
        <v>18</v>
      </c>
      <c r="M6" s="4812" t="s">
        <v>16</v>
      </c>
      <c r="N6" s="4808" t="s">
        <v>17</v>
      </c>
      <c r="O6" s="4809"/>
      <c r="P6" s="4810" t="s">
        <v>18</v>
      </c>
      <c r="Q6" s="4812" t="s">
        <v>16</v>
      </c>
      <c r="R6" s="4808" t="s">
        <v>17</v>
      </c>
      <c r="S6" s="4809"/>
      <c r="T6" s="4810" t="s">
        <v>18</v>
      </c>
      <c r="U6" s="4812" t="s">
        <v>16</v>
      </c>
      <c r="V6" s="4808" t="s">
        <v>17</v>
      </c>
      <c r="W6" s="4809"/>
      <c r="X6" s="4810" t="s">
        <v>18</v>
      </c>
      <c r="Y6" s="4840" t="s">
        <v>19</v>
      </c>
      <c r="Z6" s="4808" t="s">
        <v>20</v>
      </c>
      <c r="AA6" s="4842"/>
      <c r="AB6" s="4843"/>
    </row>
    <row r="7" spans="1:34" ht="141" customHeight="1" thickBot="1" x14ac:dyDescent="0.25">
      <c r="A7" s="4833"/>
      <c r="B7" s="4836"/>
      <c r="C7" s="4836"/>
      <c r="D7" s="4839"/>
      <c r="E7" s="4816"/>
      <c r="F7" s="4816"/>
      <c r="G7" s="4816"/>
      <c r="H7" s="4819"/>
      <c r="I7" s="4807"/>
      <c r="J7" s="2595" t="s">
        <v>16</v>
      </c>
      <c r="K7" s="2595" t="s">
        <v>21</v>
      </c>
      <c r="L7" s="4811"/>
      <c r="M7" s="4813"/>
      <c r="N7" s="2596" t="s">
        <v>16</v>
      </c>
      <c r="O7" s="2595" t="s">
        <v>21</v>
      </c>
      <c r="P7" s="4811"/>
      <c r="Q7" s="4813"/>
      <c r="R7" s="2595" t="s">
        <v>16</v>
      </c>
      <c r="S7" s="2595" t="s">
        <v>21</v>
      </c>
      <c r="T7" s="4811"/>
      <c r="U7" s="4813"/>
      <c r="V7" s="2595" t="s">
        <v>16</v>
      </c>
      <c r="W7" s="2595" t="s">
        <v>21</v>
      </c>
      <c r="X7" s="4811"/>
      <c r="Y7" s="4841"/>
      <c r="Z7" s="2597" t="s">
        <v>22</v>
      </c>
      <c r="AA7" s="2597" t="s">
        <v>23</v>
      </c>
      <c r="AB7" s="2598" t="s">
        <v>24</v>
      </c>
    </row>
    <row r="8" spans="1:34" ht="19.5" customHeight="1" thickTop="1" thickBot="1" x14ac:dyDescent="0.25">
      <c r="A8" s="4793" t="s">
        <v>339</v>
      </c>
      <c r="B8" s="4794"/>
      <c r="C8" s="4794"/>
      <c r="D8" s="4794"/>
      <c r="E8" s="4794"/>
      <c r="F8" s="4794"/>
      <c r="G8" s="4794"/>
      <c r="H8" s="4794"/>
      <c r="I8" s="4794"/>
      <c r="J8" s="4794"/>
      <c r="K8" s="4794"/>
      <c r="L8" s="4794"/>
      <c r="M8" s="4794"/>
      <c r="N8" s="4794"/>
      <c r="O8" s="4794"/>
      <c r="P8" s="4794"/>
      <c r="Q8" s="4794"/>
      <c r="R8" s="4794"/>
      <c r="S8" s="4794"/>
      <c r="T8" s="4794"/>
      <c r="U8" s="4794"/>
      <c r="V8" s="4794"/>
      <c r="W8" s="4794"/>
      <c r="X8" s="4794"/>
      <c r="Y8" s="4794"/>
      <c r="Z8" s="4794"/>
      <c r="AA8" s="4794"/>
      <c r="AB8" s="4795"/>
    </row>
    <row r="9" spans="1:34" ht="16.5" customHeight="1" thickBot="1" x14ac:dyDescent="0.25">
      <c r="A9" s="2599" t="s">
        <v>26</v>
      </c>
      <c r="B9" s="4796" t="s">
        <v>340</v>
      </c>
      <c r="C9" s="4796"/>
      <c r="D9" s="4796"/>
      <c r="E9" s="4796"/>
      <c r="F9" s="4796"/>
      <c r="G9" s="4796"/>
      <c r="H9" s="4796"/>
      <c r="I9" s="4796"/>
      <c r="J9" s="4796"/>
      <c r="K9" s="4796"/>
      <c r="L9" s="4796"/>
      <c r="M9" s="4796"/>
      <c r="N9" s="4796"/>
      <c r="O9" s="4796"/>
      <c r="P9" s="4796"/>
      <c r="Q9" s="4796"/>
      <c r="R9" s="4796"/>
      <c r="S9" s="4796"/>
      <c r="T9" s="4796"/>
      <c r="U9" s="4796"/>
      <c r="V9" s="4796"/>
      <c r="W9" s="4796"/>
      <c r="X9" s="4796"/>
      <c r="Y9" s="4796"/>
      <c r="Z9" s="4796"/>
      <c r="AA9" s="4796"/>
      <c r="AB9" s="4797"/>
    </row>
    <row r="10" spans="1:34" ht="19.5" customHeight="1" thickBot="1" x14ac:dyDescent="0.25">
      <c r="A10" s="2600" t="s">
        <v>26</v>
      </c>
      <c r="B10" s="2601" t="s">
        <v>26</v>
      </c>
      <c r="C10" s="4798" t="s">
        <v>341</v>
      </c>
      <c r="D10" s="4799"/>
      <c r="E10" s="4799"/>
      <c r="F10" s="4799"/>
      <c r="G10" s="4799"/>
      <c r="H10" s="4799"/>
      <c r="I10" s="4799"/>
      <c r="J10" s="4799"/>
      <c r="K10" s="4799"/>
      <c r="L10" s="4799"/>
      <c r="M10" s="4799"/>
      <c r="N10" s="4799"/>
      <c r="O10" s="4799"/>
      <c r="P10" s="4799"/>
      <c r="Q10" s="4799"/>
      <c r="R10" s="4799"/>
      <c r="S10" s="4799"/>
      <c r="T10" s="4799"/>
      <c r="U10" s="4799"/>
      <c r="V10" s="4799"/>
      <c r="W10" s="4799"/>
      <c r="X10" s="4799"/>
      <c r="Y10" s="4799"/>
      <c r="Z10" s="4799"/>
      <c r="AA10" s="4799"/>
      <c r="AB10" s="4800"/>
    </row>
    <row r="11" spans="1:34" ht="19.5" thickBot="1" x14ac:dyDescent="0.25">
      <c r="A11" s="2600" t="s">
        <v>26</v>
      </c>
      <c r="B11" s="2601" t="s">
        <v>26</v>
      </c>
      <c r="C11" s="2602" t="s">
        <v>26</v>
      </c>
      <c r="D11" s="4801" t="s">
        <v>342</v>
      </c>
      <c r="E11" s="4801"/>
      <c r="F11" s="4801"/>
      <c r="G11" s="4801"/>
      <c r="H11" s="4801"/>
      <c r="I11" s="4801"/>
      <c r="J11" s="4801"/>
      <c r="K11" s="4801"/>
      <c r="L11" s="4801"/>
      <c r="M11" s="4802"/>
      <c r="N11" s="4801"/>
      <c r="O11" s="4801"/>
      <c r="P11" s="4801"/>
      <c r="Q11" s="4801"/>
      <c r="R11" s="4801"/>
      <c r="S11" s="4801"/>
      <c r="T11" s="4801"/>
      <c r="U11" s="4801"/>
      <c r="V11" s="4801"/>
      <c r="W11" s="4801"/>
      <c r="X11" s="4801"/>
      <c r="Y11" s="4801"/>
      <c r="Z11" s="4801"/>
      <c r="AA11" s="4801"/>
      <c r="AB11" s="4803"/>
    </row>
    <row r="12" spans="1:34" ht="18" customHeight="1" x14ac:dyDescent="0.2">
      <c r="A12" s="4756"/>
      <c r="B12" s="4757"/>
      <c r="C12" s="4722"/>
      <c r="D12" s="2603" t="s">
        <v>343</v>
      </c>
      <c r="E12" s="4787">
        <v>288712070</v>
      </c>
      <c r="F12" s="4726">
        <v>288712070</v>
      </c>
      <c r="G12" s="4731" t="s">
        <v>344</v>
      </c>
      <c r="H12" s="2604" t="s">
        <v>50</v>
      </c>
      <c r="I12" s="2605">
        <v>0.5</v>
      </c>
      <c r="J12" s="2606">
        <v>0.5</v>
      </c>
      <c r="K12" s="2606"/>
      <c r="L12" s="2607"/>
      <c r="M12" s="2608">
        <f>SUM(P12+N12)</f>
        <v>0.5</v>
      </c>
      <c r="N12" s="2609">
        <v>0.5</v>
      </c>
      <c r="O12" s="2610"/>
      <c r="P12" s="2611"/>
      <c r="Q12" s="2612">
        <f>SUM(T12+R12)</f>
        <v>0.5</v>
      </c>
      <c r="R12" s="2613">
        <v>0.5</v>
      </c>
      <c r="S12" s="2606"/>
      <c r="T12" s="2607"/>
      <c r="U12" s="2612">
        <f>SUM(X12+V12)</f>
        <v>0.5</v>
      </c>
      <c r="V12" s="2613">
        <v>0.5</v>
      </c>
      <c r="W12" s="2606"/>
      <c r="X12" s="2607"/>
      <c r="Y12" s="4711" t="s">
        <v>855</v>
      </c>
      <c r="Z12" s="2614">
        <v>1</v>
      </c>
      <c r="AA12" s="2615">
        <v>1</v>
      </c>
      <c r="AB12" s="2616">
        <v>1</v>
      </c>
    </row>
    <row r="13" spans="1:34" ht="18" customHeight="1" x14ac:dyDescent="0.2">
      <c r="A13" s="4716"/>
      <c r="B13" s="4719"/>
      <c r="C13" s="4723"/>
      <c r="D13" s="2617" t="s">
        <v>345</v>
      </c>
      <c r="E13" s="4788"/>
      <c r="F13" s="4727"/>
      <c r="G13" s="4732"/>
      <c r="H13" s="2618" t="s">
        <v>50</v>
      </c>
      <c r="I13" s="2619">
        <v>0.3</v>
      </c>
      <c r="J13" s="817">
        <v>0.3</v>
      </c>
      <c r="K13" s="2620"/>
      <c r="L13" s="2621"/>
      <c r="M13" s="2622">
        <f t="shared" ref="M13:M21" si="0">SUM(P13+N13)</f>
        <v>0.3</v>
      </c>
      <c r="N13" s="2326">
        <v>0.3</v>
      </c>
      <c r="O13" s="2623"/>
      <c r="P13" s="2624"/>
      <c r="Q13" s="2625">
        <f t="shared" ref="Q13:Q21" si="1">SUM(T13+R13)</f>
        <v>0.3</v>
      </c>
      <c r="R13" s="818">
        <v>0.3</v>
      </c>
      <c r="S13" s="2620"/>
      <c r="T13" s="2621"/>
      <c r="U13" s="2625">
        <f t="shared" ref="U13:U21" si="2">SUM(X13+V13)</f>
        <v>0.3</v>
      </c>
      <c r="V13" s="818">
        <v>0.3</v>
      </c>
      <c r="W13" s="2620"/>
      <c r="X13" s="2621"/>
      <c r="Y13" s="4712"/>
      <c r="Z13" s="2626">
        <v>1</v>
      </c>
      <c r="AA13" s="2627">
        <v>1</v>
      </c>
      <c r="AB13" s="2628">
        <v>1</v>
      </c>
    </row>
    <row r="14" spans="1:34" ht="17.25" customHeight="1" x14ac:dyDescent="0.2">
      <c r="A14" s="4716"/>
      <c r="B14" s="4719"/>
      <c r="C14" s="4723"/>
      <c r="D14" s="2617" t="s">
        <v>346</v>
      </c>
      <c r="E14" s="4788"/>
      <c r="F14" s="4727"/>
      <c r="G14" s="4732"/>
      <c r="H14" s="2618" t="s">
        <v>50</v>
      </c>
      <c r="I14" s="2619">
        <v>0.3</v>
      </c>
      <c r="J14" s="817">
        <v>0.3</v>
      </c>
      <c r="K14" s="2620"/>
      <c r="L14" s="2621"/>
      <c r="M14" s="2622">
        <f t="shared" si="0"/>
        <v>0.3</v>
      </c>
      <c r="N14" s="2326">
        <v>0.3</v>
      </c>
      <c r="O14" s="2623"/>
      <c r="P14" s="2624"/>
      <c r="Q14" s="2625">
        <f t="shared" si="1"/>
        <v>0.3</v>
      </c>
      <c r="R14" s="818">
        <v>0.3</v>
      </c>
      <c r="S14" s="2620"/>
      <c r="T14" s="2621"/>
      <c r="U14" s="2625">
        <f t="shared" si="2"/>
        <v>0.3</v>
      </c>
      <c r="V14" s="818">
        <v>0.3</v>
      </c>
      <c r="W14" s="2620"/>
      <c r="X14" s="2621"/>
      <c r="Y14" s="4712"/>
      <c r="Z14" s="2626">
        <v>1</v>
      </c>
      <c r="AA14" s="2627">
        <v>1</v>
      </c>
      <c r="AB14" s="2628">
        <v>1</v>
      </c>
    </row>
    <row r="15" spans="1:34" ht="17.25" customHeight="1" x14ac:dyDescent="0.2">
      <c r="A15" s="4716"/>
      <c r="B15" s="4719"/>
      <c r="C15" s="4723"/>
      <c r="D15" s="2617" t="s">
        <v>347</v>
      </c>
      <c r="E15" s="4788"/>
      <c r="F15" s="4727"/>
      <c r="G15" s="4732"/>
      <c r="H15" s="2618" t="s">
        <v>50</v>
      </c>
      <c r="I15" s="2619">
        <v>0.3</v>
      </c>
      <c r="J15" s="817">
        <v>0.3</v>
      </c>
      <c r="K15" s="2620"/>
      <c r="L15" s="2621"/>
      <c r="M15" s="2622">
        <f t="shared" si="0"/>
        <v>1.3</v>
      </c>
      <c r="N15" s="2326">
        <v>1.3</v>
      </c>
      <c r="O15" s="2623"/>
      <c r="P15" s="2624"/>
      <c r="Q15" s="2625">
        <f t="shared" si="1"/>
        <v>0.3</v>
      </c>
      <c r="R15" s="818">
        <v>0.3</v>
      </c>
      <c r="S15" s="2620"/>
      <c r="T15" s="2621"/>
      <c r="U15" s="2625">
        <f t="shared" si="2"/>
        <v>0.3</v>
      </c>
      <c r="V15" s="818">
        <v>0.3</v>
      </c>
      <c r="W15" s="2620"/>
      <c r="X15" s="2621"/>
      <c r="Y15" s="4712"/>
      <c r="Z15" s="2626">
        <v>2</v>
      </c>
      <c r="AA15" s="2627">
        <v>1</v>
      </c>
      <c r="AB15" s="2628">
        <v>1</v>
      </c>
    </row>
    <row r="16" spans="1:34" ht="19.5" customHeight="1" x14ac:dyDescent="0.2">
      <c r="A16" s="4716"/>
      <c r="B16" s="4719"/>
      <c r="C16" s="4723"/>
      <c r="D16" s="2617" t="s">
        <v>348</v>
      </c>
      <c r="E16" s="4788"/>
      <c r="F16" s="4727"/>
      <c r="G16" s="4732"/>
      <c r="H16" s="2618" t="s">
        <v>50</v>
      </c>
      <c r="I16" s="2619">
        <v>0.4</v>
      </c>
      <c r="J16" s="817">
        <v>0.4</v>
      </c>
      <c r="K16" s="2620"/>
      <c r="L16" s="2621"/>
      <c r="M16" s="2622">
        <f t="shared" si="0"/>
        <v>0.4</v>
      </c>
      <c r="N16" s="2326">
        <v>0.4</v>
      </c>
      <c r="O16" s="2623"/>
      <c r="P16" s="2624"/>
      <c r="Q16" s="2625">
        <f t="shared" si="1"/>
        <v>0.4</v>
      </c>
      <c r="R16" s="818">
        <v>0.4</v>
      </c>
      <c r="S16" s="2620"/>
      <c r="T16" s="2621"/>
      <c r="U16" s="2625">
        <f t="shared" si="2"/>
        <v>0.4</v>
      </c>
      <c r="V16" s="818">
        <v>0.4</v>
      </c>
      <c r="W16" s="2620"/>
      <c r="X16" s="2621"/>
      <c r="Y16" s="4712"/>
      <c r="Z16" s="2629">
        <v>1</v>
      </c>
      <c r="AA16" s="2627">
        <v>1</v>
      </c>
      <c r="AB16" s="2628">
        <v>1</v>
      </c>
      <c r="AE16" s="2593"/>
      <c r="AF16" s="2593"/>
      <c r="AG16" s="2593"/>
      <c r="AH16" s="2593"/>
    </row>
    <row r="17" spans="1:34" ht="19.5" customHeight="1" x14ac:dyDescent="0.2">
      <c r="A17" s="4716"/>
      <c r="B17" s="4719"/>
      <c r="C17" s="4723"/>
      <c r="D17" s="2617" t="s">
        <v>349</v>
      </c>
      <c r="E17" s="4788"/>
      <c r="F17" s="4727"/>
      <c r="G17" s="4732"/>
      <c r="H17" s="2618" t="s">
        <v>50</v>
      </c>
      <c r="I17" s="2619">
        <v>0.3</v>
      </c>
      <c r="J17" s="817">
        <v>0.3</v>
      </c>
      <c r="K17" s="2620"/>
      <c r="L17" s="2621"/>
      <c r="M17" s="2622">
        <f t="shared" si="0"/>
        <v>0.3</v>
      </c>
      <c r="N17" s="2326">
        <v>0.3</v>
      </c>
      <c r="O17" s="2623"/>
      <c r="P17" s="2624"/>
      <c r="Q17" s="2625">
        <f t="shared" si="1"/>
        <v>0.3</v>
      </c>
      <c r="R17" s="818">
        <v>0.3</v>
      </c>
      <c r="S17" s="2620"/>
      <c r="T17" s="2621"/>
      <c r="U17" s="2625">
        <f t="shared" si="2"/>
        <v>0.3</v>
      </c>
      <c r="V17" s="818">
        <v>0.3</v>
      </c>
      <c r="W17" s="2620"/>
      <c r="X17" s="2621"/>
      <c r="Y17" s="4712"/>
      <c r="Z17" s="2626">
        <v>1</v>
      </c>
      <c r="AA17" s="2627">
        <v>1</v>
      </c>
      <c r="AB17" s="2628">
        <v>1</v>
      </c>
      <c r="AE17" s="2593"/>
      <c r="AF17" s="2593"/>
      <c r="AG17" s="2593"/>
      <c r="AH17" s="2593"/>
    </row>
    <row r="18" spans="1:34" ht="18" customHeight="1" x14ac:dyDescent="0.2">
      <c r="A18" s="4716"/>
      <c r="B18" s="4719"/>
      <c r="C18" s="4723"/>
      <c r="D18" s="2617" t="s">
        <v>350</v>
      </c>
      <c r="E18" s="4788"/>
      <c r="F18" s="4727"/>
      <c r="G18" s="4732"/>
      <c r="H18" s="2618" t="s">
        <v>50</v>
      </c>
      <c r="I18" s="2619">
        <v>0.3</v>
      </c>
      <c r="J18" s="817">
        <v>0.3</v>
      </c>
      <c r="K18" s="2620"/>
      <c r="L18" s="2621"/>
      <c r="M18" s="2622">
        <f t="shared" si="0"/>
        <v>0.3</v>
      </c>
      <c r="N18" s="2326">
        <v>0.3</v>
      </c>
      <c r="O18" s="2623"/>
      <c r="P18" s="2624"/>
      <c r="Q18" s="2625">
        <f t="shared" si="1"/>
        <v>0.3</v>
      </c>
      <c r="R18" s="818">
        <v>0.3</v>
      </c>
      <c r="S18" s="2620"/>
      <c r="T18" s="2621"/>
      <c r="U18" s="2625">
        <f t="shared" si="2"/>
        <v>0.3</v>
      </c>
      <c r="V18" s="818">
        <v>0.3</v>
      </c>
      <c r="W18" s="2620"/>
      <c r="X18" s="2621"/>
      <c r="Y18" s="4712"/>
      <c r="Z18" s="2626">
        <v>1</v>
      </c>
      <c r="AA18" s="2627">
        <v>1</v>
      </c>
      <c r="AB18" s="2628">
        <v>1</v>
      </c>
      <c r="AE18" s="2593"/>
      <c r="AF18" s="2593"/>
      <c r="AG18" s="2593"/>
      <c r="AH18" s="2593"/>
    </row>
    <row r="19" spans="1:34" ht="20.25" customHeight="1" x14ac:dyDescent="0.2">
      <c r="A19" s="4716"/>
      <c r="B19" s="4719"/>
      <c r="C19" s="4723"/>
      <c r="D19" s="2617" t="s">
        <v>351</v>
      </c>
      <c r="E19" s="4788"/>
      <c r="F19" s="4727"/>
      <c r="G19" s="4732"/>
      <c r="H19" s="2618" t="s">
        <v>50</v>
      </c>
      <c r="I19" s="2619">
        <v>0.3</v>
      </c>
      <c r="J19" s="817">
        <v>0.3</v>
      </c>
      <c r="K19" s="2620"/>
      <c r="L19" s="2621"/>
      <c r="M19" s="2622">
        <f t="shared" si="0"/>
        <v>0.3</v>
      </c>
      <c r="N19" s="2326">
        <v>0.3</v>
      </c>
      <c r="O19" s="2623"/>
      <c r="P19" s="2624"/>
      <c r="Q19" s="2625">
        <f t="shared" si="1"/>
        <v>0.3</v>
      </c>
      <c r="R19" s="818">
        <v>0.3</v>
      </c>
      <c r="S19" s="2620"/>
      <c r="T19" s="2621"/>
      <c r="U19" s="2625">
        <f t="shared" si="2"/>
        <v>0.3</v>
      </c>
      <c r="V19" s="818">
        <v>0.3</v>
      </c>
      <c r="W19" s="2620"/>
      <c r="X19" s="2621"/>
      <c r="Y19" s="4712"/>
      <c r="Z19" s="2626">
        <v>1</v>
      </c>
      <c r="AA19" s="2627">
        <v>1</v>
      </c>
      <c r="AB19" s="2628">
        <v>1</v>
      </c>
    </row>
    <row r="20" spans="1:34" ht="18" customHeight="1" x14ac:dyDescent="0.2">
      <c r="A20" s="4717"/>
      <c r="B20" s="4720"/>
      <c r="C20" s="4724"/>
      <c r="D20" s="2617" t="s">
        <v>352</v>
      </c>
      <c r="E20" s="4788"/>
      <c r="F20" s="4727"/>
      <c r="G20" s="4732"/>
      <c r="H20" s="2630" t="s">
        <v>50</v>
      </c>
      <c r="I20" s="2619">
        <v>0.4</v>
      </c>
      <c r="J20" s="817">
        <v>0.4</v>
      </c>
      <c r="K20" s="2620"/>
      <c r="L20" s="2621"/>
      <c r="M20" s="2622">
        <f t="shared" si="0"/>
        <v>0.4</v>
      </c>
      <c r="N20" s="2326">
        <v>0.4</v>
      </c>
      <c r="O20" s="2631"/>
      <c r="P20" s="2632"/>
      <c r="Q20" s="2625">
        <f t="shared" si="1"/>
        <v>0.4</v>
      </c>
      <c r="R20" s="818">
        <v>0.4</v>
      </c>
      <c r="S20" s="2620"/>
      <c r="T20" s="2621"/>
      <c r="U20" s="2625">
        <f t="shared" si="2"/>
        <v>0.4</v>
      </c>
      <c r="V20" s="818">
        <v>0.4</v>
      </c>
      <c r="W20" s="2620"/>
      <c r="X20" s="2621"/>
      <c r="Y20" s="4712"/>
      <c r="Z20" s="2626">
        <v>1</v>
      </c>
      <c r="AA20" s="2627">
        <v>1</v>
      </c>
      <c r="AB20" s="2628">
        <v>1</v>
      </c>
      <c r="AD20" s="2633"/>
    </row>
    <row r="21" spans="1:34" ht="18" customHeight="1" x14ac:dyDescent="0.2">
      <c r="A21" s="4717"/>
      <c r="B21" s="4720"/>
      <c r="C21" s="4724"/>
      <c r="D21" s="2617" t="s">
        <v>353</v>
      </c>
      <c r="E21" s="4788"/>
      <c r="F21" s="4727"/>
      <c r="G21" s="4732"/>
      <c r="H21" s="2618" t="s">
        <v>50</v>
      </c>
      <c r="I21" s="2619">
        <v>0.5</v>
      </c>
      <c r="J21" s="2620">
        <v>0.5</v>
      </c>
      <c r="K21" s="2634"/>
      <c r="L21" s="2635"/>
      <c r="M21" s="2622">
        <f t="shared" si="0"/>
        <v>0.5</v>
      </c>
      <c r="N21" s="2636">
        <v>0.5</v>
      </c>
      <c r="O21" s="2623"/>
      <c r="P21" s="2624"/>
      <c r="Q21" s="2625">
        <f t="shared" si="1"/>
        <v>0.5</v>
      </c>
      <c r="R21" s="2637">
        <v>0.5</v>
      </c>
      <c r="S21" s="2620"/>
      <c r="T21" s="2638"/>
      <c r="U21" s="2625">
        <f t="shared" si="2"/>
        <v>0.5</v>
      </c>
      <c r="V21" s="2637">
        <v>0.5</v>
      </c>
      <c r="W21" s="2620"/>
      <c r="X21" s="2621"/>
      <c r="Y21" s="4712"/>
      <c r="Z21" s="2639">
        <v>1</v>
      </c>
      <c r="AA21" s="2640">
        <v>1</v>
      </c>
      <c r="AB21" s="2641">
        <v>1</v>
      </c>
      <c r="AD21" s="2633"/>
    </row>
    <row r="22" spans="1:34" ht="19.5" customHeight="1" thickBot="1" x14ac:dyDescent="0.25">
      <c r="A22" s="4718"/>
      <c r="B22" s="4721"/>
      <c r="C22" s="4725"/>
      <c r="D22" s="2642"/>
      <c r="E22" s="4789"/>
      <c r="F22" s="4728"/>
      <c r="G22" s="4733"/>
      <c r="H22" s="2643" t="s">
        <v>16</v>
      </c>
      <c r="I22" s="2644">
        <v>3.5999999999999996</v>
      </c>
      <c r="J22" s="2645">
        <v>3.5999999999999996</v>
      </c>
      <c r="K22" s="2645"/>
      <c r="L22" s="2646"/>
      <c r="M22" s="2647">
        <f>SUM(M12:M21)</f>
        <v>4.5999999999999996</v>
      </c>
      <c r="N22" s="2648">
        <f t="shared" ref="N22" si="3">SUM(N12:N21)</f>
        <v>4.5999999999999996</v>
      </c>
      <c r="O22" s="2648"/>
      <c r="P22" s="2649"/>
      <c r="Q22" s="2647">
        <f>SUM(Q12:Q21)</f>
        <v>3.5999999999999996</v>
      </c>
      <c r="R22" s="2648">
        <f t="shared" ref="R22" si="4">SUM(R12:R21)</f>
        <v>3.5999999999999996</v>
      </c>
      <c r="S22" s="2648"/>
      <c r="T22" s="2649"/>
      <c r="U22" s="2647">
        <f>SUM(U12:U21)</f>
        <v>3.5999999999999996</v>
      </c>
      <c r="V22" s="2648">
        <f t="shared" ref="V22" si="5">SUM(V12:V21)</f>
        <v>3.5999999999999996</v>
      </c>
      <c r="W22" s="2648"/>
      <c r="X22" s="2649"/>
      <c r="Y22" s="4745"/>
      <c r="Z22" s="4784"/>
      <c r="AA22" s="4784"/>
      <c r="AB22" s="4785"/>
      <c r="AD22" s="2633"/>
    </row>
    <row r="23" spans="1:34" ht="19.5" thickBot="1" x14ac:dyDescent="0.25">
      <c r="A23" s="2600" t="s">
        <v>26</v>
      </c>
      <c r="B23" s="2601" t="s">
        <v>26</v>
      </c>
      <c r="C23" s="2650" t="s">
        <v>178</v>
      </c>
      <c r="D23" s="4737" t="s">
        <v>354</v>
      </c>
      <c r="E23" s="4737"/>
      <c r="F23" s="4737"/>
      <c r="G23" s="4737"/>
      <c r="H23" s="4737"/>
      <c r="I23" s="4737"/>
      <c r="J23" s="4737"/>
      <c r="K23" s="4737"/>
      <c r="L23" s="4737"/>
      <c r="M23" s="4737"/>
      <c r="N23" s="4737"/>
      <c r="O23" s="4737"/>
      <c r="P23" s="4737"/>
      <c r="Q23" s="4737"/>
      <c r="R23" s="4737"/>
      <c r="S23" s="4737"/>
      <c r="T23" s="4737"/>
      <c r="U23" s="4737"/>
      <c r="V23" s="4737"/>
      <c r="W23" s="4737"/>
      <c r="X23" s="4737"/>
      <c r="Y23" s="4737"/>
      <c r="Z23" s="4737"/>
      <c r="AA23" s="4737"/>
      <c r="AB23" s="4786"/>
    </row>
    <row r="24" spans="1:34" ht="18" customHeight="1" x14ac:dyDescent="0.2">
      <c r="A24" s="4756"/>
      <c r="B24" s="4757"/>
      <c r="C24" s="4758"/>
      <c r="D24" s="2651" t="s">
        <v>343</v>
      </c>
      <c r="E24" s="4726">
        <v>288712070</v>
      </c>
      <c r="F24" s="4726">
        <v>288712070</v>
      </c>
      <c r="G24" s="4731" t="s">
        <v>344</v>
      </c>
      <c r="H24" s="2604" t="s">
        <v>50</v>
      </c>
      <c r="I24" s="3204">
        <f>SUM(L24+J24)</f>
        <v>157.1</v>
      </c>
      <c r="J24" s="3205">
        <v>157.1</v>
      </c>
      <c r="K24" s="3205">
        <v>143.69999999999999</v>
      </c>
      <c r="L24" s="3228"/>
      <c r="M24" s="3092">
        <f>SUM(P24+N24)</f>
        <v>163.44</v>
      </c>
      <c r="N24" s="3093">
        <v>163.44</v>
      </c>
      <c r="O24" s="3093">
        <v>151.30000000000001</v>
      </c>
      <c r="P24" s="2652"/>
      <c r="Q24" s="2605">
        <v>168.9</v>
      </c>
      <c r="R24" s="2653">
        <v>168.9</v>
      </c>
      <c r="S24" s="2653">
        <v>152.4</v>
      </c>
      <c r="T24" s="2607"/>
      <c r="U24" s="2654">
        <f>SUM(X24+V24)</f>
        <v>168.9</v>
      </c>
      <c r="V24" s="2655">
        <v>168.9</v>
      </c>
      <c r="W24" s="2656">
        <v>152.4</v>
      </c>
      <c r="X24" s="2607"/>
      <c r="Y24" s="4711" t="s">
        <v>833</v>
      </c>
      <c r="Z24" s="3218">
        <v>10399</v>
      </c>
      <c r="AA24" s="3219">
        <v>10399</v>
      </c>
      <c r="AB24" s="3220">
        <v>10399</v>
      </c>
      <c r="AC24" s="2658"/>
      <c r="AD24" s="2659"/>
      <c r="AE24" s="2660"/>
      <c r="AF24" s="2661"/>
      <c r="AG24" s="2593"/>
      <c r="AH24" s="2594"/>
    </row>
    <row r="25" spans="1:34" ht="18" customHeight="1" x14ac:dyDescent="0.2">
      <c r="A25" s="4716"/>
      <c r="B25" s="4719"/>
      <c r="C25" s="4759"/>
      <c r="D25" s="2662" t="s">
        <v>345</v>
      </c>
      <c r="E25" s="4727"/>
      <c r="F25" s="4727"/>
      <c r="G25" s="4732"/>
      <c r="H25" s="2618" t="s">
        <v>50</v>
      </c>
      <c r="I25" s="3206">
        <f>SUM(L25+J25)</f>
        <v>64.900000000000006</v>
      </c>
      <c r="J25" s="3208">
        <v>64.900000000000006</v>
      </c>
      <c r="K25" s="3208">
        <v>56.2</v>
      </c>
      <c r="L25" s="3229"/>
      <c r="M25" s="2663">
        <f t="shared" ref="M25:M32" si="6">SUM(P25+N25)</f>
        <v>67.14</v>
      </c>
      <c r="N25" s="2664">
        <v>67.14</v>
      </c>
      <c r="O25" s="2664">
        <v>60.2</v>
      </c>
      <c r="P25" s="2665"/>
      <c r="Q25" s="2619">
        <v>73.3</v>
      </c>
      <c r="R25" s="2666">
        <v>73.3</v>
      </c>
      <c r="S25" s="2666">
        <v>64.900000000000006</v>
      </c>
      <c r="T25" s="2621"/>
      <c r="U25" s="2667">
        <f t="shared" ref="U25:U32" si="7">SUM(X25+V25)</f>
        <v>73.3</v>
      </c>
      <c r="V25" s="2668">
        <v>73.3</v>
      </c>
      <c r="W25" s="2669">
        <v>64.900000000000006</v>
      </c>
      <c r="X25" s="2621"/>
      <c r="Y25" s="4712"/>
      <c r="Z25" s="3221">
        <v>1405</v>
      </c>
      <c r="AA25" s="3222">
        <v>1405</v>
      </c>
      <c r="AB25" s="3223">
        <v>1405</v>
      </c>
      <c r="AD25" s="2659"/>
      <c r="AE25" s="2660"/>
      <c r="AF25" s="2593"/>
      <c r="AG25" s="2593"/>
      <c r="AH25" s="2594"/>
    </row>
    <row r="26" spans="1:34" ht="17.25" customHeight="1" x14ac:dyDescent="0.2">
      <c r="A26" s="4716"/>
      <c r="B26" s="4719"/>
      <c r="C26" s="4759"/>
      <c r="D26" s="2662" t="s">
        <v>346</v>
      </c>
      <c r="E26" s="4727"/>
      <c r="F26" s="4727"/>
      <c r="G26" s="4732"/>
      <c r="H26" s="2618" t="s">
        <v>50</v>
      </c>
      <c r="I26" s="3206">
        <f t="shared" ref="I26:I32" si="8">SUM(L26+J26)</f>
        <v>61.4</v>
      </c>
      <c r="J26" s="3208">
        <v>61.4</v>
      </c>
      <c r="K26" s="3208">
        <v>55.8</v>
      </c>
      <c r="L26" s="3229"/>
      <c r="M26" s="2663">
        <f t="shared" si="6"/>
        <v>63.84</v>
      </c>
      <c r="N26" s="2664">
        <v>63.84</v>
      </c>
      <c r="O26" s="2664">
        <v>59.1</v>
      </c>
      <c r="P26" s="2665"/>
      <c r="Q26" s="2619">
        <v>69</v>
      </c>
      <c r="R26" s="2666">
        <v>69</v>
      </c>
      <c r="S26" s="2666">
        <v>62.5</v>
      </c>
      <c r="T26" s="2621"/>
      <c r="U26" s="2667">
        <f t="shared" si="7"/>
        <v>69</v>
      </c>
      <c r="V26" s="2668">
        <v>69</v>
      </c>
      <c r="W26" s="2669">
        <v>62.5</v>
      </c>
      <c r="X26" s="2621"/>
      <c r="Y26" s="4712"/>
      <c r="Z26" s="3221">
        <v>422</v>
      </c>
      <c r="AA26" s="3222">
        <v>422</v>
      </c>
      <c r="AB26" s="3223">
        <v>422</v>
      </c>
      <c r="AD26" s="2659"/>
      <c r="AE26" s="2660"/>
      <c r="AH26" s="2594"/>
    </row>
    <row r="27" spans="1:34" ht="17.25" customHeight="1" x14ac:dyDescent="0.2">
      <c r="A27" s="4716"/>
      <c r="B27" s="4719"/>
      <c r="C27" s="4759"/>
      <c r="D27" s="2662" t="s">
        <v>347</v>
      </c>
      <c r="E27" s="4727"/>
      <c r="F27" s="4727"/>
      <c r="G27" s="4732"/>
      <c r="H27" s="2618" t="s">
        <v>50</v>
      </c>
      <c r="I27" s="3206">
        <f t="shared" si="8"/>
        <v>78.2</v>
      </c>
      <c r="J27" s="3208">
        <v>74.8</v>
      </c>
      <c r="K27" s="3208">
        <v>66.8</v>
      </c>
      <c r="L27" s="3229">
        <v>3.4</v>
      </c>
      <c r="M27" s="2663">
        <f t="shared" si="6"/>
        <v>77.67</v>
      </c>
      <c r="N27" s="2664">
        <v>77.67</v>
      </c>
      <c r="O27" s="2664">
        <v>70.599999999999994</v>
      </c>
      <c r="P27" s="2670"/>
      <c r="Q27" s="2619">
        <v>79.5</v>
      </c>
      <c r="R27" s="2666">
        <v>79.5</v>
      </c>
      <c r="S27" s="2666">
        <v>71.8</v>
      </c>
      <c r="T27" s="2621"/>
      <c r="U27" s="2667">
        <f t="shared" si="7"/>
        <v>79.5</v>
      </c>
      <c r="V27" s="2668">
        <v>79.5</v>
      </c>
      <c r="W27" s="2669">
        <v>71.8</v>
      </c>
      <c r="X27" s="2621"/>
      <c r="Y27" s="4712"/>
      <c r="Z27" s="3221">
        <v>1552</v>
      </c>
      <c r="AA27" s="3222">
        <v>1552</v>
      </c>
      <c r="AB27" s="3223">
        <v>1552</v>
      </c>
      <c r="AD27" s="2659"/>
      <c r="AE27" s="2660"/>
      <c r="AH27" s="2594"/>
    </row>
    <row r="28" spans="1:34" ht="19.5" customHeight="1" x14ac:dyDescent="0.2">
      <c r="A28" s="4716"/>
      <c r="B28" s="4719"/>
      <c r="C28" s="4759"/>
      <c r="D28" s="2662" t="s">
        <v>348</v>
      </c>
      <c r="E28" s="4727"/>
      <c r="F28" s="4727"/>
      <c r="G28" s="4732"/>
      <c r="H28" s="2618" t="s">
        <v>50</v>
      </c>
      <c r="I28" s="3206">
        <f t="shared" si="8"/>
        <v>79.800000000000011</v>
      </c>
      <c r="J28" s="3208">
        <v>68.900000000000006</v>
      </c>
      <c r="K28" s="3208">
        <v>58.2</v>
      </c>
      <c r="L28" s="3229">
        <v>10.9</v>
      </c>
      <c r="M28" s="2663">
        <f t="shared" si="6"/>
        <v>71.490000000000009</v>
      </c>
      <c r="N28" s="2664">
        <v>71.490000000000009</v>
      </c>
      <c r="O28" s="2664">
        <v>63.8</v>
      </c>
      <c r="P28" s="2671"/>
      <c r="Q28" s="2619">
        <v>85.5</v>
      </c>
      <c r="R28" s="2666">
        <v>85.5</v>
      </c>
      <c r="S28" s="2666">
        <v>75.099999999999994</v>
      </c>
      <c r="T28" s="2621"/>
      <c r="U28" s="2667">
        <f t="shared" si="7"/>
        <v>85.5</v>
      </c>
      <c r="V28" s="2668">
        <v>85.5</v>
      </c>
      <c r="W28" s="2669">
        <v>75.099999999999994</v>
      </c>
      <c r="X28" s="2621"/>
      <c r="Y28" s="4712"/>
      <c r="Z28" s="3221">
        <v>1217</v>
      </c>
      <c r="AA28" s="3222">
        <v>1217</v>
      </c>
      <c r="AB28" s="3223">
        <v>1217</v>
      </c>
      <c r="AC28" s="2672"/>
      <c r="AD28" s="2673"/>
      <c r="AE28" s="2674"/>
      <c r="AF28" s="2675"/>
      <c r="AG28" s="2675"/>
      <c r="AH28" s="2594"/>
    </row>
    <row r="29" spans="1:34" ht="19.5" customHeight="1" x14ac:dyDescent="0.2">
      <c r="A29" s="4716"/>
      <c r="B29" s="4719"/>
      <c r="C29" s="4759"/>
      <c r="D29" s="2662" t="s">
        <v>349</v>
      </c>
      <c r="E29" s="4727"/>
      <c r="F29" s="4727"/>
      <c r="G29" s="4732"/>
      <c r="H29" s="2618" t="s">
        <v>50</v>
      </c>
      <c r="I29" s="3206">
        <f t="shared" si="8"/>
        <v>69.400000000000006</v>
      </c>
      <c r="J29" s="3208">
        <v>67.2</v>
      </c>
      <c r="K29" s="3208">
        <v>57.6</v>
      </c>
      <c r="L29" s="3229">
        <v>2.2000000000000002</v>
      </c>
      <c r="M29" s="2663">
        <f t="shared" si="6"/>
        <v>70.170000000000016</v>
      </c>
      <c r="N29" s="2664">
        <v>70.170000000000016</v>
      </c>
      <c r="O29" s="2664">
        <v>65.8</v>
      </c>
      <c r="P29" s="2670"/>
      <c r="Q29" s="2619">
        <v>67.599999999999994</v>
      </c>
      <c r="R29" s="2666">
        <v>67.599999999999994</v>
      </c>
      <c r="S29" s="2666">
        <v>60.9</v>
      </c>
      <c r="T29" s="2621"/>
      <c r="U29" s="2667">
        <f t="shared" si="7"/>
        <v>67.599999999999994</v>
      </c>
      <c r="V29" s="2668">
        <v>67.599999999999994</v>
      </c>
      <c r="W29" s="2669">
        <v>60.9</v>
      </c>
      <c r="X29" s="2621"/>
      <c r="Y29" s="4712"/>
      <c r="Z29" s="3221">
        <v>670</v>
      </c>
      <c r="AA29" s="3222">
        <v>670</v>
      </c>
      <c r="AB29" s="3223">
        <v>670</v>
      </c>
      <c r="AD29" s="2659"/>
      <c r="AE29" s="2660"/>
      <c r="AH29" s="2594"/>
    </row>
    <row r="30" spans="1:34" ht="18" customHeight="1" x14ac:dyDescent="0.2">
      <c r="A30" s="4716"/>
      <c r="B30" s="4719"/>
      <c r="C30" s="4759"/>
      <c r="D30" s="2662" t="s">
        <v>350</v>
      </c>
      <c r="E30" s="4727"/>
      <c r="F30" s="4727"/>
      <c r="G30" s="4732"/>
      <c r="H30" s="2618" t="s">
        <v>50</v>
      </c>
      <c r="I30" s="3206">
        <f t="shared" si="8"/>
        <v>64.5</v>
      </c>
      <c r="J30" s="3208">
        <v>64.5</v>
      </c>
      <c r="K30" s="3208">
        <v>56.6</v>
      </c>
      <c r="L30" s="3229"/>
      <c r="M30" s="2663">
        <f t="shared" si="6"/>
        <v>66.675000000000011</v>
      </c>
      <c r="N30" s="2664">
        <v>66.675000000000011</v>
      </c>
      <c r="O30" s="2664">
        <v>59.4</v>
      </c>
      <c r="P30" s="2665"/>
      <c r="Q30" s="2619">
        <v>68</v>
      </c>
      <c r="R30" s="2666">
        <v>68</v>
      </c>
      <c r="S30" s="2666">
        <v>59.4</v>
      </c>
      <c r="T30" s="2621"/>
      <c r="U30" s="2667">
        <f t="shared" si="7"/>
        <v>68</v>
      </c>
      <c r="V30" s="2668">
        <v>68</v>
      </c>
      <c r="W30" s="2668">
        <v>59.4</v>
      </c>
      <c r="X30" s="2621"/>
      <c r="Y30" s="4712"/>
      <c r="Z30" s="3221">
        <v>1249</v>
      </c>
      <c r="AA30" s="3222">
        <v>1249</v>
      </c>
      <c r="AB30" s="3223">
        <v>1249</v>
      </c>
      <c r="AD30" s="2659"/>
      <c r="AE30" s="2660"/>
      <c r="AH30" s="2594"/>
    </row>
    <row r="31" spans="1:34" ht="20.25" customHeight="1" x14ac:dyDescent="0.2">
      <c r="A31" s="4716"/>
      <c r="B31" s="4719"/>
      <c r="C31" s="4759"/>
      <c r="D31" s="2662" t="s">
        <v>351</v>
      </c>
      <c r="E31" s="4727"/>
      <c r="F31" s="4727"/>
      <c r="G31" s="4732"/>
      <c r="H31" s="2618" t="s">
        <v>50</v>
      </c>
      <c r="I31" s="3206">
        <f t="shared" si="8"/>
        <v>72.099999999999994</v>
      </c>
      <c r="J31" s="3208">
        <v>72.099999999999994</v>
      </c>
      <c r="K31" s="3208">
        <v>65.3</v>
      </c>
      <c r="L31" s="3229"/>
      <c r="M31" s="2663">
        <f t="shared" si="6"/>
        <v>74.88</v>
      </c>
      <c r="N31" s="2664">
        <v>74.88</v>
      </c>
      <c r="O31" s="2664">
        <v>68.599999999999994</v>
      </c>
      <c r="P31" s="2665"/>
      <c r="Q31" s="2619">
        <v>82.5</v>
      </c>
      <c r="R31" s="2666">
        <v>82.5</v>
      </c>
      <c r="S31" s="2666">
        <v>74.2</v>
      </c>
      <c r="T31" s="2621"/>
      <c r="U31" s="2667">
        <f t="shared" si="7"/>
        <v>82.5</v>
      </c>
      <c r="V31" s="2668">
        <v>82.5</v>
      </c>
      <c r="W31" s="2669">
        <v>74.2</v>
      </c>
      <c r="X31" s="2621"/>
      <c r="Y31" s="4712"/>
      <c r="Z31" s="3221">
        <v>1170</v>
      </c>
      <c r="AA31" s="3222">
        <v>1170</v>
      </c>
      <c r="AB31" s="3223">
        <v>1170</v>
      </c>
      <c r="AD31" s="2659"/>
      <c r="AE31" s="2660"/>
      <c r="AH31" s="2594"/>
    </row>
    <row r="32" spans="1:34" ht="18" customHeight="1" x14ac:dyDescent="0.2">
      <c r="A32" s="4717"/>
      <c r="B32" s="4720"/>
      <c r="C32" s="4760"/>
      <c r="D32" s="2662" t="s">
        <v>352</v>
      </c>
      <c r="E32" s="4727"/>
      <c r="F32" s="4727"/>
      <c r="G32" s="4732"/>
      <c r="H32" s="2630" t="s">
        <v>50</v>
      </c>
      <c r="I32" s="3206">
        <f t="shared" si="8"/>
        <v>95.2</v>
      </c>
      <c r="J32" s="3208">
        <v>95.2</v>
      </c>
      <c r="K32" s="3208">
        <v>86.5</v>
      </c>
      <c r="L32" s="3230"/>
      <c r="M32" s="2663">
        <f t="shared" si="6"/>
        <v>98.954999999999998</v>
      </c>
      <c r="N32" s="2664">
        <v>98.954999999999998</v>
      </c>
      <c r="O32" s="2664">
        <v>90.8</v>
      </c>
      <c r="P32" s="2665"/>
      <c r="Q32" s="2619">
        <v>101.4</v>
      </c>
      <c r="R32" s="2666">
        <v>101.4</v>
      </c>
      <c r="S32" s="2666">
        <v>92.5</v>
      </c>
      <c r="T32" s="2676"/>
      <c r="U32" s="2667">
        <f t="shared" si="7"/>
        <v>101.4</v>
      </c>
      <c r="V32" s="2668">
        <v>101.4</v>
      </c>
      <c r="W32" s="2669">
        <v>92.5</v>
      </c>
      <c r="X32" s="2676"/>
      <c r="Y32" s="4712"/>
      <c r="Z32" s="3221">
        <v>2101</v>
      </c>
      <c r="AA32" s="3222">
        <v>2101</v>
      </c>
      <c r="AB32" s="3223">
        <v>2101</v>
      </c>
      <c r="AD32" s="2659"/>
      <c r="AE32" s="2660"/>
      <c r="AH32" s="2594"/>
    </row>
    <row r="33" spans="1:34" ht="18" customHeight="1" thickBot="1" x14ac:dyDescent="0.25">
      <c r="A33" s="4717"/>
      <c r="B33" s="4720"/>
      <c r="C33" s="4760"/>
      <c r="D33" s="2677" t="s">
        <v>353</v>
      </c>
      <c r="E33" s="4727"/>
      <c r="F33" s="4727"/>
      <c r="G33" s="4732"/>
      <c r="H33" s="2618" t="s">
        <v>50</v>
      </c>
      <c r="I33" s="3231">
        <f>SUM(L33+J33)</f>
        <v>115.5</v>
      </c>
      <c r="J33" s="3208">
        <v>115.5</v>
      </c>
      <c r="K33" s="3208">
        <v>104.2</v>
      </c>
      <c r="L33" s="3229"/>
      <c r="M33" s="2663">
        <f>SUM(P33+N33)</f>
        <v>120.105</v>
      </c>
      <c r="N33" s="2679">
        <v>120.105</v>
      </c>
      <c r="O33" s="2679">
        <v>111.5</v>
      </c>
      <c r="P33" s="2680"/>
      <c r="Q33" s="2678">
        <v>127.2</v>
      </c>
      <c r="R33" s="2681">
        <v>127.2</v>
      </c>
      <c r="S33" s="2681">
        <v>115.5</v>
      </c>
      <c r="T33" s="2638"/>
      <c r="U33" s="2667">
        <f>SUM(X33+V33)</f>
        <v>127.2</v>
      </c>
      <c r="V33" s="2682">
        <v>127.2</v>
      </c>
      <c r="W33" s="2683">
        <v>115.5</v>
      </c>
      <c r="X33" s="2621"/>
      <c r="Y33" s="4712"/>
      <c r="Z33" s="3224">
        <v>2761</v>
      </c>
      <c r="AA33" s="3225">
        <v>2761</v>
      </c>
      <c r="AB33" s="3226">
        <v>2761</v>
      </c>
      <c r="AD33" s="2659"/>
      <c r="AE33" s="2660"/>
      <c r="AH33" s="2594"/>
    </row>
    <row r="34" spans="1:34" ht="19.5" customHeight="1" thickBot="1" x14ac:dyDescent="0.25">
      <c r="A34" s="4718"/>
      <c r="B34" s="4721"/>
      <c r="C34" s="4761"/>
      <c r="D34" s="2684"/>
      <c r="E34" s="4728"/>
      <c r="F34" s="4728"/>
      <c r="G34" s="4733"/>
      <c r="H34" s="2685" t="s">
        <v>16</v>
      </c>
      <c r="I34" s="2686">
        <f>SUM(I24:I33)</f>
        <v>858.1</v>
      </c>
      <c r="J34" s="2687">
        <f>SUM(J24:J33)</f>
        <v>841.6</v>
      </c>
      <c r="K34" s="2687">
        <f>SUM(K24:K33)</f>
        <v>750.90000000000009</v>
      </c>
      <c r="L34" s="2688">
        <f t="shared" ref="L34" si="9">SUM(L24:L33)</f>
        <v>16.5</v>
      </c>
      <c r="M34" s="2689">
        <f>SUM(M24:M33)</f>
        <v>874.36500000000001</v>
      </c>
      <c r="N34" s="2690">
        <f>SUM(N24:N33)</f>
        <v>874.36500000000001</v>
      </c>
      <c r="O34" s="2691">
        <f>SUM(O24:O33)</f>
        <v>801.1</v>
      </c>
      <c r="P34" s="2692"/>
      <c r="Q34" s="2693">
        <v>922.9</v>
      </c>
      <c r="R34" s="2693">
        <v>922.9</v>
      </c>
      <c r="S34" s="2693">
        <v>829.2</v>
      </c>
      <c r="T34" s="2693"/>
      <c r="U34" s="2689">
        <f t="shared" ref="U34" si="10">SUM(U24:U33)</f>
        <v>922.9</v>
      </c>
      <c r="V34" s="2690">
        <f>SUM(V24:V33)</f>
        <v>922.9</v>
      </c>
      <c r="W34" s="2691">
        <f>SUM(W24:W33)</f>
        <v>829.2</v>
      </c>
      <c r="X34" s="2694"/>
      <c r="Y34" s="4745"/>
      <c r="Z34" s="4790"/>
      <c r="AA34" s="4791"/>
      <c r="AB34" s="4792"/>
      <c r="AD34" s="2695"/>
      <c r="AF34" s="2696"/>
      <c r="AH34" s="2594"/>
    </row>
    <row r="35" spans="1:34" ht="19.5" customHeight="1" thickBot="1" x14ac:dyDescent="0.25">
      <c r="A35" s="2600" t="s">
        <v>26</v>
      </c>
      <c r="B35" s="2601" t="s">
        <v>26</v>
      </c>
      <c r="C35" s="2650" t="s">
        <v>180</v>
      </c>
      <c r="D35" s="4779" t="s">
        <v>318</v>
      </c>
      <c r="E35" s="4779"/>
      <c r="F35" s="4779"/>
      <c r="G35" s="4779"/>
      <c r="H35" s="4779"/>
      <c r="I35" s="4779"/>
      <c r="J35" s="4779"/>
      <c r="K35" s="4779"/>
      <c r="L35" s="4779"/>
      <c r="M35" s="4780"/>
      <c r="N35" s="4780"/>
      <c r="O35" s="4780"/>
      <c r="P35" s="4780"/>
      <c r="Q35" s="4779"/>
      <c r="R35" s="4779"/>
      <c r="S35" s="4779"/>
      <c r="T35" s="4779"/>
      <c r="U35" s="4779"/>
      <c r="V35" s="4779"/>
      <c r="W35" s="4779"/>
      <c r="X35" s="4779"/>
      <c r="Y35" s="4779"/>
      <c r="Z35" s="4779"/>
      <c r="AA35" s="4779"/>
      <c r="AB35" s="4781"/>
    </row>
    <row r="36" spans="1:34" ht="18" customHeight="1" x14ac:dyDescent="0.2">
      <c r="A36" s="4756"/>
      <c r="B36" s="4757"/>
      <c r="C36" s="4758"/>
      <c r="D36" s="2697" t="s">
        <v>343</v>
      </c>
      <c r="E36" s="4729">
        <v>288712070</v>
      </c>
      <c r="F36" s="4729">
        <v>288712070</v>
      </c>
      <c r="G36" s="4731" t="s">
        <v>344</v>
      </c>
      <c r="H36" s="2604" t="s">
        <v>355</v>
      </c>
      <c r="I36" s="2605">
        <v>8.1999999999999993</v>
      </c>
      <c r="J36" s="2606">
        <v>8.1999999999999993</v>
      </c>
      <c r="K36" s="2606">
        <v>6.9</v>
      </c>
      <c r="L36" s="2698"/>
      <c r="M36" s="3145">
        <f>SUM(P36+N36)</f>
        <v>8.1</v>
      </c>
      <c r="N36" s="3146">
        <v>8.1</v>
      </c>
      <c r="O36" s="3146">
        <v>7.5</v>
      </c>
      <c r="P36" s="2699"/>
      <c r="Q36" s="2700">
        <f>SUM(T36+R36)</f>
        <v>8.1</v>
      </c>
      <c r="R36" s="2701">
        <v>8.1</v>
      </c>
      <c r="S36" s="2701">
        <v>7.5</v>
      </c>
      <c r="T36" s="2607"/>
      <c r="U36" s="2700">
        <f>SUM(X36+V36)</f>
        <v>8.1</v>
      </c>
      <c r="V36" s="2701">
        <v>8.1</v>
      </c>
      <c r="W36" s="2701">
        <v>7.5</v>
      </c>
      <c r="X36" s="2607"/>
      <c r="Y36" s="4711" t="s">
        <v>833</v>
      </c>
      <c r="Z36" s="2614">
        <v>347</v>
      </c>
      <c r="AA36" s="2614">
        <v>347</v>
      </c>
      <c r="AB36" s="2702">
        <v>347</v>
      </c>
    </row>
    <row r="37" spans="1:34" ht="18" customHeight="1" x14ac:dyDescent="0.2">
      <c r="A37" s="4716"/>
      <c r="B37" s="4719"/>
      <c r="C37" s="4759"/>
      <c r="D37" s="2677" t="s">
        <v>345</v>
      </c>
      <c r="E37" s="4729"/>
      <c r="F37" s="4729"/>
      <c r="G37" s="4732"/>
      <c r="H37" s="2703" t="s">
        <v>355</v>
      </c>
      <c r="I37" s="2619">
        <v>5.8</v>
      </c>
      <c r="J37" s="2620">
        <v>5.8</v>
      </c>
      <c r="K37" s="2620">
        <v>4.5999999999999996</v>
      </c>
      <c r="L37" s="2704"/>
      <c r="M37" s="3147">
        <f t="shared" ref="M37:M45" si="11">SUM(P37+N37)</f>
        <v>5.8</v>
      </c>
      <c r="N37" s="3148">
        <v>5.8</v>
      </c>
      <c r="O37" s="3148">
        <v>5.3</v>
      </c>
      <c r="P37" s="2705"/>
      <c r="Q37" s="2706">
        <f t="shared" ref="Q37:Q45" si="12">SUM(T37+R37)</f>
        <v>5.8</v>
      </c>
      <c r="R37" s="2627">
        <v>5.8</v>
      </c>
      <c r="S37" s="2627">
        <v>5.3</v>
      </c>
      <c r="T37" s="2621"/>
      <c r="U37" s="2706">
        <f t="shared" ref="U37:U45" si="13">SUM(X37+V37)</f>
        <v>5.8</v>
      </c>
      <c r="V37" s="2627">
        <v>5.8</v>
      </c>
      <c r="W37" s="2627">
        <v>5.3</v>
      </c>
      <c r="X37" s="2621"/>
      <c r="Y37" s="4712"/>
      <c r="Z37" s="2626">
        <v>352</v>
      </c>
      <c r="AA37" s="2626">
        <v>352</v>
      </c>
      <c r="AB37" s="2707">
        <v>352</v>
      </c>
    </row>
    <row r="38" spans="1:34" ht="17.25" customHeight="1" x14ac:dyDescent="0.2">
      <c r="A38" s="4716"/>
      <c r="B38" s="4719"/>
      <c r="C38" s="4759"/>
      <c r="D38" s="2677" t="s">
        <v>346</v>
      </c>
      <c r="E38" s="4729"/>
      <c r="F38" s="4729"/>
      <c r="G38" s="4732"/>
      <c r="H38" s="2703" t="s">
        <v>355</v>
      </c>
      <c r="I38" s="2619">
        <v>5.8</v>
      </c>
      <c r="J38" s="2620">
        <v>5.8</v>
      </c>
      <c r="K38" s="2620">
        <v>4.5999999999999996</v>
      </c>
      <c r="L38" s="2704"/>
      <c r="M38" s="3147">
        <f t="shared" si="11"/>
        <v>5.8</v>
      </c>
      <c r="N38" s="3148">
        <v>5.8</v>
      </c>
      <c r="O38" s="3148">
        <v>5.3</v>
      </c>
      <c r="P38" s="2705"/>
      <c r="Q38" s="2706">
        <f t="shared" si="12"/>
        <v>5.8</v>
      </c>
      <c r="R38" s="2627">
        <v>5.8</v>
      </c>
      <c r="S38" s="2627">
        <v>5.3</v>
      </c>
      <c r="T38" s="2621"/>
      <c r="U38" s="2706">
        <f t="shared" si="13"/>
        <v>5.8</v>
      </c>
      <c r="V38" s="2627">
        <v>5.8</v>
      </c>
      <c r="W38" s="2627">
        <v>5.3</v>
      </c>
      <c r="X38" s="2621"/>
      <c r="Y38" s="4712"/>
      <c r="Z38" s="2626">
        <v>211</v>
      </c>
      <c r="AA38" s="2626">
        <v>211</v>
      </c>
      <c r="AB38" s="2707">
        <v>211</v>
      </c>
    </row>
    <row r="39" spans="1:34" ht="17.25" customHeight="1" x14ac:dyDescent="0.2">
      <c r="A39" s="4716"/>
      <c r="B39" s="4719"/>
      <c r="C39" s="4759"/>
      <c r="D39" s="2677" t="s">
        <v>347</v>
      </c>
      <c r="E39" s="4729"/>
      <c r="F39" s="4729"/>
      <c r="G39" s="4732"/>
      <c r="H39" s="2703" t="s">
        <v>355</v>
      </c>
      <c r="I39" s="2619">
        <v>5.8</v>
      </c>
      <c r="J39" s="2620">
        <v>5.8</v>
      </c>
      <c r="K39" s="2620">
        <v>4.5999999999999996</v>
      </c>
      <c r="L39" s="2704"/>
      <c r="M39" s="3147">
        <f t="shared" si="11"/>
        <v>5.8</v>
      </c>
      <c r="N39" s="3148">
        <v>5.8</v>
      </c>
      <c r="O39" s="3148">
        <v>5.3</v>
      </c>
      <c r="P39" s="2705"/>
      <c r="Q39" s="2706">
        <f t="shared" si="12"/>
        <v>5.8</v>
      </c>
      <c r="R39" s="2627">
        <v>5.8</v>
      </c>
      <c r="S39" s="2627">
        <v>5.3</v>
      </c>
      <c r="T39" s="2621"/>
      <c r="U39" s="2706">
        <f t="shared" si="13"/>
        <v>5.8</v>
      </c>
      <c r="V39" s="2627">
        <v>5.8</v>
      </c>
      <c r="W39" s="2627">
        <v>5.3</v>
      </c>
      <c r="X39" s="2621"/>
      <c r="Y39" s="4712"/>
      <c r="Z39" s="2626">
        <v>293</v>
      </c>
      <c r="AA39" s="2626">
        <v>293</v>
      </c>
      <c r="AB39" s="2707">
        <v>293</v>
      </c>
    </row>
    <row r="40" spans="1:34" ht="19.5" customHeight="1" x14ac:dyDescent="0.2">
      <c r="A40" s="4716"/>
      <c r="B40" s="4719"/>
      <c r="C40" s="4759"/>
      <c r="D40" s="2677" t="s">
        <v>348</v>
      </c>
      <c r="E40" s="4729"/>
      <c r="F40" s="4729"/>
      <c r="G40" s="4732"/>
      <c r="H40" s="2703" t="s">
        <v>355</v>
      </c>
      <c r="I40" s="2619">
        <v>7.6</v>
      </c>
      <c r="J40" s="2620">
        <v>7.6</v>
      </c>
      <c r="K40" s="2620">
        <v>6.3</v>
      </c>
      <c r="L40" s="2704" t="s">
        <v>356</v>
      </c>
      <c r="M40" s="3149">
        <f t="shared" si="11"/>
        <v>8.1</v>
      </c>
      <c r="N40" s="2664">
        <v>8.1</v>
      </c>
      <c r="O40" s="2664">
        <v>7.6</v>
      </c>
      <c r="P40" s="2705"/>
      <c r="Q40" s="2708">
        <f t="shared" si="12"/>
        <v>8.1</v>
      </c>
      <c r="R40" s="2709">
        <v>8.1</v>
      </c>
      <c r="S40" s="2709">
        <v>7.6</v>
      </c>
      <c r="T40" s="2621"/>
      <c r="U40" s="2708">
        <f t="shared" si="13"/>
        <v>8.1</v>
      </c>
      <c r="V40" s="2709">
        <v>8.1</v>
      </c>
      <c r="W40" s="2709">
        <v>7.6</v>
      </c>
      <c r="X40" s="2621"/>
      <c r="Y40" s="4712"/>
      <c r="Z40" s="2626">
        <v>339</v>
      </c>
      <c r="AA40" s="2626">
        <v>339</v>
      </c>
      <c r="AB40" s="2707">
        <v>339</v>
      </c>
    </row>
    <row r="41" spans="1:34" ht="19.5" customHeight="1" x14ac:dyDescent="0.2">
      <c r="A41" s="4716"/>
      <c r="B41" s="4719"/>
      <c r="C41" s="4759"/>
      <c r="D41" s="2677" t="s">
        <v>349</v>
      </c>
      <c r="E41" s="4729"/>
      <c r="F41" s="4729"/>
      <c r="G41" s="4732"/>
      <c r="H41" s="2703" t="s">
        <v>355</v>
      </c>
      <c r="I41" s="2619">
        <v>5.5</v>
      </c>
      <c r="J41" s="2620">
        <v>5.5</v>
      </c>
      <c r="K41" s="2620">
        <v>4.3</v>
      </c>
      <c r="L41" s="2704"/>
      <c r="M41" s="3149">
        <f t="shared" si="11"/>
        <v>5.6</v>
      </c>
      <c r="N41" s="2664">
        <v>5.6</v>
      </c>
      <c r="O41" s="2664">
        <v>5.0999999999999996</v>
      </c>
      <c r="P41" s="2705"/>
      <c r="Q41" s="2708">
        <f t="shared" si="12"/>
        <v>5.6</v>
      </c>
      <c r="R41" s="2709">
        <v>5.6</v>
      </c>
      <c r="S41" s="2709">
        <v>5.0999999999999996</v>
      </c>
      <c r="T41" s="2621"/>
      <c r="U41" s="2708">
        <f t="shared" si="13"/>
        <v>5.6</v>
      </c>
      <c r="V41" s="2709">
        <v>5.6</v>
      </c>
      <c r="W41" s="2709">
        <v>5.0999999999999996</v>
      </c>
      <c r="X41" s="2621"/>
      <c r="Y41" s="4712"/>
      <c r="Z41" s="2626">
        <v>297</v>
      </c>
      <c r="AA41" s="2626">
        <v>297</v>
      </c>
      <c r="AB41" s="2707">
        <v>297</v>
      </c>
    </row>
    <row r="42" spans="1:34" ht="18" customHeight="1" x14ac:dyDescent="0.2">
      <c r="A42" s="4716"/>
      <c r="B42" s="4719"/>
      <c r="C42" s="4759"/>
      <c r="D42" s="2677" t="s">
        <v>350</v>
      </c>
      <c r="E42" s="4729"/>
      <c r="F42" s="4729"/>
      <c r="G42" s="4732"/>
      <c r="H42" s="2703" t="s">
        <v>355</v>
      </c>
      <c r="I42" s="2619">
        <v>5</v>
      </c>
      <c r="J42" s="2620">
        <v>5</v>
      </c>
      <c r="K42" s="2620">
        <v>3.8</v>
      </c>
      <c r="L42" s="2704"/>
      <c r="M42" s="3149">
        <f t="shared" si="11"/>
        <v>5.6</v>
      </c>
      <c r="N42" s="2664">
        <v>5.6</v>
      </c>
      <c r="O42" s="2664">
        <v>5</v>
      </c>
      <c r="P42" s="2705"/>
      <c r="Q42" s="2708">
        <f t="shared" si="12"/>
        <v>5.6</v>
      </c>
      <c r="R42" s="2709">
        <v>5.6</v>
      </c>
      <c r="S42" s="2709">
        <v>5</v>
      </c>
      <c r="T42" s="2621"/>
      <c r="U42" s="2708">
        <f t="shared" si="13"/>
        <v>5.6</v>
      </c>
      <c r="V42" s="2709">
        <v>5.6</v>
      </c>
      <c r="W42" s="2709">
        <v>5</v>
      </c>
      <c r="X42" s="2621"/>
      <c r="Y42" s="4712"/>
      <c r="Z42" s="2626">
        <v>227</v>
      </c>
      <c r="AA42" s="2626">
        <v>227</v>
      </c>
      <c r="AB42" s="2707">
        <v>227</v>
      </c>
    </row>
    <row r="43" spans="1:34" ht="20.25" customHeight="1" x14ac:dyDescent="0.2">
      <c r="A43" s="4716"/>
      <c r="B43" s="4719"/>
      <c r="C43" s="4759"/>
      <c r="D43" s="2677" t="s">
        <v>351</v>
      </c>
      <c r="E43" s="4729"/>
      <c r="F43" s="4729"/>
      <c r="G43" s="4732"/>
      <c r="H43" s="2703" t="s">
        <v>355</v>
      </c>
      <c r="I43" s="2619">
        <v>5.8</v>
      </c>
      <c r="J43" s="2620">
        <v>5.8</v>
      </c>
      <c r="K43" s="2620">
        <v>4.5999999999999996</v>
      </c>
      <c r="L43" s="2704"/>
      <c r="M43" s="3149">
        <f t="shared" si="11"/>
        <v>5.8</v>
      </c>
      <c r="N43" s="2664">
        <v>5.8</v>
      </c>
      <c r="O43" s="2664">
        <v>5.3</v>
      </c>
      <c r="P43" s="2705"/>
      <c r="Q43" s="2708">
        <f t="shared" si="12"/>
        <v>5.8</v>
      </c>
      <c r="R43" s="2709">
        <v>5.8</v>
      </c>
      <c r="S43" s="2709">
        <v>5.3</v>
      </c>
      <c r="T43" s="2621"/>
      <c r="U43" s="2708">
        <f t="shared" si="13"/>
        <v>5.8</v>
      </c>
      <c r="V43" s="2709">
        <v>5.8</v>
      </c>
      <c r="W43" s="2709">
        <v>5.3</v>
      </c>
      <c r="X43" s="2621"/>
      <c r="Y43" s="4712"/>
      <c r="Z43" s="2626">
        <v>272</v>
      </c>
      <c r="AA43" s="2626">
        <v>272</v>
      </c>
      <c r="AB43" s="2707">
        <v>272</v>
      </c>
    </row>
    <row r="44" spans="1:34" ht="18" customHeight="1" x14ac:dyDescent="0.2">
      <c r="A44" s="4717"/>
      <c r="B44" s="4720"/>
      <c r="C44" s="4760"/>
      <c r="D44" s="2677" t="s">
        <v>352</v>
      </c>
      <c r="E44" s="4729"/>
      <c r="F44" s="4729"/>
      <c r="G44" s="4732"/>
      <c r="H44" s="2703" t="s">
        <v>355</v>
      </c>
      <c r="I44" s="2619">
        <v>9.4</v>
      </c>
      <c r="J44" s="2710">
        <v>9.4</v>
      </c>
      <c r="K44" s="2710">
        <v>8.1999999999999993</v>
      </c>
      <c r="L44" s="2711"/>
      <c r="M44" s="3149">
        <f t="shared" si="11"/>
        <v>8.4</v>
      </c>
      <c r="N44" s="2664">
        <v>8.4</v>
      </c>
      <c r="O44" s="2664">
        <v>7.9</v>
      </c>
      <c r="P44" s="2712"/>
      <c r="Q44" s="2708">
        <f t="shared" si="12"/>
        <v>8.4</v>
      </c>
      <c r="R44" s="2709">
        <v>8.4</v>
      </c>
      <c r="S44" s="2709">
        <v>7.9</v>
      </c>
      <c r="T44" s="2621"/>
      <c r="U44" s="2708">
        <f t="shared" si="13"/>
        <v>8.4</v>
      </c>
      <c r="V44" s="2709">
        <v>8.4</v>
      </c>
      <c r="W44" s="2709">
        <v>7.9</v>
      </c>
      <c r="X44" s="2676"/>
      <c r="Y44" s="4712"/>
      <c r="Z44" s="2626">
        <v>520</v>
      </c>
      <c r="AA44" s="2626">
        <v>520</v>
      </c>
      <c r="AB44" s="2707">
        <v>520</v>
      </c>
      <c r="AD44" s="2633"/>
    </row>
    <row r="45" spans="1:34" ht="18" customHeight="1" x14ac:dyDescent="0.2">
      <c r="A45" s="4717"/>
      <c r="B45" s="4720"/>
      <c r="C45" s="4760"/>
      <c r="D45" s="2677" t="s">
        <v>353</v>
      </c>
      <c r="E45" s="4729"/>
      <c r="F45" s="4729"/>
      <c r="G45" s="4732"/>
      <c r="H45" s="2703" t="s">
        <v>355</v>
      </c>
      <c r="I45" s="2619">
        <v>8.1</v>
      </c>
      <c r="J45" s="2710">
        <v>8.1</v>
      </c>
      <c r="K45" s="2710">
        <v>6.9</v>
      </c>
      <c r="L45" s="2704"/>
      <c r="M45" s="3149">
        <f t="shared" si="11"/>
        <v>8.4</v>
      </c>
      <c r="N45" s="2664">
        <v>8.4</v>
      </c>
      <c r="O45" s="2664">
        <v>7.9</v>
      </c>
      <c r="P45" s="2705"/>
      <c r="Q45" s="2708">
        <f t="shared" si="12"/>
        <v>8.4</v>
      </c>
      <c r="R45" s="2709">
        <v>8.4</v>
      </c>
      <c r="S45" s="2709">
        <v>7.9</v>
      </c>
      <c r="T45" s="2638"/>
      <c r="U45" s="2708">
        <f t="shared" si="13"/>
        <v>8.4</v>
      </c>
      <c r="V45" s="2709">
        <v>8.4</v>
      </c>
      <c r="W45" s="2709">
        <v>7.9</v>
      </c>
      <c r="X45" s="2621"/>
      <c r="Y45" s="4712"/>
      <c r="Z45" s="2639">
        <v>395</v>
      </c>
      <c r="AA45" s="2639">
        <v>395</v>
      </c>
      <c r="AB45" s="2713">
        <v>395</v>
      </c>
      <c r="AD45" s="2633"/>
    </row>
    <row r="46" spans="1:34" ht="19.5" customHeight="1" thickBot="1" x14ac:dyDescent="0.25">
      <c r="A46" s="4718"/>
      <c r="B46" s="4721"/>
      <c r="C46" s="4761"/>
      <c r="D46" s="2684"/>
      <c r="E46" s="4730"/>
      <c r="F46" s="4730"/>
      <c r="G46" s="4733"/>
      <c r="H46" s="2643" t="s">
        <v>16</v>
      </c>
      <c r="I46" s="2644">
        <f>SUM(I36:I45)</f>
        <v>67</v>
      </c>
      <c r="J46" s="2645">
        <f t="shared" ref="J46:K46" si="14">SUM(J36:J45)</f>
        <v>67</v>
      </c>
      <c r="K46" s="2645">
        <f t="shared" si="14"/>
        <v>54.800000000000004</v>
      </c>
      <c r="L46" s="2646"/>
      <c r="M46" s="2714">
        <f>SUM(M36:M45)</f>
        <v>67.400000000000006</v>
      </c>
      <c r="N46" s="2715">
        <f t="shared" ref="N46:O46" si="15">SUM(N36:N45)</f>
        <v>67.400000000000006</v>
      </c>
      <c r="O46" s="2715">
        <f t="shared" si="15"/>
        <v>62.199999999999996</v>
      </c>
      <c r="P46" s="2715"/>
      <c r="Q46" s="2644">
        <f>SUM(Q36:Q45)</f>
        <v>67.400000000000006</v>
      </c>
      <c r="R46" s="2716">
        <f t="shared" ref="R46" si="16">SUM(R36:R45)</f>
        <v>67.400000000000006</v>
      </c>
      <c r="S46" s="2716">
        <f t="shared" ref="S46" si="17">SUM(S36:S45)</f>
        <v>62.199999999999996</v>
      </c>
      <c r="T46" s="2716"/>
      <c r="U46" s="2644">
        <f>SUM(U36:U45)</f>
        <v>67.400000000000006</v>
      </c>
      <c r="V46" s="2645">
        <f t="shared" ref="V46" si="18">SUM(V36:V45)</f>
        <v>67.400000000000006</v>
      </c>
      <c r="W46" s="2717">
        <f t="shared" ref="W46" si="19">SUM(W36:W45)</f>
        <v>62.199999999999996</v>
      </c>
      <c r="X46" s="2646"/>
      <c r="Y46" s="4745"/>
      <c r="Z46" s="4782"/>
      <c r="AA46" s="4782"/>
      <c r="AB46" s="4783"/>
      <c r="AD46" s="2633"/>
    </row>
    <row r="47" spans="1:34" ht="18" customHeight="1" thickBot="1" x14ac:dyDescent="0.25">
      <c r="A47" s="2600" t="s">
        <v>26</v>
      </c>
      <c r="B47" s="2601" t="s">
        <v>26</v>
      </c>
      <c r="C47" s="4692" t="s">
        <v>357</v>
      </c>
      <c r="D47" s="4692"/>
      <c r="E47" s="4692"/>
      <c r="F47" s="4692"/>
      <c r="G47" s="4692"/>
      <c r="H47" s="4692"/>
      <c r="I47" s="2718">
        <f>I22+I34+I46</f>
        <v>928.7</v>
      </c>
      <c r="J47" s="2719">
        <f>N22+J34+J46</f>
        <v>913.2</v>
      </c>
      <c r="K47" s="2719">
        <f>O22+K34+K46</f>
        <v>805.7</v>
      </c>
      <c r="L47" s="2719">
        <f>P22+L34+L46</f>
        <v>16.5</v>
      </c>
      <c r="M47" s="2720">
        <f>SUM(M22+M34+M46)</f>
        <v>946.36500000000001</v>
      </c>
      <c r="N47" s="2721">
        <f t="shared" ref="N47:O47" si="20">SUM(N22+N34+N46)</f>
        <v>946.36500000000001</v>
      </c>
      <c r="O47" s="2721">
        <f t="shared" si="20"/>
        <v>863.30000000000007</v>
      </c>
      <c r="P47" s="2722"/>
      <c r="Q47" s="2723">
        <f t="shared" ref="Q47:W47" si="21">Q22+Q34+Q46</f>
        <v>993.9</v>
      </c>
      <c r="R47" s="2719">
        <f t="shared" si="21"/>
        <v>993.9</v>
      </c>
      <c r="S47" s="2719">
        <f t="shared" si="21"/>
        <v>891.40000000000009</v>
      </c>
      <c r="T47" s="2719"/>
      <c r="U47" s="2718">
        <f t="shared" si="21"/>
        <v>993.9</v>
      </c>
      <c r="V47" s="2719">
        <f t="shared" si="21"/>
        <v>993.9</v>
      </c>
      <c r="W47" s="2719">
        <f t="shared" si="21"/>
        <v>891.40000000000009</v>
      </c>
      <c r="X47" s="2724"/>
      <c r="Y47" s="4773"/>
      <c r="Z47" s="4774"/>
      <c r="AA47" s="4774"/>
      <c r="AB47" s="4775"/>
    </row>
    <row r="48" spans="1:34" ht="19.5" customHeight="1" thickBot="1" x14ac:dyDescent="0.25">
      <c r="A48" s="2600" t="s">
        <v>26</v>
      </c>
      <c r="B48" s="2601" t="s">
        <v>109</v>
      </c>
      <c r="C48" s="4773" t="s">
        <v>358</v>
      </c>
      <c r="D48" s="4773"/>
      <c r="E48" s="4773"/>
      <c r="F48" s="4773"/>
      <c r="G48" s="4773"/>
      <c r="H48" s="4773"/>
      <c r="I48" s="4773"/>
      <c r="J48" s="4773"/>
      <c r="K48" s="4773"/>
      <c r="L48" s="4773"/>
      <c r="M48" s="4773"/>
      <c r="N48" s="4773"/>
      <c r="O48" s="4773"/>
      <c r="P48" s="4773"/>
      <c r="Q48" s="4773"/>
      <c r="R48" s="4773"/>
      <c r="S48" s="4773"/>
      <c r="T48" s="4773"/>
      <c r="U48" s="4773"/>
      <c r="V48" s="4773"/>
      <c r="W48" s="4773"/>
      <c r="X48" s="4773"/>
      <c r="Y48" s="4773"/>
      <c r="Z48" s="4773"/>
      <c r="AA48" s="4773"/>
      <c r="AB48" s="4776"/>
    </row>
    <row r="49" spans="1:31" ht="19.5" customHeight="1" thickBot="1" x14ac:dyDescent="0.25">
      <c r="A49" s="2600" t="s">
        <v>26</v>
      </c>
      <c r="B49" s="2601" t="s">
        <v>109</v>
      </c>
      <c r="C49" s="2650" t="s">
        <v>26</v>
      </c>
      <c r="D49" s="4736" t="s">
        <v>359</v>
      </c>
      <c r="E49" s="4736"/>
      <c r="F49" s="4736"/>
      <c r="G49" s="4736"/>
      <c r="H49" s="4736"/>
      <c r="I49" s="4736"/>
      <c r="J49" s="4736"/>
      <c r="K49" s="4736"/>
      <c r="L49" s="4736"/>
      <c r="M49" s="4736"/>
      <c r="N49" s="4736"/>
      <c r="O49" s="4736"/>
      <c r="P49" s="4736"/>
      <c r="Q49" s="4736"/>
      <c r="R49" s="4736"/>
      <c r="S49" s="4736"/>
      <c r="T49" s="4736"/>
      <c r="U49" s="4736"/>
      <c r="V49" s="4736"/>
      <c r="W49" s="4736"/>
      <c r="X49" s="4736"/>
      <c r="Y49" s="4736"/>
      <c r="Z49" s="4736"/>
      <c r="AA49" s="4736"/>
      <c r="AB49" s="4738"/>
    </row>
    <row r="50" spans="1:31" ht="18" customHeight="1" x14ac:dyDescent="0.2">
      <c r="A50" s="4756"/>
      <c r="B50" s="4757"/>
      <c r="C50" s="4758"/>
      <c r="D50" s="2725" t="s">
        <v>343</v>
      </c>
      <c r="E50" s="4726">
        <v>288712070</v>
      </c>
      <c r="F50" s="4726">
        <v>288712070</v>
      </c>
      <c r="G50" s="4731" t="s">
        <v>344</v>
      </c>
      <c r="H50" s="2604" t="s">
        <v>50</v>
      </c>
      <c r="I50" s="3198">
        <f>SUM(L50+J50)</f>
        <v>81.5</v>
      </c>
      <c r="J50" s="3199">
        <v>81.5</v>
      </c>
      <c r="K50" s="3163"/>
      <c r="L50" s="3164"/>
      <c r="M50" s="2726">
        <f>SUM(P50+N50)</f>
        <v>81</v>
      </c>
      <c r="N50" s="2727">
        <v>81</v>
      </c>
      <c r="O50" s="2727"/>
      <c r="P50" s="2611"/>
      <c r="Q50" s="2728">
        <f>SUM(T50+R50)</f>
        <v>81</v>
      </c>
      <c r="R50" s="2729">
        <v>81</v>
      </c>
      <c r="S50" s="2730"/>
      <c r="T50" s="2731"/>
      <c r="U50" s="2728">
        <f>SUM(X50+V50)</f>
        <v>81</v>
      </c>
      <c r="V50" s="2729">
        <v>81</v>
      </c>
      <c r="W50" s="2606"/>
      <c r="X50" s="2607"/>
      <c r="Y50" s="4711" t="s">
        <v>832</v>
      </c>
      <c r="Z50" s="2657">
        <v>50.03</v>
      </c>
      <c r="AA50" s="2657">
        <v>50.03</v>
      </c>
      <c r="AB50" s="2732">
        <v>50.03</v>
      </c>
    </row>
    <row r="51" spans="1:31" ht="18" customHeight="1" x14ac:dyDescent="0.2">
      <c r="A51" s="4716"/>
      <c r="B51" s="4719"/>
      <c r="C51" s="4759"/>
      <c r="D51" s="2677" t="s">
        <v>345</v>
      </c>
      <c r="E51" s="4727"/>
      <c r="F51" s="4727"/>
      <c r="G51" s="4732"/>
      <c r="H51" s="2618" t="s">
        <v>50</v>
      </c>
      <c r="I51" s="3200">
        <f t="shared" ref="I51:I59" si="22">SUM(L51+J51)</f>
        <v>9.6999999999999993</v>
      </c>
      <c r="J51" s="3201">
        <v>9.6999999999999993</v>
      </c>
      <c r="K51" s="3165"/>
      <c r="L51" s="3166"/>
      <c r="M51" s="2733">
        <f t="shared" ref="M51:M59" si="23">SUM(P51+N51)</f>
        <v>10.5</v>
      </c>
      <c r="N51" s="2734">
        <v>10.5</v>
      </c>
      <c r="O51" s="2734"/>
      <c r="P51" s="2735"/>
      <c r="Q51" s="2736">
        <f t="shared" ref="Q51:Q59" si="24">SUM(T51+R51)</f>
        <v>10.5</v>
      </c>
      <c r="R51" s="2737">
        <v>10.5</v>
      </c>
      <c r="S51" s="2738"/>
      <c r="T51" s="2739"/>
      <c r="U51" s="2736">
        <f t="shared" ref="U51:U59" si="25">SUM(X51+V51)</f>
        <v>10.5</v>
      </c>
      <c r="V51" s="2737">
        <v>10.5</v>
      </c>
      <c r="W51" s="2620"/>
      <c r="X51" s="2621"/>
      <c r="Y51" s="4712"/>
      <c r="Z51" s="2740">
        <v>16.5</v>
      </c>
      <c r="AA51" s="2740">
        <v>16.5</v>
      </c>
      <c r="AB51" s="2741">
        <v>16.5</v>
      </c>
    </row>
    <row r="52" spans="1:31" ht="17.25" customHeight="1" x14ac:dyDescent="0.2">
      <c r="A52" s="4716"/>
      <c r="B52" s="4719"/>
      <c r="C52" s="4759"/>
      <c r="D52" s="2677" t="s">
        <v>346</v>
      </c>
      <c r="E52" s="4727"/>
      <c r="F52" s="4727"/>
      <c r="G52" s="4732"/>
      <c r="H52" s="2618" t="s">
        <v>50</v>
      </c>
      <c r="I52" s="3200">
        <f t="shared" si="22"/>
        <v>2.1</v>
      </c>
      <c r="J52" s="3201">
        <v>2.1</v>
      </c>
      <c r="K52" s="3165"/>
      <c r="L52" s="3166"/>
      <c r="M52" s="2733">
        <f t="shared" si="23"/>
        <v>3.1</v>
      </c>
      <c r="N52" s="2734">
        <v>3.1</v>
      </c>
      <c r="O52" s="2734"/>
      <c r="P52" s="2735"/>
      <c r="Q52" s="2736">
        <f t="shared" si="24"/>
        <v>3.1</v>
      </c>
      <c r="R52" s="2737">
        <v>3.1</v>
      </c>
      <c r="S52" s="2738"/>
      <c r="T52" s="2739"/>
      <c r="U52" s="2736">
        <f t="shared" si="25"/>
        <v>3.1</v>
      </c>
      <c r="V52" s="2737">
        <v>3.1</v>
      </c>
      <c r="W52" s="2620"/>
      <c r="X52" s="2621"/>
      <c r="Y52" s="4712"/>
      <c r="Z52" s="2614">
        <v>4.9000000000000004</v>
      </c>
      <c r="AA52" s="2614">
        <v>4.9000000000000004</v>
      </c>
      <c r="AB52" s="2702">
        <v>4.9000000000000004</v>
      </c>
    </row>
    <row r="53" spans="1:31" ht="17.25" customHeight="1" x14ac:dyDescent="0.2">
      <c r="A53" s="4716"/>
      <c r="B53" s="4719"/>
      <c r="C53" s="4759"/>
      <c r="D53" s="2677" t="s">
        <v>347</v>
      </c>
      <c r="E53" s="4727"/>
      <c r="F53" s="4727"/>
      <c r="G53" s="4732"/>
      <c r="H53" s="2618" t="s">
        <v>50</v>
      </c>
      <c r="I53" s="3200">
        <f>SUM(L53+J53)</f>
        <v>10.1</v>
      </c>
      <c r="J53" s="3201">
        <v>10.1</v>
      </c>
      <c r="K53" s="3165"/>
      <c r="L53" s="3166"/>
      <c r="M53" s="2733">
        <f>SUM(P53+N53)</f>
        <v>10.1</v>
      </c>
      <c r="N53" s="2734">
        <v>10.1</v>
      </c>
      <c r="O53" s="2734"/>
      <c r="P53" s="2735"/>
      <c r="Q53" s="2736">
        <f t="shared" si="24"/>
        <v>10.1</v>
      </c>
      <c r="R53" s="2737">
        <v>10.1</v>
      </c>
      <c r="S53" s="2738"/>
      <c r="T53" s="2739"/>
      <c r="U53" s="2736">
        <f t="shared" si="25"/>
        <v>10.1</v>
      </c>
      <c r="V53" s="2737">
        <v>10.1</v>
      </c>
      <c r="W53" s="2620"/>
      <c r="X53" s="2621"/>
      <c r="Y53" s="4712"/>
      <c r="Z53" s="2614">
        <v>15.9</v>
      </c>
      <c r="AA53" s="2614">
        <v>15.9</v>
      </c>
      <c r="AB53" s="2702">
        <v>15.9</v>
      </c>
    </row>
    <row r="54" spans="1:31" ht="19.5" customHeight="1" x14ac:dyDescent="0.2">
      <c r="A54" s="4716"/>
      <c r="B54" s="4719"/>
      <c r="C54" s="4759"/>
      <c r="D54" s="2677" t="s">
        <v>348</v>
      </c>
      <c r="E54" s="4727"/>
      <c r="F54" s="4727"/>
      <c r="G54" s="4732"/>
      <c r="H54" s="2618" t="s">
        <v>50</v>
      </c>
      <c r="I54" s="3200">
        <f>SUM(L54+J54)</f>
        <v>11.5</v>
      </c>
      <c r="J54" s="3201">
        <v>11.5</v>
      </c>
      <c r="K54" s="3165"/>
      <c r="L54" s="3166"/>
      <c r="M54" s="2733">
        <f>SUM(P54+N54)</f>
        <v>10.1</v>
      </c>
      <c r="N54" s="2734">
        <v>10.1</v>
      </c>
      <c r="O54" s="2734"/>
      <c r="P54" s="2735"/>
      <c r="Q54" s="2736">
        <f t="shared" si="24"/>
        <v>10.1</v>
      </c>
      <c r="R54" s="2737">
        <v>10.1</v>
      </c>
      <c r="S54" s="2738"/>
      <c r="T54" s="2739"/>
      <c r="U54" s="2736">
        <f t="shared" si="25"/>
        <v>10.1</v>
      </c>
      <c r="V54" s="2737">
        <v>10.1</v>
      </c>
      <c r="W54" s="2620"/>
      <c r="X54" s="2621"/>
      <c r="Y54" s="4712"/>
      <c r="Z54" s="2614">
        <v>15.8</v>
      </c>
      <c r="AA54" s="2614">
        <v>15.8</v>
      </c>
      <c r="AB54" s="2702">
        <v>15.8</v>
      </c>
      <c r="AE54" s="2660"/>
    </row>
    <row r="55" spans="1:31" ht="19.5" customHeight="1" x14ac:dyDescent="0.2">
      <c r="A55" s="4716"/>
      <c r="B55" s="4719"/>
      <c r="C55" s="4759"/>
      <c r="D55" s="2677" t="s">
        <v>349</v>
      </c>
      <c r="E55" s="4727"/>
      <c r="F55" s="4727"/>
      <c r="G55" s="4732"/>
      <c r="H55" s="2618" t="s">
        <v>50</v>
      </c>
      <c r="I55" s="3200">
        <f t="shared" si="22"/>
        <v>5.8</v>
      </c>
      <c r="J55" s="3201">
        <v>5.8</v>
      </c>
      <c r="K55" s="3165"/>
      <c r="L55" s="3166"/>
      <c r="M55" s="2733">
        <f t="shared" si="23"/>
        <v>6.1</v>
      </c>
      <c r="N55" s="2734">
        <v>6.1</v>
      </c>
      <c r="O55" s="2734"/>
      <c r="P55" s="2735"/>
      <c r="Q55" s="2736">
        <f t="shared" si="24"/>
        <v>6.1</v>
      </c>
      <c r="R55" s="2737">
        <v>6.1</v>
      </c>
      <c r="S55" s="2738"/>
      <c r="T55" s="2739"/>
      <c r="U55" s="2736">
        <f t="shared" si="25"/>
        <v>6.1</v>
      </c>
      <c r="V55" s="2737">
        <v>6.1</v>
      </c>
      <c r="W55" s="2620"/>
      <c r="X55" s="2621"/>
      <c r="Y55" s="4712"/>
      <c r="Z55" s="2614">
        <v>9.5</v>
      </c>
      <c r="AA55" s="2614">
        <v>9.5</v>
      </c>
      <c r="AB55" s="2702">
        <v>9.5</v>
      </c>
    </row>
    <row r="56" spans="1:31" ht="18" customHeight="1" x14ac:dyDescent="0.2">
      <c r="A56" s="4716"/>
      <c r="B56" s="4719"/>
      <c r="C56" s="4759"/>
      <c r="D56" s="2677" t="s">
        <v>350</v>
      </c>
      <c r="E56" s="4727"/>
      <c r="F56" s="4727"/>
      <c r="G56" s="4732"/>
      <c r="H56" s="2618" t="s">
        <v>50</v>
      </c>
      <c r="I56" s="3200">
        <f t="shared" si="22"/>
        <v>6.3</v>
      </c>
      <c r="J56" s="3201">
        <v>6.3</v>
      </c>
      <c r="K56" s="3165"/>
      <c r="L56" s="3166"/>
      <c r="M56" s="2733">
        <f t="shared" si="23"/>
        <v>6.2</v>
      </c>
      <c r="N56" s="2734">
        <v>6.2</v>
      </c>
      <c r="O56" s="2734"/>
      <c r="P56" s="2735"/>
      <c r="Q56" s="2736">
        <f t="shared" si="24"/>
        <v>6.2</v>
      </c>
      <c r="R56" s="2737">
        <v>6.2</v>
      </c>
      <c r="S56" s="2738"/>
      <c r="T56" s="2739"/>
      <c r="U56" s="2736">
        <f t="shared" si="25"/>
        <v>6.2</v>
      </c>
      <c r="V56" s="2737">
        <v>6.2</v>
      </c>
      <c r="W56" s="2620"/>
      <c r="X56" s="2621"/>
      <c r="Y56" s="4712"/>
      <c r="Z56" s="2614">
        <v>9.6999999999999993</v>
      </c>
      <c r="AA56" s="2614">
        <v>9.6999999999999993</v>
      </c>
      <c r="AB56" s="2702">
        <v>9.6999999999999993</v>
      </c>
    </row>
    <row r="57" spans="1:31" ht="20.25" customHeight="1" x14ac:dyDescent="0.2">
      <c r="A57" s="4716"/>
      <c r="B57" s="4719"/>
      <c r="C57" s="4759"/>
      <c r="D57" s="2677" t="s">
        <v>351</v>
      </c>
      <c r="E57" s="4727"/>
      <c r="F57" s="4727"/>
      <c r="G57" s="4732"/>
      <c r="H57" s="2618" t="s">
        <v>50</v>
      </c>
      <c r="I57" s="3200">
        <f t="shared" si="22"/>
        <v>12.9</v>
      </c>
      <c r="J57" s="3201">
        <v>12.9</v>
      </c>
      <c r="K57" s="3165"/>
      <c r="L57" s="3166"/>
      <c r="M57" s="2733">
        <f t="shared" si="23"/>
        <v>11.7</v>
      </c>
      <c r="N57" s="2734">
        <v>11.7</v>
      </c>
      <c r="O57" s="2734"/>
      <c r="P57" s="2735"/>
      <c r="Q57" s="2736">
        <f t="shared" si="24"/>
        <v>11.7</v>
      </c>
      <c r="R57" s="2737">
        <v>11.7</v>
      </c>
      <c r="S57" s="2738"/>
      <c r="T57" s="2739"/>
      <c r="U57" s="2736">
        <f t="shared" si="25"/>
        <v>11.7</v>
      </c>
      <c r="V57" s="2737">
        <v>11.7</v>
      </c>
      <c r="W57" s="2620"/>
      <c r="X57" s="2621"/>
      <c r="Y57" s="4712"/>
      <c r="Z57" s="2740">
        <v>18.350000000000001</v>
      </c>
      <c r="AA57" s="2740">
        <v>18.399999999999999</v>
      </c>
      <c r="AB57" s="2741">
        <v>18.399999999999999</v>
      </c>
    </row>
    <row r="58" spans="1:31" ht="18" customHeight="1" x14ac:dyDescent="0.2">
      <c r="A58" s="4717"/>
      <c r="B58" s="4720"/>
      <c r="C58" s="4760"/>
      <c r="D58" s="2742" t="s">
        <v>352</v>
      </c>
      <c r="E58" s="4727"/>
      <c r="F58" s="4727"/>
      <c r="G58" s="4732"/>
      <c r="H58" s="2630" t="s">
        <v>50</v>
      </c>
      <c r="I58" s="3200">
        <f t="shared" si="22"/>
        <v>11</v>
      </c>
      <c r="J58" s="3201">
        <v>11</v>
      </c>
      <c r="K58" s="3167"/>
      <c r="L58" s="3168"/>
      <c r="M58" s="2733">
        <f t="shared" si="23"/>
        <v>14</v>
      </c>
      <c r="N58" s="2623">
        <v>14</v>
      </c>
      <c r="O58" s="2734"/>
      <c r="P58" s="2735"/>
      <c r="Q58" s="2736">
        <f t="shared" si="24"/>
        <v>14</v>
      </c>
      <c r="R58" s="2738">
        <v>14</v>
      </c>
      <c r="S58" s="2743"/>
      <c r="T58" s="2744"/>
      <c r="U58" s="2736">
        <f t="shared" si="25"/>
        <v>14</v>
      </c>
      <c r="V58" s="2738">
        <v>14</v>
      </c>
      <c r="W58" s="2745"/>
      <c r="X58" s="2676"/>
      <c r="Y58" s="4712"/>
      <c r="Z58" s="2740">
        <v>22.1</v>
      </c>
      <c r="AA58" s="2614">
        <v>22.1</v>
      </c>
      <c r="AB58" s="2702">
        <v>22.1</v>
      </c>
    </row>
    <row r="59" spans="1:31" ht="18" customHeight="1" thickBot="1" x14ac:dyDescent="0.25">
      <c r="A59" s="4717"/>
      <c r="B59" s="4720"/>
      <c r="C59" s="4760"/>
      <c r="D59" s="2742" t="s">
        <v>353</v>
      </c>
      <c r="E59" s="4727"/>
      <c r="F59" s="4727"/>
      <c r="G59" s="4732"/>
      <c r="H59" s="2618" t="s">
        <v>50</v>
      </c>
      <c r="I59" s="3200">
        <f t="shared" si="22"/>
        <v>22.1</v>
      </c>
      <c r="J59" s="3201">
        <v>22.1</v>
      </c>
      <c r="K59" s="3169"/>
      <c r="L59" s="3170"/>
      <c r="M59" s="2733">
        <f t="shared" si="23"/>
        <v>25.2</v>
      </c>
      <c r="N59" s="2734">
        <v>17.2</v>
      </c>
      <c r="O59" s="2734"/>
      <c r="P59" s="2746">
        <v>8</v>
      </c>
      <c r="Q59" s="2736">
        <f t="shared" si="24"/>
        <v>17.2</v>
      </c>
      <c r="R59" s="2737">
        <v>17.2</v>
      </c>
      <c r="S59" s="2738"/>
      <c r="T59" s="2747"/>
      <c r="U59" s="2736">
        <f t="shared" si="25"/>
        <v>17.2</v>
      </c>
      <c r="V59" s="2737">
        <v>17.2</v>
      </c>
      <c r="W59" s="2620"/>
      <c r="X59" s="2621"/>
      <c r="Y59" s="4712"/>
      <c r="Z59" s="2614">
        <v>27.7</v>
      </c>
      <c r="AA59" s="2614">
        <v>27.7</v>
      </c>
      <c r="AB59" s="2702">
        <v>27.7</v>
      </c>
      <c r="AC59" s="2658"/>
    </row>
    <row r="60" spans="1:31" ht="19.5" customHeight="1" thickBot="1" x14ac:dyDescent="0.25">
      <c r="A60" s="4718"/>
      <c r="B60" s="4721"/>
      <c r="C60" s="4761"/>
      <c r="D60" s="2748"/>
      <c r="E60" s="4728"/>
      <c r="F60" s="4728"/>
      <c r="G60" s="4733"/>
      <c r="H60" s="2643" t="s">
        <v>16</v>
      </c>
      <c r="I60" s="3202">
        <f t="shared" ref="I60:J60" si="26">SUM(I50:I59)</f>
        <v>172.99999999999997</v>
      </c>
      <c r="J60" s="3203">
        <f t="shared" si="26"/>
        <v>172.99999999999997</v>
      </c>
      <c r="K60" s="3171"/>
      <c r="L60" s="3171"/>
      <c r="M60" s="2749">
        <f>SUM(M50:M59)</f>
        <v>177.99999999999997</v>
      </c>
      <c r="N60" s="2645">
        <f>SUM(N50:N59)</f>
        <v>169.99999999999997</v>
      </c>
      <c r="O60" s="2645"/>
      <c r="P60" s="2645">
        <f>SUM(P50:P59)</f>
        <v>8</v>
      </c>
      <c r="Q60" s="2749">
        <f>SUM(Q50:Q59)</f>
        <v>169.99999999999997</v>
      </c>
      <c r="R60" s="2645">
        <f>SUM(R50:R59)</f>
        <v>169.99999999999997</v>
      </c>
      <c r="S60" s="2645"/>
      <c r="T60" s="2645"/>
      <c r="U60" s="2749">
        <f>SUM(U50:U59)</f>
        <v>169.99999999999997</v>
      </c>
      <c r="V60" s="2645">
        <f>SUM(V50:V59)</f>
        <v>169.99999999999997</v>
      </c>
      <c r="W60" s="2645"/>
      <c r="X60" s="2646"/>
      <c r="Y60" s="4745"/>
      <c r="Z60" s="4777"/>
      <c r="AA60" s="4777"/>
      <c r="AB60" s="4778"/>
    </row>
    <row r="61" spans="1:31" ht="19.5" customHeight="1" thickBot="1" x14ac:dyDescent="0.25">
      <c r="A61" s="2600" t="s">
        <v>26</v>
      </c>
      <c r="B61" s="2601" t="s">
        <v>109</v>
      </c>
      <c r="C61" s="2650" t="s">
        <v>109</v>
      </c>
      <c r="D61" s="4736" t="s">
        <v>360</v>
      </c>
      <c r="E61" s="4736"/>
      <c r="F61" s="4736"/>
      <c r="G61" s="4736"/>
      <c r="H61" s="4736"/>
      <c r="I61" s="4736"/>
      <c r="J61" s="4736"/>
      <c r="K61" s="4736"/>
      <c r="L61" s="4736"/>
      <c r="M61" s="4736"/>
      <c r="N61" s="4736"/>
      <c r="O61" s="4736"/>
      <c r="P61" s="4736"/>
      <c r="Q61" s="4736"/>
      <c r="R61" s="4736"/>
      <c r="S61" s="4736"/>
      <c r="T61" s="4736"/>
      <c r="U61" s="4736"/>
      <c r="V61" s="4736"/>
      <c r="W61" s="4736"/>
      <c r="X61" s="4736"/>
      <c r="Y61" s="4736"/>
      <c r="Z61" s="4736"/>
      <c r="AA61" s="4736"/>
      <c r="AB61" s="4738"/>
    </row>
    <row r="62" spans="1:31" ht="18" customHeight="1" x14ac:dyDescent="0.2">
      <c r="A62" s="4756"/>
      <c r="B62" s="4757"/>
      <c r="C62" s="4758"/>
      <c r="D62" s="4762" t="s">
        <v>343</v>
      </c>
      <c r="E62" s="4726">
        <v>288712070</v>
      </c>
      <c r="F62" s="4726">
        <v>288712070</v>
      </c>
      <c r="G62" s="4763" t="s">
        <v>344</v>
      </c>
      <c r="H62" s="2604" t="s">
        <v>50</v>
      </c>
      <c r="I62" s="3204">
        <f t="shared" ref="I62:I72" si="27">SUM(L62+J62)</f>
        <v>89.8</v>
      </c>
      <c r="J62" s="3205">
        <v>89.8</v>
      </c>
      <c r="K62" s="3158"/>
      <c r="L62" s="3159"/>
      <c r="M62" s="2726">
        <f t="shared" ref="M62:M72" si="28">SUM(P62+N62)</f>
        <v>102.7</v>
      </c>
      <c r="N62" s="2610">
        <v>93.5</v>
      </c>
      <c r="O62" s="2610"/>
      <c r="P62" s="2611">
        <v>9.1999999999999993</v>
      </c>
      <c r="Q62" s="2728">
        <f t="shared" ref="Q62:Q72" si="29">SUM(T62+R62)</f>
        <v>95</v>
      </c>
      <c r="R62" s="2730">
        <v>95</v>
      </c>
      <c r="S62" s="2606"/>
      <c r="T62" s="2607"/>
      <c r="U62" s="2728">
        <f t="shared" ref="U62:U72" si="30">SUM(X62+V62)</f>
        <v>95</v>
      </c>
      <c r="V62" s="2730">
        <v>95</v>
      </c>
      <c r="W62" s="2750"/>
      <c r="X62" s="2607"/>
      <c r="Y62" s="4711" t="s">
        <v>831</v>
      </c>
      <c r="Z62" s="2751">
        <v>966.44</v>
      </c>
      <c r="AA62" s="2751">
        <v>966.44</v>
      </c>
      <c r="AB62" s="2752">
        <v>966.44</v>
      </c>
      <c r="AC62" s="2753"/>
      <c r="AD62" s="2661"/>
    </row>
    <row r="63" spans="1:31" ht="18" customHeight="1" x14ac:dyDescent="0.2">
      <c r="A63" s="4716"/>
      <c r="B63" s="4719"/>
      <c r="C63" s="4759"/>
      <c r="D63" s="4746"/>
      <c r="E63" s="4727"/>
      <c r="F63" s="4727"/>
      <c r="G63" s="4729"/>
      <c r="H63" s="2703" t="s">
        <v>112</v>
      </c>
      <c r="I63" s="3206">
        <f t="shared" si="27"/>
        <v>0</v>
      </c>
      <c r="J63" s="3207"/>
      <c r="K63" s="3172"/>
      <c r="L63" s="3173"/>
      <c r="M63" s="2733">
        <f t="shared" si="28"/>
        <v>0</v>
      </c>
      <c r="N63" s="2755"/>
      <c r="O63" s="2755"/>
      <c r="P63" s="2735"/>
      <c r="Q63" s="2736">
        <f t="shared" si="29"/>
        <v>0</v>
      </c>
      <c r="R63" s="2756"/>
      <c r="S63" s="2710"/>
      <c r="T63" s="2754"/>
      <c r="U63" s="2736">
        <f t="shared" si="30"/>
        <v>0</v>
      </c>
      <c r="V63" s="2756"/>
      <c r="W63" s="2757"/>
      <c r="X63" s="2754"/>
      <c r="Y63" s="4712"/>
      <c r="Z63" s="2758"/>
      <c r="AA63" s="2758"/>
      <c r="AB63" s="2759"/>
      <c r="AD63" s="2661"/>
    </row>
    <row r="64" spans="1:31" ht="18" customHeight="1" x14ac:dyDescent="0.2">
      <c r="A64" s="4716"/>
      <c r="B64" s="4719"/>
      <c r="C64" s="4759"/>
      <c r="D64" s="2742" t="s">
        <v>345</v>
      </c>
      <c r="E64" s="4727"/>
      <c r="F64" s="4727"/>
      <c r="G64" s="4729"/>
      <c r="H64" s="2618" t="s">
        <v>50</v>
      </c>
      <c r="I64" s="3206">
        <f t="shared" si="27"/>
        <v>4</v>
      </c>
      <c r="J64" s="3208">
        <v>4</v>
      </c>
      <c r="K64" s="3160"/>
      <c r="L64" s="3161"/>
      <c r="M64" s="2733">
        <f t="shared" si="28"/>
        <v>4</v>
      </c>
      <c r="N64" s="2623">
        <v>4</v>
      </c>
      <c r="O64" s="2623"/>
      <c r="P64" s="2624"/>
      <c r="Q64" s="2736">
        <f t="shared" si="29"/>
        <v>4</v>
      </c>
      <c r="R64" s="2738">
        <v>4</v>
      </c>
      <c r="S64" s="2620"/>
      <c r="T64" s="2621"/>
      <c r="U64" s="2736">
        <f t="shared" si="30"/>
        <v>4</v>
      </c>
      <c r="V64" s="2738">
        <v>4</v>
      </c>
      <c r="W64" s="2760"/>
      <c r="X64" s="2621"/>
      <c r="Y64" s="4712"/>
      <c r="Z64" s="2758">
        <v>255</v>
      </c>
      <c r="AA64" s="2761">
        <v>255</v>
      </c>
      <c r="AB64" s="2762">
        <v>255</v>
      </c>
      <c r="AD64" s="2661"/>
    </row>
    <row r="65" spans="1:31" ht="17.25" customHeight="1" x14ac:dyDescent="0.2">
      <c r="A65" s="4716"/>
      <c r="B65" s="4719"/>
      <c r="C65" s="4759"/>
      <c r="D65" s="2677" t="s">
        <v>346</v>
      </c>
      <c r="E65" s="4727"/>
      <c r="F65" s="4727"/>
      <c r="G65" s="4729"/>
      <c r="H65" s="2618" t="s">
        <v>50</v>
      </c>
      <c r="I65" s="3206">
        <f t="shared" si="27"/>
        <v>0.5</v>
      </c>
      <c r="J65" s="3208">
        <v>0.5</v>
      </c>
      <c r="K65" s="3160"/>
      <c r="L65" s="3161"/>
      <c r="M65" s="2733">
        <f t="shared" si="28"/>
        <v>1.5</v>
      </c>
      <c r="N65" s="2623">
        <v>1.5</v>
      </c>
      <c r="O65" s="2623"/>
      <c r="P65" s="2624"/>
      <c r="Q65" s="2736">
        <f t="shared" si="29"/>
        <v>1.5</v>
      </c>
      <c r="R65" s="2738">
        <v>1.5</v>
      </c>
      <c r="S65" s="2620"/>
      <c r="T65" s="2621"/>
      <c r="U65" s="2736">
        <f t="shared" si="30"/>
        <v>1.5</v>
      </c>
      <c r="V65" s="2738">
        <v>1.5</v>
      </c>
      <c r="W65" s="2760"/>
      <c r="X65" s="2621"/>
      <c r="Y65" s="4712"/>
      <c r="Z65" s="2758">
        <v>147.19999999999999</v>
      </c>
      <c r="AA65" s="2761">
        <v>147.19999999999999</v>
      </c>
      <c r="AB65" s="2762">
        <v>147.19999999999999</v>
      </c>
      <c r="AD65" s="2661"/>
    </row>
    <row r="66" spans="1:31" ht="17.25" customHeight="1" x14ac:dyDescent="0.2">
      <c r="A66" s="4716"/>
      <c r="B66" s="4719"/>
      <c r="C66" s="4759"/>
      <c r="D66" s="2677" t="s">
        <v>347</v>
      </c>
      <c r="E66" s="4727"/>
      <c r="F66" s="4727"/>
      <c r="G66" s="4729"/>
      <c r="H66" s="2618" t="s">
        <v>50</v>
      </c>
      <c r="I66" s="3206">
        <f t="shared" si="27"/>
        <v>3.4</v>
      </c>
      <c r="J66" s="3208">
        <v>3.4</v>
      </c>
      <c r="K66" s="3160"/>
      <c r="L66" s="3161"/>
      <c r="M66" s="2733">
        <f t="shared" si="28"/>
        <v>3.5</v>
      </c>
      <c r="N66" s="2623">
        <v>3.5</v>
      </c>
      <c r="O66" s="2623"/>
      <c r="P66" s="2624"/>
      <c r="Q66" s="2736">
        <f t="shared" si="29"/>
        <v>3.5</v>
      </c>
      <c r="R66" s="2738">
        <v>3.5</v>
      </c>
      <c r="S66" s="2620"/>
      <c r="T66" s="2621"/>
      <c r="U66" s="2736">
        <f t="shared" si="30"/>
        <v>3.5</v>
      </c>
      <c r="V66" s="2738">
        <v>3.5</v>
      </c>
      <c r="W66" s="2760"/>
      <c r="X66" s="2621"/>
      <c r="Y66" s="4712"/>
      <c r="Z66" s="2763">
        <v>253.7</v>
      </c>
      <c r="AA66" s="2761">
        <v>253.7</v>
      </c>
      <c r="AB66" s="2762">
        <v>253.7</v>
      </c>
      <c r="AD66" s="2661"/>
    </row>
    <row r="67" spans="1:31" ht="19.5" customHeight="1" x14ac:dyDescent="0.2">
      <c r="A67" s="4716"/>
      <c r="B67" s="4719"/>
      <c r="C67" s="4759"/>
      <c r="D67" s="2677" t="s">
        <v>348</v>
      </c>
      <c r="E67" s="4727"/>
      <c r="F67" s="4727"/>
      <c r="G67" s="4729"/>
      <c r="H67" s="2618" t="s">
        <v>50</v>
      </c>
      <c r="I67" s="3206">
        <f t="shared" si="27"/>
        <v>2.4</v>
      </c>
      <c r="J67" s="3208">
        <v>2.4</v>
      </c>
      <c r="K67" s="3160"/>
      <c r="L67" s="3161"/>
      <c r="M67" s="2733">
        <f t="shared" si="28"/>
        <v>4</v>
      </c>
      <c r="N67" s="2623">
        <v>4</v>
      </c>
      <c r="O67" s="2623"/>
      <c r="P67" s="2764"/>
      <c r="Q67" s="2736">
        <f t="shared" si="29"/>
        <v>4</v>
      </c>
      <c r="R67" s="2738">
        <v>4</v>
      </c>
      <c r="S67" s="2620"/>
      <c r="T67" s="2621"/>
      <c r="U67" s="2736">
        <f t="shared" si="30"/>
        <v>4</v>
      </c>
      <c r="V67" s="2738">
        <v>4</v>
      </c>
      <c r="W67" s="2760"/>
      <c r="X67" s="2621"/>
      <c r="Y67" s="4712"/>
      <c r="Z67" s="2758">
        <v>336.4</v>
      </c>
      <c r="AA67" s="2761">
        <v>336.4</v>
      </c>
      <c r="AB67" s="2762">
        <v>336.4</v>
      </c>
      <c r="AD67" s="2661"/>
      <c r="AE67" s="2660"/>
    </row>
    <row r="68" spans="1:31" ht="19.5" customHeight="1" x14ac:dyDescent="0.2">
      <c r="A68" s="4716"/>
      <c r="B68" s="4719"/>
      <c r="C68" s="4759"/>
      <c r="D68" s="2677" t="s">
        <v>349</v>
      </c>
      <c r="E68" s="4727"/>
      <c r="F68" s="4727"/>
      <c r="G68" s="4729"/>
      <c r="H68" s="2618" t="s">
        <v>50</v>
      </c>
      <c r="I68" s="3206">
        <f t="shared" si="27"/>
        <v>2.5</v>
      </c>
      <c r="J68" s="3208">
        <v>2.5</v>
      </c>
      <c r="K68" s="3160"/>
      <c r="L68" s="3161"/>
      <c r="M68" s="2733">
        <f t="shared" si="28"/>
        <v>2.5</v>
      </c>
      <c r="N68" s="2623">
        <v>2.5</v>
      </c>
      <c r="O68" s="2623"/>
      <c r="P68" s="2624"/>
      <c r="Q68" s="2736">
        <f t="shared" si="29"/>
        <v>2.5</v>
      </c>
      <c r="R68" s="2738">
        <v>2.5</v>
      </c>
      <c r="S68" s="2620"/>
      <c r="T68" s="2621"/>
      <c r="U68" s="2736">
        <f t="shared" si="30"/>
        <v>2.5</v>
      </c>
      <c r="V68" s="2738">
        <v>2.5</v>
      </c>
      <c r="W68" s="2760"/>
      <c r="X68" s="2621"/>
      <c r="Y68" s="4712"/>
      <c r="Z68" s="2758">
        <v>180</v>
      </c>
      <c r="AA68" s="2758">
        <v>180</v>
      </c>
      <c r="AB68" s="2759">
        <v>180</v>
      </c>
      <c r="AD68" s="2661"/>
    </row>
    <row r="69" spans="1:31" ht="18" customHeight="1" x14ac:dyDescent="0.2">
      <c r="A69" s="4716"/>
      <c r="B69" s="4719"/>
      <c r="C69" s="4759"/>
      <c r="D69" s="2677" t="s">
        <v>350</v>
      </c>
      <c r="E69" s="4727"/>
      <c r="F69" s="4727"/>
      <c r="G69" s="4729"/>
      <c r="H69" s="2618" t="s">
        <v>50</v>
      </c>
      <c r="I69" s="3206">
        <f t="shared" si="27"/>
        <v>2.2999999999999998</v>
      </c>
      <c r="J69" s="3208">
        <v>2.2999999999999998</v>
      </c>
      <c r="K69" s="3160"/>
      <c r="L69" s="3161"/>
      <c r="M69" s="2733">
        <f t="shared" si="28"/>
        <v>3</v>
      </c>
      <c r="N69" s="2623">
        <v>3</v>
      </c>
      <c r="O69" s="2623"/>
      <c r="P69" s="2624"/>
      <c r="Q69" s="2736">
        <f t="shared" si="29"/>
        <v>3</v>
      </c>
      <c r="R69" s="2738">
        <v>3</v>
      </c>
      <c r="S69" s="2620"/>
      <c r="T69" s="2621"/>
      <c r="U69" s="2736">
        <f t="shared" si="30"/>
        <v>3</v>
      </c>
      <c r="V69" s="2738">
        <v>3</v>
      </c>
      <c r="W69" s="2760"/>
      <c r="X69" s="2621"/>
      <c r="Y69" s="4712"/>
      <c r="Z69" s="2765">
        <v>328.5</v>
      </c>
      <c r="AA69" s="2765">
        <v>328.5</v>
      </c>
      <c r="AB69" s="2766">
        <v>328.5</v>
      </c>
      <c r="AD69" s="2661"/>
    </row>
    <row r="70" spans="1:31" ht="20.25" customHeight="1" x14ac:dyDescent="0.2">
      <c r="A70" s="4716"/>
      <c r="B70" s="4719"/>
      <c r="C70" s="4759"/>
      <c r="D70" s="2677" t="s">
        <v>351</v>
      </c>
      <c r="E70" s="4727"/>
      <c r="F70" s="4727"/>
      <c r="G70" s="4729"/>
      <c r="H70" s="2618" t="s">
        <v>50</v>
      </c>
      <c r="I70" s="3206">
        <f t="shared" si="27"/>
        <v>2.4</v>
      </c>
      <c r="J70" s="3208">
        <v>2.4</v>
      </c>
      <c r="K70" s="3160"/>
      <c r="L70" s="3161"/>
      <c r="M70" s="2733">
        <f t="shared" si="28"/>
        <v>2.4</v>
      </c>
      <c r="N70" s="2623">
        <v>2.4</v>
      </c>
      <c r="O70" s="2623"/>
      <c r="P70" s="2624"/>
      <c r="Q70" s="2736">
        <f t="shared" si="29"/>
        <v>3.5</v>
      </c>
      <c r="R70" s="2738">
        <v>3.5</v>
      </c>
      <c r="S70" s="2620"/>
      <c r="T70" s="2621"/>
      <c r="U70" s="2736">
        <f t="shared" si="30"/>
        <v>3.5</v>
      </c>
      <c r="V70" s="2738">
        <v>3.5</v>
      </c>
      <c r="W70" s="2760"/>
      <c r="X70" s="2621"/>
      <c r="Y70" s="4712"/>
      <c r="Z70" s="2758">
        <v>240</v>
      </c>
      <c r="AA70" s="2761">
        <v>240</v>
      </c>
      <c r="AB70" s="2762">
        <v>240</v>
      </c>
      <c r="AC70" s="2658"/>
      <c r="AD70" s="2661"/>
    </row>
    <row r="71" spans="1:31" ht="18" customHeight="1" x14ac:dyDescent="0.2">
      <c r="A71" s="4717"/>
      <c r="B71" s="4720"/>
      <c r="C71" s="4760"/>
      <c r="D71" s="2677" t="s">
        <v>352</v>
      </c>
      <c r="E71" s="4727"/>
      <c r="F71" s="4727"/>
      <c r="G71" s="4729"/>
      <c r="H71" s="2630" t="s">
        <v>50</v>
      </c>
      <c r="I71" s="3206">
        <f t="shared" si="27"/>
        <v>16.3</v>
      </c>
      <c r="J71" s="3209">
        <v>16.3</v>
      </c>
      <c r="K71" s="3174"/>
      <c r="L71" s="3162"/>
      <c r="M71" s="2733">
        <f t="shared" si="28"/>
        <v>10</v>
      </c>
      <c r="N71" s="2631">
        <v>10</v>
      </c>
      <c r="O71" s="2623"/>
      <c r="P71" s="2632"/>
      <c r="Q71" s="2736">
        <f t="shared" si="29"/>
        <v>10</v>
      </c>
      <c r="R71" s="2743">
        <v>10</v>
      </c>
      <c r="S71" s="2620"/>
      <c r="T71" s="2676"/>
      <c r="U71" s="2736">
        <f t="shared" si="30"/>
        <v>10</v>
      </c>
      <c r="V71" s="2743">
        <v>10</v>
      </c>
      <c r="W71" s="2767"/>
      <c r="X71" s="2676"/>
      <c r="Y71" s="4712"/>
      <c r="Z71" s="2768">
        <v>320.63</v>
      </c>
      <c r="AA71" s="2769">
        <v>320.63</v>
      </c>
      <c r="AB71" s="2766">
        <v>320.63</v>
      </c>
      <c r="AD71" s="2661"/>
    </row>
    <row r="72" spans="1:31" ht="18" customHeight="1" x14ac:dyDescent="0.2">
      <c r="A72" s="4717"/>
      <c r="B72" s="4720"/>
      <c r="C72" s="4760"/>
      <c r="D72" s="2677" t="s">
        <v>353</v>
      </c>
      <c r="E72" s="4727"/>
      <c r="F72" s="4727"/>
      <c r="G72" s="4729"/>
      <c r="H72" s="2618" t="s">
        <v>50</v>
      </c>
      <c r="I72" s="3206">
        <f t="shared" si="27"/>
        <v>5.5</v>
      </c>
      <c r="J72" s="3208">
        <v>5.5</v>
      </c>
      <c r="K72" s="3160"/>
      <c r="L72" s="3161"/>
      <c r="M72" s="2733">
        <f t="shared" si="28"/>
        <v>18.5</v>
      </c>
      <c r="N72" s="2623">
        <v>18.5</v>
      </c>
      <c r="O72" s="2623"/>
      <c r="P72" s="2770"/>
      <c r="Q72" s="2736">
        <f t="shared" si="29"/>
        <v>18.5</v>
      </c>
      <c r="R72" s="2738">
        <v>18.5</v>
      </c>
      <c r="S72" s="2620"/>
      <c r="T72" s="2638"/>
      <c r="U72" s="2736">
        <f t="shared" si="30"/>
        <v>18.5</v>
      </c>
      <c r="V72" s="2738">
        <v>18.5</v>
      </c>
      <c r="W72" s="2760"/>
      <c r="X72" s="2621"/>
      <c r="Y72" s="4712"/>
      <c r="Z72" s="2758">
        <v>675.52</v>
      </c>
      <c r="AA72" s="2761">
        <v>675.52</v>
      </c>
      <c r="AB72" s="2762">
        <v>675.52</v>
      </c>
      <c r="AD72" s="2661"/>
    </row>
    <row r="73" spans="1:31" ht="19.5" customHeight="1" thickBot="1" x14ac:dyDescent="0.25">
      <c r="A73" s="4718"/>
      <c r="B73" s="4721"/>
      <c r="C73" s="4761"/>
      <c r="D73" s="2684"/>
      <c r="E73" s="2771"/>
      <c r="F73" s="4728"/>
      <c r="G73" s="4730"/>
      <c r="H73" s="2643" t="s">
        <v>16</v>
      </c>
      <c r="I73" s="3210">
        <f>SUM(I62:I72)</f>
        <v>129.10000000000002</v>
      </c>
      <c r="J73" s="3211">
        <f>SUM(J62:J72)</f>
        <v>129.10000000000002</v>
      </c>
      <c r="K73" s="3175"/>
      <c r="L73" s="3176"/>
      <c r="M73" s="2749">
        <f>SUM(M62:M72)</f>
        <v>152.10000000000002</v>
      </c>
      <c r="N73" s="2645">
        <f t="shared" ref="N73:P73" si="31">SUM(N62:N72)</f>
        <v>142.9</v>
      </c>
      <c r="O73" s="2645"/>
      <c r="P73" s="2645">
        <f t="shared" si="31"/>
        <v>9.1999999999999993</v>
      </c>
      <c r="Q73" s="2749">
        <f>SUM(Q62:Q72)</f>
        <v>145.5</v>
      </c>
      <c r="R73" s="2645">
        <f>SUM(R62:R72)</f>
        <v>145.5</v>
      </c>
      <c r="S73" s="2645"/>
      <c r="T73" s="2645"/>
      <c r="U73" s="2749">
        <f>SUM(U62:U72)</f>
        <v>145.5</v>
      </c>
      <c r="V73" s="2645">
        <f>SUM(V62:V72)</f>
        <v>145.5</v>
      </c>
      <c r="W73" s="2645"/>
      <c r="X73" s="2646"/>
      <c r="Y73" s="4745"/>
      <c r="Z73" s="4771"/>
      <c r="AA73" s="4771"/>
      <c r="AB73" s="4772"/>
      <c r="AD73" s="2661"/>
    </row>
    <row r="74" spans="1:31" ht="19.5" customHeight="1" thickBot="1" x14ac:dyDescent="0.25">
      <c r="A74" s="2600" t="s">
        <v>26</v>
      </c>
      <c r="B74" s="2601" t="s">
        <v>109</v>
      </c>
      <c r="C74" s="2650" t="s">
        <v>142</v>
      </c>
      <c r="D74" s="4736" t="s">
        <v>361</v>
      </c>
      <c r="E74" s="4736"/>
      <c r="F74" s="4736"/>
      <c r="G74" s="4736"/>
      <c r="H74" s="4736"/>
      <c r="I74" s="4736"/>
      <c r="J74" s="4736"/>
      <c r="K74" s="4736"/>
      <c r="L74" s="4736"/>
      <c r="M74" s="4736"/>
      <c r="N74" s="4736"/>
      <c r="O74" s="4736"/>
      <c r="P74" s="4736"/>
      <c r="Q74" s="4736"/>
      <c r="R74" s="4736"/>
      <c r="S74" s="4736"/>
      <c r="T74" s="4736"/>
      <c r="U74" s="4736"/>
      <c r="V74" s="4736"/>
      <c r="W74" s="4736"/>
      <c r="X74" s="4736"/>
      <c r="Y74" s="4736"/>
      <c r="Z74" s="4736"/>
      <c r="AA74" s="4736"/>
      <c r="AB74" s="4738"/>
    </row>
    <row r="75" spans="1:31" ht="18" customHeight="1" x14ac:dyDescent="0.2">
      <c r="A75" s="4756"/>
      <c r="B75" s="4757"/>
      <c r="C75" s="4758"/>
      <c r="D75" s="2697" t="s">
        <v>343</v>
      </c>
      <c r="E75" s="4729">
        <v>288712070</v>
      </c>
      <c r="F75" s="4729">
        <v>288712070</v>
      </c>
      <c r="G75" s="4729" t="s">
        <v>344</v>
      </c>
      <c r="H75" s="2604" t="s">
        <v>50</v>
      </c>
      <c r="I75" s="3198">
        <f t="shared" ref="I75:I86" si="32">SUM(L75+J75)</f>
        <v>8.6999999999999993</v>
      </c>
      <c r="J75" s="3199">
        <v>8.6999999999999993</v>
      </c>
      <c r="K75" s="3163"/>
      <c r="L75" s="3164"/>
      <c r="M75" s="2726">
        <f t="shared" ref="M75:M86" si="33">SUM(P75+N75)</f>
        <v>8.1999999999999993</v>
      </c>
      <c r="N75" s="2727">
        <v>8.1999999999999993</v>
      </c>
      <c r="O75" s="2610"/>
      <c r="P75" s="2611"/>
      <c r="Q75" s="2605">
        <f t="shared" ref="Q75:Q86" si="34">SUM(T75+R75)</f>
        <v>8.1999999999999993</v>
      </c>
      <c r="R75" s="2750">
        <v>8.1999999999999993</v>
      </c>
      <c r="S75" s="2606"/>
      <c r="T75" s="2607"/>
      <c r="U75" s="2605">
        <f t="shared" ref="U75:U86" si="35">SUM(X75+V75)</f>
        <v>8.1999999999999993</v>
      </c>
      <c r="V75" s="2750">
        <v>8.1999999999999993</v>
      </c>
      <c r="W75" s="2606"/>
      <c r="X75" s="2607"/>
      <c r="Y75" s="4711" t="s">
        <v>830</v>
      </c>
      <c r="Z75" s="2772">
        <v>169</v>
      </c>
      <c r="AA75" s="2772">
        <v>169</v>
      </c>
      <c r="AB75" s="2773">
        <v>169</v>
      </c>
      <c r="AD75" s="2661"/>
    </row>
    <row r="76" spans="1:31" ht="18" customHeight="1" x14ac:dyDescent="0.2">
      <c r="A76" s="4716"/>
      <c r="B76" s="4719"/>
      <c r="C76" s="4759"/>
      <c r="D76" s="2677" t="s">
        <v>345</v>
      </c>
      <c r="E76" s="4729"/>
      <c r="F76" s="4729"/>
      <c r="G76" s="4729"/>
      <c r="H76" s="2618" t="s">
        <v>50</v>
      </c>
      <c r="I76" s="3200">
        <f t="shared" si="32"/>
        <v>0.4</v>
      </c>
      <c r="J76" s="3212">
        <v>0.4</v>
      </c>
      <c r="K76" s="3165"/>
      <c r="L76" s="3166"/>
      <c r="M76" s="2733">
        <f t="shared" si="33"/>
        <v>1.7</v>
      </c>
      <c r="N76" s="2774">
        <v>1.7</v>
      </c>
      <c r="O76" s="2623"/>
      <c r="P76" s="2624"/>
      <c r="Q76" s="2619">
        <f t="shared" si="34"/>
        <v>1.7</v>
      </c>
      <c r="R76" s="2760">
        <v>1.7</v>
      </c>
      <c r="S76" s="2620"/>
      <c r="T76" s="2621"/>
      <c r="U76" s="2619">
        <f t="shared" si="35"/>
        <v>1.7</v>
      </c>
      <c r="V76" s="2760">
        <v>1.7</v>
      </c>
      <c r="W76" s="2620"/>
      <c r="X76" s="2621"/>
      <c r="Y76" s="4712"/>
      <c r="Z76" s="2772">
        <v>15.79</v>
      </c>
      <c r="AA76" s="2772">
        <v>15.8</v>
      </c>
      <c r="AB76" s="2773">
        <v>15.8</v>
      </c>
      <c r="AD76" s="2661"/>
    </row>
    <row r="77" spans="1:31" ht="17.25" customHeight="1" x14ac:dyDescent="0.2">
      <c r="A77" s="4716"/>
      <c r="B77" s="4719"/>
      <c r="C77" s="4759"/>
      <c r="D77" s="2677" t="s">
        <v>346</v>
      </c>
      <c r="E77" s="4729"/>
      <c r="F77" s="4729"/>
      <c r="G77" s="4729"/>
      <c r="H77" s="2618" t="s">
        <v>50</v>
      </c>
      <c r="I77" s="3200">
        <f t="shared" si="32"/>
        <v>1.5</v>
      </c>
      <c r="J77" s="3212">
        <v>1.5</v>
      </c>
      <c r="K77" s="3165"/>
      <c r="L77" s="3166"/>
      <c r="M77" s="2733">
        <f t="shared" si="33"/>
        <v>0.8</v>
      </c>
      <c r="N77" s="2774">
        <v>0.8</v>
      </c>
      <c r="O77" s="2623"/>
      <c r="P77" s="2624"/>
      <c r="Q77" s="2619">
        <f t="shared" si="34"/>
        <v>0.8</v>
      </c>
      <c r="R77" s="2760">
        <v>0.8</v>
      </c>
      <c r="S77" s="2620"/>
      <c r="T77" s="2621"/>
      <c r="U77" s="2619">
        <f t="shared" si="35"/>
        <v>0.8</v>
      </c>
      <c r="V77" s="2760">
        <v>0.8</v>
      </c>
      <c r="W77" s="2620"/>
      <c r="X77" s="2621"/>
      <c r="Y77" s="4712"/>
      <c r="Z77" s="2772">
        <v>8.4</v>
      </c>
      <c r="AA77" s="2772">
        <v>8.4</v>
      </c>
      <c r="AB77" s="2773">
        <v>8.4</v>
      </c>
      <c r="AD77" s="2661"/>
      <c r="AE77" s="2660"/>
    </row>
    <row r="78" spans="1:31" ht="17.25" customHeight="1" x14ac:dyDescent="0.2">
      <c r="A78" s="4716"/>
      <c r="B78" s="4719"/>
      <c r="C78" s="4759"/>
      <c r="D78" s="2677" t="s">
        <v>347</v>
      </c>
      <c r="E78" s="4729"/>
      <c r="F78" s="4729"/>
      <c r="G78" s="4729"/>
      <c r="H78" s="2618" t="s">
        <v>50</v>
      </c>
      <c r="I78" s="3200">
        <f t="shared" si="32"/>
        <v>1.7</v>
      </c>
      <c r="J78" s="3212">
        <v>1.7</v>
      </c>
      <c r="K78" s="3165"/>
      <c r="L78" s="3166"/>
      <c r="M78" s="2733">
        <f t="shared" si="33"/>
        <v>13.7</v>
      </c>
      <c r="N78" s="2774">
        <v>1.7</v>
      </c>
      <c r="O78" s="2623"/>
      <c r="P78" s="2624">
        <v>12</v>
      </c>
      <c r="Q78" s="2619">
        <f t="shared" si="34"/>
        <v>1.7</v>
      </c>
      <c r="R78" s="2760">
        <v>1.7</v>
      </c>
      <c r="S78" s="2620"/>
      <c r="T78" s="2621"/>
      <c r="U78" s="2619">
        <f t="shared" si="35"/>
        <v>1.7</v>
      </c>
      <c r="V78" s="2760">
        <v>1.7</v>
      </c>
      <c r="W78" s="2620"/>
      <c r="X78" s="2621"/>
      <c r="Y78" s="4712"/>
      <c r="Z78" s="2772">
        <v>17.68</v>
      </c>
      <c r="AA78" s="2772">
        <v>17.7</v>
      </c>
      <c r="AB78" s="2773">
        <v>17.7</v>
      </c>
      <c r="AC78" s="2658"/>
      <c r="AD78" s="2661"/>
    </row>
    <row r="79" spans="1:31" ht="19.5" customHeight="1" x14ac:dyDescent="0.2">
      <c r="A79" s="4716"/>
      <c r="B79" s="4719"/>
      <c r="C79" s="4759"/>
      <c r="D79" s="2677" t="s">
        <v>348</v>
      </c>
      <c r="E79" s="4729"/>
      <c r="F79" s="4729"/>
      <c r="G79" s="4729"/>
      <c r="H79" s="2618" t="s">
        <v>50</v>
      </c>
      <c r="I79" s="3200">
        <f t="shared" si="32"/>
        <v>5.3</v>
      </c>
      <c r="J79" s="3212">
        <v>5.3</v>
      </c>
      <c r="K79" s="3165"/>
      <c r="L79" s="3166"/>
      <c r="M79" s="2733">
        <f t="shared" si="33"/>
        <v>2.2000000000000002</v>
      </c>
      <c r="N79" s="2774">
        <v>2.2000000000000002</v>
      </c>
      <c r="O79" s="2623"/>
      <c r="P79" s="2624"/>
      <c r="Q79" s="2619">
        <f t="shared" si="34"/>
        <v>2.2000000000000002</v>
      </c>
      <c r="R79" s="2760">
        <v>2.2000000000000002</v>
      </c>
      <c r="S79" s="2620"/>
      <c r="T79" s="2621"/>
      <c r="U79" s="2619">
        <f t="shared" si="35"/>
        <v>2.2000000000000002</v>
      </c>
      <c r="V79" s="2760">
        <v>2.2000000000000002</v>
      </c>
      <c r="W79" s="2620"/>
      <c r="X79" s="2621"/>
      <c r="Y79" s="4712"/>
      <c r="Z79" s="2772">
        <v>31.6</v>
      </c>
      <c r="AA79" s="2772">
        <v>31.6</v>
      </c>
      <c r="AB79" s="2773">
        <v>31.6</v>
      </c>
      <c r="AD79" s="2661"/>
    </row>
    <row r="80" spans="1:31" ht="18.75" customHeight="1" x14ac:dyDescent="0.2">
      <c r="A80" s="4716"/>
      <c r="B80" s="4719"/>
      <c r="C80" s="4759"/>
      <c r="D80" s="4703" t="s">
        <v>349</v>
      </c>
      <c r="E80" s="4729"/>
      <c r="F80" s="4729"/>
      <c r="G80" s="4729"/>
      <c r="H80" s="2618" t="s">
        <v>50</v>
      </c>
      <c r="I80" s="3200">
        <f t="shared" si="32"/>
        <v>1.4</v>
      </c>
      <c r="J80" s="3212">
        <v>1.4</v>
      </c>
      <c r="K80" s="3165"/>
      <c r="L80" s="3166"/>
      <c r="M80" s="2733">
        <f t="shared" si="33"/>
        <v>1.4</v>
      </c>
      <c r="N80" s="2774">
        <v>1.4</v>
      </c>
      <c r="O80" s="2623"/>
      <c r="P80" s="2624"/>
      <c r="Q80" s="2619">
        <f t="shared" si="34"/>
        <v>1.4</v>
      </c>
      <c r="R80" s="2760">
        <v>1.4</v>
      </c>
      <c r="S80" s="2620"/>
      <c r="T80" s="2621"/>
      <c r="U80" s="2619">
        <f t="shared" si="35"/>
        <v>1.4</v>
      </c>
      <c r="V80" s="2760">
        <v>1.4</v>
      </c>
      <c r="W80" s="2620"/>
      <c r="X80" s="2621"/>
      <c r="Y80" s="4712"/>
      <c r="Z80" s="2772">
        <v>14.9</v>
      </c>
      <c r="AA80" s="2772">
        <v>14.9</v>
      </c>
      <c r="AB80" s="2773">
        <v>14.9</v>
      </c>
      <c r="AD80" s="2661"/>
    </row>
    <row r="81" spans="1:34" ht="19.5" hidden="1" customHeight="1" x14ac:dyDescent="0.2">
      <c r="A81" s="4716"/>
      <c r="B81" s="4719"/>
      <c r="C81" s="4759"/>
      <c r="D81" s="4746"/>
      <c r="E81" s="4729"/>
      <c r="F81" s="4729"/>
      <c r="G81" s="4729"/>
      <c r="H81" s="2618" t="s">
        <v>112</v>
      </c>
      <c r="I81" s="3200">
        <f t="shared" si="32"/>
        <v>0</v>
      </c>
      <c r="J81" s="3212"/>
      <c r="K81" s="3165"/>
      <c r="L81" s="3166"/>
      <c r="M81" s="2733">
        <f t="shared" si="33"/>
        <v>0</v>
      </c>
      <c r="N81" s="2774"/>
      <c r="O81" s="2623"/>
      <c r="P81" s="2624"/>
      <c r="Q81" s="2619">
        <f t="shared" si="34"/>
        <v>0</v>
      </c>
      <c r="R81" s="2760"/>
      <c r="S81" s="2620"/>
      <c r="T81" s="2621"/>
      <c r="U81" s="2619">
        <f t="shared" si="35"/>
        <v>0</v>
      </c>
      <c r="V81" s="2760"/>
      <c r="W81" s="2620"/>
      <c r="X81" s="2621"/>
      <c r="Y81" s="4712"/>
      <c r="Z81" s="2772"/>
      <c r="AA81" s="2772"/>
      <c r="AB81" s="2773"/>
      <c r="AD81" s="2661"/>
    </row>
    <row r="82" spans="1:34" ht="18" customHeight="1" x14ac:dyDescent="0.2">
      <c r="A82" s="4716"/>
      <c r="B82" s="4719"/>
      <c r="C82" s="4759"/>
      <c r="D82" s="2677" t="s">
        <v>350</v>
      </c>
      <c r="E82" s="4729"/>
      <c r="F82" s="4729"/>
      <c r="G82" s="4729"/>
      <c r="H82" s="2618" t="s">
        <v>50</v>
      </c>
      <c r="I82" s="3200">
        <f t="shared" si="32"/>
        <v>1</v>
      </c>
      <c r="J82" s="3212">
        <v>1</v>
      </c>
      <c r="K82" s="3165"/>
      <c r="L82" s="3166"/>
      <c r="M82" s="2733">
        <f t="shared" si="33"/>
        <v>1.8</v>
      </c>
      <c r="N82" s="2774">
        <v>1.8</v>
      </c>
      <c r="O82" s="2623"/>
      <c r="P82" s="2624"/>
      <c r="Q82" s="2619">
        <f t="shared" si="34"/>
        <v>1.8</v>
      </c>
      <c r="R82" s="2760">
        <v>1.8</v>
      </c>
      <c r="S82" s="2620"/>
      <c r="T82" s="2621"/>
      <c r="U82" s="2619">
        <f t="shared" si="35"/>
        <v>1.8</v>
      </c>
      <c r="V82" s="2760">
        <v>1.8</v>
      </c>
      <c r="W82" s="2620"/>
      <c r="X82" s="2621"/>
      <c r="Y82" s="4712"/>
      <c r="Z82" s="2772">
        <v>12.8</v>
      </c>
      <c r="AA82" s="2772">
        <v>12.8</v>
      </c>
      <c r="AB82" s="2773">
        <v>12.8</v>
      </c>
      <c r="AD82" s="2661"/>
    </row>
    <row r="83" spans="1:34" ht="20.25" customHeight="1" x14ac:dyDescent="0.2">
      <c r="A83" s="4716"/>
      <c r="B83" s="4719"/>
      <c r="C83" s="4759"/>
      <c r="D83" s="2677" t="s">
        <v>351</v>
      </c>
      <c r="E83" s="4729"/>
      <c r="F83" s="4729"/>
      <c r="G83" s="4729"/>
      <c r="H83" s="2618" t="s">
        <v>50</v>
      </c>
      <c r="I83" s="3200">
        <f t="shared" si="32"/>
        <v>2.4</v>
      </c>
      <c r="J83" s="3212">
        <v>2.4</v>
      </c>
      <c r="K83" s="3165"/>
      <c r="L83" s="3166"/>
      <c r="M83" s="2733">
        <f t="shared" si="33"/>
        <v>2</v>
      </c>
      <c r="N83" s="2774">
        <v>2</v>
      </c>
      <c r="O83" s="2623"/>
      <c r="P83" s="2624"/>
      <c r="Q83" s="2619">
        <f t="shared" si="34"/>
        <v>1.5</v>
      </c>
      <c r="R83" s="2760">
        <v>1.5</v>
      </c>
      <c r="S83" s="2620"/>
      <c r="T83" s="2621"/>
      <c r="U83" s="2619">
        <f t="shared" si="35"/>
        <v>1.5</v>
      </c>
      <c r="V83" s="2760">
        <v>1.5</v>
      </c>
      <c r="W83" s="2620"/>
      <c r="X83" s="2621"/>
      <c r="Y83" s="4712"/>
      <c r="Z83" s="2772">
        <v>18.600000000000001</v>
      </c>
      <c r="AA83" s="2772">
        <v>18.600000000000001</v>
      </c>
      <c r="AB83" s="2773">
        <v>18.600000000000001</v>
      </c>
      <c r="AC83" s="2658"/>
      <c r="AD83" s="2661"/>
    </row>
    <row r="84" spans="1:34" ht="18" customHeight="1" x14ac:dyDescent="0.2">
      <c r="A84" s="4717"/>
      <c r="B84" s="4720"/>
      <c r="C84" s="4760"/>
      <c r="D84" s="2677" t="s">
        <v>352</v>
      </c>
      <c r="E84" s="4729"/>
      <c r="F84" s="4729"/>
      <c r="G84" s="4729"/>
      <c r="H84" s="2630" t="s">
        <v>50</v>
      </c>
      <c r="I84" s="3200">
        <f t="shared" si="32"/>
        <v>0.8</v>
      </c>
      <c r="J84" s="3213">
        <v>0.8</v>
      </c>
      <c r="K84" s="3167"/>
      <c r="L84" s="3168"/>
      <c r="M84" s="3112">
        <f t="shared" si="33"/>
        <v>7</v>
      </c>
      <c r="N84" s="3113">
        <v>7</v>
      </c>
      <c r="O84" s="2623"/>
      <c r="P84" s="2624"/>
      <c r="Q84" s="2619">
        <f t="shared" si="34"/>
        <v>3.2</v>
      </c>
      <c r="R84" s="2760">
        <v>3.2</v>
      </c>
      <c r="S84" s="2760"/>
      <c r="T84" s="2638"/>
      <c r="U84" s="2619">
        <f t="shared" si="35"/>
        <v>3.2</v>
      </c>
      <c r="V84" s="2760">
        <v>3.2</v>
      </c>
      <c r="W84" s="2745"/>
      <c r="X84" s="2676"/>
      <c r="Y84" s="4712"/>
      <c r="Z84" s="2772">
        <v>28</v>
      </c>
      <c r="AA84" s="2772">
        <v>28</v>
      </c>
      <c r="AB84" s="2773">
        <v>28</v>
      </c>
      <c r="AC84" s="2658"/>
      <c r="AD84" s="2661"/>
    </row>
    <row r="85" spans="1:34" ht="18" customHeight="1" x14ac:dyDescent="0.2">
      <c r="A85" s="4717"/>
      <c r="B85" s="4720"/>
      <c r="C85" s="4760"/>
      <c r="D85" s="2742" t="s">
        <v>353</v>
      </c>
      <c r="E85" s="4729"/>
      <c r="F85" s="4729"/>
      <c r="G85" s="4729"/>
      <c r="H85" s="2618" t="s">
        <v>50</v>
      </c>
      <c r="I85" s="3200">
        <f t="shared" si="32"/>
        <v>7</v>
      </c>
      <c r="J85" s="3212">
        <v>7</v>
      </c>
      <c r="K85" s="3169"/>
      <c r="L85" s="3170"/>
      <c r="M85" s="2733">
        <f t="shared" si="33"/>
        <v>4.5</v>
      </c>
      <c r="N85" s="2774">
        <v>4.5</v>
      </c>
      <c r="O85" s="2623"/>
      <c r="P85" s="2624"/>
      <c r="Q85" s="2619">
        <f t="shared" si="34"/>
        <v>4.5</v>
      </c>
      <c r="R85" s="2760">
        <v>4.5</v>
      </c>
      <c r="S85" s="2620"/>
      <c r="T85" s="2638"/>
      <c r="U85" s="2619">
        <f t="shared" si="35"/>
        <v>4.5</v>
      </c>
      <c r="V85" s="2760">
        <v>4.5</v>
      </c>
      <c r="W85" s="2620"/>
      <c r="X85" s="2621"/>
      <c r="Y85" s="4712"/>
      <c r="Z85" s="2772">
        <v>85.2</v>
      </c>
      <c r="AA85" s="2772">
        <v>85.2</v>
      </c>
      <c r="AB85" s="2773">
        <v>85.2</v>
      </c>
      <c r="AD85" s="2661"/>
    </row>
    <row r="86" spans="1:34" ht="33" customHeight="1" x14ac:dyDescent="0.2">
      <c r="A86" s="4717"/>
      <c r="B86" s="4720"/>
      <c r="C86" s="4760"/>
      <c r="D86" s="2617" t="s">
        <v>362</v>
      </c>
      <c r="E86" s="4729"/>
      <c r="F86" s="4729"/>
      <c r="G86" s="4729"/>
      <c r="H86" s="2630" t="s">
        <v>50</v>
      </c>
      <c r="I86" s="3214">
        <f t="shared" si="32"/>
        <v>30</v>
      </c>
      <c r="J86" s="3215">
        <v>30</v>
      </c>
      <c r="K86" s="3177"/>
      <c r="L86" s="3178"/>
      <c r="M86" s="2622">
        <f t="shared" si="33"/>
        <v>30</v>
      </c>
      <c r="N86" s="2636">
        <v>30</v>
      </c>
      <c r="O86" s="2775"/>
      <c r="P86" s="2776"/>
      <c r="Q86" s="2625">
        <f t="shared" si="34"/>
        <v>30</v>
      </c>
      <c r="R86" s="2637">
        <v>30</v>
      </c>
      <c r="S86" s="2777"/>
      <c r="T86" s="2778"/>
      <c r="U86" s="2625">
        <f t="shared" si="35"/>
        <v>30</v>
      </c>
      <c r="V86" s="2777">
        <v>30</v>
      </c>
      <c r="W86" s="2777"/>
      <c r="X86" s="2779"/>
      <c r="Y86" s="4712"/>
      <c r="Z86" s="2780">
        <v>225.5</v>
      </c>
      <c r="AA86" s="2780">
        <v>225.5</v>
      </c>
      <c r="AB86" s="2781">
        <v>225.5</v>
      </c>
      <c r="AD86" s="2661"/>
    </row>
    <row r="87" spans="1:34" ht="26.25" customHeight="1" thickBot="1" x14ac:dyDescent="0.25">
      <c r="A87" s="4718"/>
      <c r="B87" s="4721"/>
      <c r="C87" s="4761"/>
      <c r="D87" s="2684"/>
      <c r="E87" s="4730"/>
      <c r="F87" s="4730"/>
      <c r="G87" s="4730"/>
      <c r="H87" s="2643" t="s">
        <v>16</v>
      </c>
      <c r="I87" s="3216">
        <f>SUM(I75:I86)</f>
        <v>60.199999999999996</v>
      </c>
      <c r="J87" s="3217">
        <f>SUM(J75:J86)</f>
        <v>60.199999999999996</v>
      </c>
      <c r="K87" s="3179"/>
      <c r="L87" s="3179"/>
      <c r="M87" s="2782">
        <f>SUM(M75:M86)</f>
        <v>73.3</v>
      </c>
      <c r="N87" s="2648">
        <f>SUM(N75:N86)</f>
        <v>61.3</v>
      </c>
      <c r="O87" s="2648"/>
      <c r="P87" s="2648">
        <f t="shared" ref="P87" si="36">SUM(P76:P86)</f>
        <v>12</v>
      </c>
      <c r="Q87" s="2782">
        <f>SUM(Q75:Q86)</f>
        <v>57</v>
      </c>
      <c r="R87" s="2648">
        <f>SUM(R75:R86)</f>
        <v>57</v>
      </c>
      <c r="S87" s="2648"/>
      <c r="T87" s="2649"/>
      <c r="U87" s="2783">
        <f>SUM(U75:U86)</f>
        <v>57</v>
      </c>
      <c r="V87" s="2783">
        <f>SUM(V75:V86)</f>
        <v>57</v>
      </c>
      <c r="W87" s="2783"/>
      <c r="X87" s="2649"/>
      <c r="Y87" s="4745"/>
      <c r="Z87" s="4747"/>
      <c r="AA87" s="4747"/>
      <c r="AB87" s="4748"/>
      <c r="AD87" s="2661"/>
    </row>
    <row r="88" spans="1:34" ht="19.5" customHeight="1" thickBot="1" x14ac:dyDescent="0.25">
      <c r="A88" s="2600" t="s">
        <v>26</v>
      </c>
      <c r="B88" s="2601" t="s">
        <v>109</v>
      </c>
      <c r="C88" s="2784" t="s">
        <v>184</v>
      </c>
      <c r="D88" s="4749" t="s">
        <v>363</v>
      </c>
      <c r="E88" s="4736"/>
      <c r="F88" s="4736"/>
      <c r="G88" s="4736"/>
      <c r="H88" s="4736"/>
      <c r="I88" s="4736"/>
      <c r="J88" s="4736"/>
      <c r="K88" s="4736"/>
      <c r="L88" s="4736"/>
      <c r="M88" s="4736"/>
      <c r="N88" s="4736"/>
      <c r="O88" s="4736"/>
      <c r="P88" s="4736"/>
      <c r="Q88" s="4736"/>
      <c r="R88" s="4736"/>
      <c r="S88" s="4736"/>
      <c r="T88" s="4736"/>
      <c r="U88" s="4736"/>
      <c r="V88" s="4736"/>
      <c r="W88" s="4736"/>
      <c r="X88" s="4736"/>
      <c r="Y88" s="4736"/>
      <c r="Z88" s="4736"/>
      <c r="AA88" s="4736"/>
      <c r="AB88" s="4738"/>
    </row>
    <row r="89" spans="1:34" ht="18" customHeight="1" x14ac:dyDescent="0.2">
      <c r="A89" s="4716"/>
      <c r="B89" s="4719"/>
      <c r="C89" s="4764"/>
      <c r="D89" s="4767" t="s">
        <v>343</v>
      </c>
      <c r="E89" s="4768">
        <v>288712070</v>
      </c>
      <c r="F89" s="4726">
        <v>288712070</v>
      </c>
      <c r="G89" s="4763" t="s">
        <v>344</v>
      </c>
      <c r="H89" s="2604" t="s">
        <v>112</v>
      </c>
      <c r="I89" s="2605">
        <f t="shared" ref="I89:I108" si="37">SUM(L89+J89)</f>
        <v>22.4</v>
      </c>
      <c r="J89" s="2606">
        <v>22.4</v>
      </c>
      <c r="K89" s="2606"/>
      <c r="L89" s="2607"/>
      <c r="M89" s="2726">
        <f t="shared" ref="M89:M108" si="38">SUM(P89+N89)</f>
        <v>20</v>
      </c>
      <c r="N89" s="2610">
        <v>20</v>
      </c>
      <c r="O89" s="2610"/>
      <c r="P89" s="2611"/>
      <c r="Q89" s="2605">
        <v>20</v>
      </c>
      <c r="R89" s="2606">
        <v>20</v>
      </c>
      <c r="S89" s="2606"/>
      <c r="T89" s="2607"/>
      <c r="U89" s="2605">
        <v>20</v>
      </c>
      <c r="V89" s="2606">
        <v>20</v>
      </c>
      <c r="W89" s="2606"/>
      <c r="X89" s="2607"/>
      <c r="Y89" s="4739" t="s">
        <v>829</v>
      </c>
      <c r="Z89" s="4742">
        <v>167</v>
      </c>
      <c r="AA89" s="4743">
        <v>167</v>
      </c>
      <c r="AB89" s="4744">
        <v>167</v>
      </c>
      <c r="AC89" s="3021"/>
      <c r="AD89" s="3022"/>
      <c r="AE89" s="3022"/>
      <c r="AF89" s="3022"/>
      <c r="AG89" s="3022"/>
      <c r="AH89" s="3022"/>
    </row>
    <row r="90" spans="1:34" ht="18" customHeight="1" x14ac:dyDescent="0.2">
      <c r="A90" s="4716"/>
      <c r="B90" s="4719"/>
      <c r="C90" s="4764"/>
      <c r="D90" s="4704"/>
      <c r="E90" s="4769"/>
      <c r="F90" s="4727"/>
      <c r="G90" s="4729"/>
      <c r="H90" s="2618" t="s">
        <v>50</v>
      </c>
      <c r="I90" s="2785"/>
      <c r="J90" s="2710"/>
      <c r="K90" s="2710"/>
      <c r="L90" s="2754"/>
      <c r="M90" s="2786"/>
      <c r="N90" s="2755"/>
      <c r="O90" s="2755"/>
      <c r="P90" s="2735"/>
      <c r="Q90" s="2785"/>
      <c r="R90" s="2710"/>
      <c r="S90" s="2710"/>
      <c r="T90" s="2754"/>
      <c r="U90" s="2785"/>
      <c r="V90" s="2710"/>
      <c r="W90" s="2710"/>
      <c r="X90" s="2754"/>
      <c r="Y90" s="4740"/>
      <c r="Z90" s="4706"/>
      <c r="AA90" s="4708"/>
      <c r="AB90" s="4710"/>
      <c r="AC90" s="3021"/>
      <c r="AD90" s="3022"/>
      <c r="AE90" s="3022"/>
      <c r="AF90" s="3022"/>
      <c r="AG90" s="3022"/>
      <c r="AH90" s="3022"/>
    </row>
    <row r="91" spans="1:34" ht="18" customHeight="1" x14ac:dyDescent="0.2">
      <c r="A91" s="4716"/>
      <c r="B91" s="4719"/>
      <c r="C91" s="4764"/>
      <c r="D91" s="2677" t="s">
        <v>346</v>
      </c>
      <c r="E91" s="4769"/>
      <c r="F91" s="4727"/>
      <c r="G91" s="4729"/>
      <c r="H91" s="2618" t="s">
        <v>112</v>
      </c>
      <c r="I91" s="2785"/>
      <c r="J91" s="2710"/>
      <c r="K91" s="2710"/>
      <c r="L91" s="2754"/>
      <c r="M91" s="2786"/>
      <c r="N91" s="2755"/>
      <c r="O91" s="2755"/>
      <c r="P91" s="2735"/>
      <c r="Q91" s="2785"/>
      <c r="R91" s="2710"/>
      <c r="S91" s="2710"/>
      <c r="T91" s="2754"/>
      <c r="U91" s="2785"/>
      <c r="V91" s="2710"/>
      <c r="W91" s="2710"/>
      <c r="X91" s="2754"/>
      <c r="Y91" s="4740"/>
      <c r="Z91" s="2787"/>
      <c r="AA91" s="2627"/>
      <c r="AB91" s="2628"/>
      <c r="AC91" s="3021"/>
      <c r="AD91" s="3022"/>
      <c r="AE91" s="3022"/>
      <c r="AF91" s="3022"/>
      <c r="AG91" s="3022"/>
      <c r="AH91" s="3022"/>
    </row>
    <row r="92" spans="1:34" ht="18" customHeight="1" x14ac:dyDescent="0.2">
      <c r="A92" s="4716"/>
      <c r="B92" s="4719"/>
      <c r="C92" s="4764"/>
      <c r="D92" s="4703" t="s">
        <v>345</v>
      </c>
      <c r="E92" s="4769"/>
      <c r="F92" s="4727"/>
      <c r="G92" s="4729"/>
      <c r="H92" s="2618" t="s">
        <v>112</v>
      </c>
      <c r="I92" s="2619">
        <f t="shared" si="37"/>
        <v>0.9</v>
      </c>
      <c r="J92" s="2620">
        <v>0.9</v>
      </c>
      <c r="K92" s="2620"/>
      <c r="L92" s="2621"/>
      <c r="M92" s="2733">
        <f t="shared" si="38"/>
        <v>0.4</v>
      </c>
      <c r="N92" s="2623">
        <v>0.4</v>
      </c>
      <c r="O92" s="2623"/>
      <c r="P92" s="2624"/>
      <c r="Q92" s="2619">
        <v>0.4</v>
      </c>
      <c r="R92" s="2620">
        <v>0.4</v>
      </c>
      <c r="S92" s="2620"/>
      <c r="T92" s="2621"/>
      <c r="U92" s="2619">
        <v>0.4</v>
      </c>
      <c r="V92" s="2620">
        <v>0.4</v>
      </c>
      <c r="W92" s="2620"/>
      <c r="X92" s="2621"/>
      <c r="Y92" s="4740"/>
      <c r="Z92" s="4705">
        <v>27</v>
      </c>
      <c r="AA92" s="4707">
        <v>27</v>
      </c>
      <c r="AB92" s="4709">
        <v>27</v>
      </c>
      <c r="AC92" s="3021"/>
      <c r="AD92" s="3022"/>
      <c r="AE92" s="3022"/>
      <c r="AF92" s="3022"/>
      <c r="AG92" s="3022"/>
      <c r="AH92" s="3022"/>
    </row>
    <row r="93" spans="1:34" ht="18" customHeight="1" x14ac:dyDescent="0.2">
      <c r="A93" s="4716"/>
      <c r="B93" s="4719"/>
      <c r="C93" s="4764"/>
      <c r="D93" s="4704"/>
      <c r="E93" s="4769"/>
      <c r="F93" s="4727"/>
      <c r="G93" s="4729"/>
      <c r="H93" s="2618" t="s">
        <v>50</v>
      </c>
      <c r="I93" s="2785"/>
      <c r="J93" s="2620"/>
      <c r="K93" s="2620"/>
      <c r="L93" s="2621"/>
      <c r="M93" s="2786"/>
      <c r="N93" s="2623"/>
      <c r="O93" s="2623"/>
      <c r="P93" s="2624"/>
      <c r="Q93" s="2785"/>
      <c r="R93" s="2620"/>
      <c r="S93" s="2620"/>
      <c r="T93" s="2621"/>
      <c r="U93" s="2785"/>
      <c r="V93" s="2620"/>
      <c r="W93" s="2620"/>
      <c r="X93" s="2621"/>
      <c r="Y93" s="4740"/>
      <c r="Z93" s="4706"/>
      <c r="AA93" s="4708"/>
      <c r="AB93" s="4710"/>
      <c r="AC93" s="3021"/>
      <c r="AD93" s="3022"/>
      <c r="AE93" s="3022"/>
      <c r="AF93" s="3022"/>
      <c r="AG93" s="3022"/>
      <c r="AH93" s="3022"/>
    </row>
    <row r="94" spans="1:34" ht="17.25" customHeight="1" x14ac:dyDescent="0.2">
      <c r="A94" s="4716"/>
      <c r="B94" s="4719"/>
      <c r="C94" s="4764"/>
      <c r="D94" s="4703" t="s">
        <v>347</v>
      </c>
      <c r="E94" s="4769"/>
      <c r="F94" s="4727"/>
      <c r="G94" s="4729"/>
      <c r="H94" s="2618" t="s">
        <v>112</v>
      </c>
      <c r="I94" s="2619">
        <f t="shared" si="37"/>
        <v>0.2</v>
      </c>
      <c r="J94" s="2620">
        <v>0.2</v>
      </c>
      <c r="K94" s="2620"/>
      <c r="L94" s="2621"/>
      <c r="M94" s="2733">
        <f t="shared" si="38"/>
        <v>0.1</v>
      </c>
      <c r="N94" s="2623">
        <v>0.1</v>
      </c>
      <c r="O94" s="2623"/>
      <c r="P94" s="2624"/>
      <c r="Q94" s="2619">
        <v>0.1</v>
      </c>
      <c r="R94" s="2620">
        <v>0.1</v>
      </c>
      <c r="S94" s="2620"/>
      <c r="T94" s="2621"/>
      <c r="U94" s="2619">
        <v>0.1</v>
      </c>
      <c r="V94" s="2620">
        <v>0.1</v>
      </c>
      <c r="W94" s="2620"/>
      <c r="X94" s="2621"/>
      <c r="Y94" s="4740"/>
      <c r="Z94" s="4750">
        <v>5</v>
      </c>
      <c r="AA94" s="4752">
        <v>5</v>
      </c>
      <c r="AB94" s="4754">
        <v>5</v>
      </c>
    </row>
    <row r="95" spans="1:34" ht="17.25" customHeight="1" x14ac:dyDescent="0.2">
      <c r="A95" s="4716"/>
      <c r="B95" s="4719"/>
      <c r="C95" s="4764"/>
      <c r="D95" s="4704"/>
      <c r="E95" s="4769"/>
      <c r="F95" s="4727"/>
      <c r="G95" s="4729"/>
      <c r="H95" s="2618" t="s">
        <v>50</v>
      </c>
      <c r="I95" s="2785"/>
      <c r="J95" s="2620"/>
      <c r="K95" s="2620"/>
      <c r="L95" s="2621"/>
      <c r="M95" s="2786"/>
      <c r="N95" s="2623"/>
      <c r="O95" s="2623"/>
      <c r="P95" s="2624"/>
      <c r="Q95" s="2785"/>
      <c r="R95" s="2620"/>
      <c r="S95" s="2620"/>
      <c r="T95" s="2621"/>
      <c r="U95" s="2785"/>
      <c r="V95" s="2620"/>
      <c r="W95" s="2620"/>
      <c r="X95" s="2621"/>
      <c r="Y95" s="4740"/>
      <c r="Z95" s="4751"/>
      <c r="AA95" s="4753"/>
      <c r="AB95" s="4755"/>
    </row>
    <row r="96" spans="1:34" ht="19.5" customHeight="1" x14ac:dyDescent="0.2">
      <c r="A96" s="4716"/>
      <c r="B96" s="4719"/>
      <c r="C96" s="4764"/>
      <c r="D96" s="4703" t="s">
        <v>348</v>
      </c>
      <c r="E96" s="4769"/>
      <c r="F96" s="4727"/>
      <c r="G96" s="4729"/>
      <c r="H96" s="2618" t="s">
        <v>112</v>
      </c>
      <c r="I96" s="2619">
        <f t="shared" si="37"/>
        <v>0.2</v>
      </c>
      <c r="J96" s="2620">
        <v>0.2</v>
      </c>
      <c r="K96" s="2620"/>
      <c r="L96" s="2621"/>
      <c r="M96" s="2733">
        <f t="shared" si="38"/>
        <v>0.2</v>
      </c>
      <c r="N96" s="2623">
        <v>0.2</v>
      </c>
      <c r="O96" s="2623"/>
      <c r="P96" s="2624"/>
      <c r="Q96" s="2619">
        <v>0.2</v>
      </c>
      <c r="R96" s="2620">
        <v>0.2</v>
      </c>
      <c r="S96" s="2620"/>
      <c r="T96" s="2621"/>
      <c r="U96" s="2619">
        <v>0.2</v>
      </c>
      <c r="V96" s="2620">
        <v>0.2</v>
      </c>
      <c r="W96" s="2620"/>
      <c r="X96" s="2621"/>
      <c r="Y96" s="4740"/>
      <c r="Z96" s="4705">
        <v>9</v>
      </c>
      <c r="AA96" s="4707">
        <v>9</v>
      </c>
      <c r="AB96" s="4709">
        <v>9</v>
      </c>
    </row>
    <row r="97" spans="1:31" ht="19.5" customHeight="1" x14ac:dyDescent="0.2">
      <c r="A97" s="4716"/>
      <c r="B97" s="4719"/>
      <c r="C97" s="4764"/>
      <c r="D97" s="4704"/>
      <c r="E97" s="4769"/>
      <c r="F97" s="4727"/>
      <c r="G97" s="4729"/>
      <c r="H97" s="2618" t="s">
        <v>50</v>
      </c>
      <c r="I97" s="2619"/>
      <c r="J97" s="2620"/>
      <c r="K97" s="2620"/>
      <c r="L97" s="2621"/>
      <c r="M97" s="2786"/>
      <c r="N97" s="2623"/>
      <c r="O97" s="2623"/>
      <c r="P97" s="2624"/>
      <c r="Q97" s="2785"/>
      <c r="R97" s="2620"/>
      <c r="S97" s="2620"/>
      <c r="T97" s="2621"/>
      <c r="U97" s="2785"/>
      <c r="V97" s="2620"/>
      <c r="W97" s="2620"/>
      <c r="X97" s="2621"/>
      <c r="Y97" s="4740"/>
      <c r="Z97" s="4706"/>
      <c r="AA97" s="4708"/>
      <c r="AB97" s="4710"/>
    </row>
    <row r="98" spans="1:31" ht="19.5" customHeight="1" x14ac:dyDescent="0.2">
      <c r="A98" s="4716"/>
      <c r="B98" s="4719"/>
      <c r="C98" s="4764"/>
      <c r="D98" s="4703" t="s">
        <v>349</v>
      </c>
      <c r="E98" s="4769"/>
      <c r="F98" s="4727"/>
      <c r="G98" s="4729"/>
      <c r="H98" s="2618" t="s">
        <v>112</v>
      </c>
      <c r="I98" s="2619">
        <f t="shared" si="37"/>
        <v>0.9</v>
      </c>
      <c r="J98" s="2620">
        <v>0.9</v>
      </c>
      <c r="K98" s="2620"/>
      <c r="L98" s="2621"/>
      <c r="M98" s="2733">
        <f t="shared" si="38"/>
        <v>0.4</v>
      </c>
      <c r="N98" s="2623">
        <v>0.4</v>
      </c>
      <c r="O98" s="2623"/>
      <c r="P98" s="2624"/>
      <c r="Q98" s="2619">
        <v>0.4</v>
      </c>
      <c r="R98" s="2620">
        <v>0.4</v>
      </c>
      <c r="S98" s="2620"/>
      <c r="T98" s="2621"/>
      <c r="U98" s="2619">
        <v>0.4</v>
      </c>
      <c r="V98" s="2620">
        <v>0.4</v>
      </c>
      <c r="W98" s="2620"/>
      <c r="X98" s="2621"/>
      <c r="Y98" s="4740"/>
      <c r="Z98" s="4705">
        <v>17</v>
      </c>
      <c r="AA98" s="4707">
        <v>17</v>
      </c>
      <c r="AB98" s="4709">
        <v>17</v>
      </c>
    </row>
    <row r="99" spans="1:31" ht="19.5" customHeight="1" x14ac:dyDescent="0.2">
      <c r="A99" s="4716"/>
      <c r="B99" s="4719"/>
      <c r="C99" s="4764"/>
      <c r="D99" s="4704"/>
      <c r="E99" s="4769"/>
      <c r="F99" s="4727"/>
      <c r="G99" s="4729"/>
      <c r="H99" s="2618" t="s">
        <v>50</v>
      </c>
      <c r="I99" s="2785"/>
      <c r="J99" s="2620"/>
      <c r="K99" s="2620"/>
      <c r="L99" s="2621"/>
      <c r="M99" s="2786"/>
      <c r="N99" s="2623"/>
      <c r="O99" s="2623"/>
      <c r="P99" s="2624"/>
      <c r="Q99" s="2785"/>
      <c r="R99" s="2620"/>
      <c r="S99" s="2620"/>
      <c r="T99" s="2621"/>
      <c r="U99" s="2785"/>
      <c r="V99" s="2620"/>
      <c r="W99" s="2620"/>
      <c r="X99" s="2621"/>
      <c r="Y99" s="4740"/>
      <c r="Z99" s="4706"/>
      <c r="AA99" s="4708"/>
      <c r="AB99" s="4710"/>
    </row>
    <row r="100" spans="1:31" ht="18" customHeight="1" x14ac:dyDescent="0.2">
      <c r="A100" s="4716"/>
      <c r="B100" s="4719"/>
      <c r="C100" s="4764"/>
      <c r="D100" s="4703" t="s">
        <v>350</v>
      </c>
      <c r="E100" s="4769"/>
      <c r="F100" s="4727"/>
      <c r="G100" s="4729"/>
      <c r="H100" s="2618" t="s">
        <v>112</v>
      </c>
      <c r="I100" s="2619">
        <f t="shared" si="37"/>
        <v>0.2</v>
      </c>
      <c r="J100" s="2620">
        <v>0.2</v>
      </c>
      <c r="K100" s="2620"/>
      <c r="L100" s="2621"/>
      <c r="M100" s="2733">
        <f t="shared" si="38"/>
        <v>0.1</v>
      </c>
      <c r="N100" s="2623">
        <v>0.1</v>
      </c>
      <c r="O100" s="2623"/>
      <c r="P100" s="2624"/>
      <c r="Q100" s="2619">
        <v>0.1</v>
      </c>
      <c r="R100" s="2620">
        <v>0.1</v>
      </c>
      <c r="S100" s="2620"/>
      <c r="T100" s="2621"/>
      <c r="U100" s="2619">
        <v>0.1</v>
      </c>
      <c r="V100" s="2620">
        <v>0.1</v>
      </c>
      <c r="W100" s="2620"/>
      <c r="X100" s="2621"/>
      <c r="Y100" s="4740"/>
      <c r="Z100" s="4705">
        <v>5</v>
      </c>
      <c r="AA100" s="4707">
        <v>5</v>
      </c>
      <c r="AB100" s="4709">
        <v>5</v>
      </c>
    </row>
    <row r="101" spans="1:31" ht="18" customHeight="1" x14ac:dyDescent="0.2">
      <c r="A101" s="4716"/>
      <c r="B101" s="4719"/>
      <c r="C101" s="4764"/>
      <c r="D101" s="4704"/>
      <c r="E101" s="4769"/>
      <c r="F101" s="4727"/>
      <c r="G101" s="4729"/>
      <c r="H101" s="2618" t="s">
        <v>50</v>
      </c>
      <c r="I101" s="2785"/>
      <c r="J101" s="2620"/>
      <c r="K101" s="2620"/>
      <c r="L101" s="2621"/>
      <c r="M101" s="2786"/>
      <c r="N101" s="2623"/>
      <c r="O101" s="2623"/>
      <c r="P101" s="2624"/>
      <c r="Q101" s="2785"/>
      <c r="R101" s="2620"/>
      <c r="S101" s="2620"/>
      <c r="T101" s="2621"/>
      <c r="U101" s="2785"/>
      <c r="V101" s="2620"/>
      <c r="W101" s="2620"/>
      <c r="X101" s="2621"/>
      <c r="Y101" s="4740"/>
      <c r="Z101" s="4706"/>
      <c r="AA101" s="4708"/>
      <c r="AB101" s="4710"/>
    </row>
    <row r="102" spans="1:31" ht="20.25" customHeight="1" x14ac:dyDescent="0.2">
      <c r="A102" s="4716"/>
      <c r="B102" s="4719"/>
      <c r="C102" s="4764"/>
      <c r="D102" s="4703" t="s">
        <v>351</v>
      </c>
      <c r="E102" s="4769"/>
      <c r="F102" s="4727"/>
      <c r="G102" s="4729"/>
      <c r="H102" s="2618" t="s">
        <v>112</v>
      </c>
      <c r="I102" s="2619">
        <f t="shared" si="37"/>
        <v>0.6</v>
      </c>
      <c r="J102" s="2620">
        <v>0.6</v>
      </c>
      <c r="K102" s="2620"/>
      <c r="L102" s="2621"/>
      <c r="M102" s="2733">
        <f t="shared" si="38"/>
        <v>0.5</v>
      </c>
      <c r="N102" s="2623">
        <v>0.5</v>
      </c>
      <c r="O102" s="2623"/>
      <c r="P102" s="2624"/>
      <c r="Q102" s="2619">
        <v>0.5</v>
      </c>
      <c r="R102" s="2620">
        <v>0.5</v>
      </c>
      <c r="S102" s="2620"/>
      <c r="T102" s="2621"/>
      <c r="U102" s="2619">
        <v>0.5</v>
      </c>
      <c r="V102" s="2620">
        <v>0.5</v>
      </c>
      <c r="W102" s="2620"/>
      <c r="X102" s="2621"/>
      <c r="Y102" s="4740"/>
      <c r="Z102" s="4705">
        <v>17</v>
      </c>
      <c r="AA102" s="4707">
        <v>17</v>
      </c>
      <c r="AB102" s="4709">
        <v>17</v>
      </c>
    </row>
    <row r="103" spans="1:31" ht="20.25" customHeight="1" x14ac:dyDescent="0.2">
      <c r="A103" s="4716"/>
      <c r="B103" s="4719"/>
      <c r="C103" s="4764"/>
      <c r="D103" s="4704"/>
      <c r="E103" s="4769"/>
      <c r="F103" s="4727"/>
      <c r="G103" s="4729"/>
      <c r="H103" s="2618" t="s">
        <v>50</v>
      </c>
      <c r="I103" s="2785"/>
      <c r="J103" s="2745"/>
      <c r="K103" s="2745"/>
      <c r="L103" s="2676"/>
      <c r="M103" s="3110">
        <f t="shared" si="38"/>
        <v>3.5</v>
      </c>
      <c r="N103" s="3111">
        <v>3.5</v>
      </c>
      <c r="O103" s="2631"/>
      <c r="P103" s="2632"/>
      <c r="Q103" s="2785"/>
      <c r="R103" s="2745"/>
      <c r="S103" s="2745"/>
      <c r="T103" s="2676"/>
      <c r="U103" s="2785"/>
      <c r="V103" s="2745"/>
      <c r="W103" s="2745"/>
      <c r="X103" s="2676"/>
      <c r="Y103" s="4740"/>
      <c r="Z103" s="4706"/>
      <c r="AA103" s="4708"/>
      <c r="AB103" s="4710"/>
      <c r="AC103" s="2658"/>
    </row>
    <row r="104" spans="1:31" ht="18" customHeight="1" x14ac:dyDescent="0.2">
      <c r="A104" s="4717"/>
      <c r="B104" s="4720"/>
      <c r="C104" s="4765"/>
      <c r="D104" s="4703" t="s">
        <v>352</v>
      </c>
      <c r="E104" s="4769"/>
      <c r="F104" s="4727"/>
      <c r="G104" s="4729"/>
      <c r="H104" s="2618" t="s">
        <v>112</v>
      </c>
      <c r="I104" s="2619">
        <f t="shared" si="37"/>
        <v>1.6</v>
      </c>
      <c r="J104" s="2745">
        <v>1.6</v>
      </c>
      <c r="K104" s="2745"/>
      <c r="L104" s="2676"/>
      <c r="M104" s="2733">
        <f t="shared" si="38"/>
        <v>1</v>
      </c>
      <c r="N104" s="2631">
        <v>0.9</v>
      </c>
      <c r="O104" s="2631"/>
      <c r="P104" s="2632">
        <v>0.1</v>
      </c>
      <c r="Q104" s="2619">
        <v>1</v>
      </c>
      <c r="R104" s="2745">
        <v>1</v>
      </c>
      <c r="S104" s="2745"/>
      <c r="T104" s="2676"/>
      <c r="U104" s="2619">
        <v>1</v>
      </c>
      <c r="V104" s="2745">
        <v>1</v>
      </c>
      <c r="W104" s="2745"/>
      <c r="X104" s="2676"/>
      <c r="Y104" s="4740"/>
      <c r="Z104" s="4705">
        <v>38</v>
      </c>
      <c r="AA104" s="4707">
        <v>38</v>
      </c>
      <c r="AB104" s="4709">
        <v>38</v>
      </c>
    </row>
    <row r="105" spans="1:31" ht="18" customHeight="1" x14ac:dyDescent="0.2">
      <c r="A105" s="4717"/>
      <c r="B105" s="4720"/>
      <c r="C105" s="4765"/>
      <c r="D105" s="4704"/>
      <c r="E105" s="4769"/>
      <c r="F105" s="4727"/>
      <c r="G105" s="4729"/>
      <c r="H105" s="2618" t="s">
        <v>50</v>
      </c>
      <c r="I105" s="2785"/>
      <c r="J105" s="2745"/>
      <c r="K105" s="2745"/>
      <c r="L105" s="2676"/>
      <c r="M105" s="2786">
        <f t="shared" si="38"/>
        <v>0.2</v>
      </c>
      <c r="N105" s="2631"/>
      <c r="O105" s="2631"/>
      <c r="P105" s="2632">
        <v>0.2</v>
      </c>
      <c r="Q105" s="2785"/>
      <c r="R105" s="2745"/>
      <c r="S105" s="2745"/>
      <c r="T105" s="2676"/>
      <c r="U105" s="2785"/>
      <c r="V105" s="2745"/>
      <c r="W105" s="2745"/>
      <c r="X105" s="2676"/>
      <c r="Y105" s="4740"/>
      <c r="Z105" s="4706"/>
      <c r="AA105" s="4708"/>
      <c r="AB105" s="4710"/>
    </row>
    <row r="106" spans="1:31" ht="18" customHeight="1" x14ac:dyDescent="0.2">
      <c r="A106" s="4717"/>
      <c r="B106" s="4720"/>
      <c r="C106" s="4765"/>
      <c r="D106" s="4703" t="s">
        <v>353</v>
      </c>
      <c r="E106" s="4769"/>
      <c r="F106" s="4727"/>
      <c r="G106" s="4729"/>
      <c r="H106" s="2618" t="s">
        <v>112</v>
      </c>
      <c r="I106" s="2619">
        <f t="shared" si="37"/>
        <v>2</v>
      </c>
      <c r="J106" s="2620">
        <v>2</v>
      </c>
      <c r="K106" s="2620"/>
      <c r="L106" s="2621"/>
      <c r="M106" s="2733">
        <f t="shared" si="38"/>
        <v>1.4</v>
      </c>
      <c r="N106" s="2623">
        <v>1.4</v>
      </c>
      <c r="O106" s="2623"/>
      <c r="P106" s="2624"/>
      <c r="Q106" s="2619">
        <v>1.4</v>
      </c>
      <c r="R106" s="2620">
        <v>1.4</v>
      </c>
      <c r="S106" s="2620"/>
      <c r="T106" s="2638"/>
      <c r="U106" s="2619">
        <v>1.4</v>
      </c>
      <c r="V106" s="2620">
        <v>1.4</v>
      </c>
      <c r="W106" s="2620"/>
      <c r="X106" s="2621"/>
      <c r="Y106" s="4740"/>
      <c r="Z106" s="4705">
        <v>52</v>
      </c>
      <c r="AA106" s="4707">
        <v>52</v>
      </c>
      <c r="AB106" s="4709">
        <v>52</v>
      </c>
    </row>
    <row r="107" spans="1:31" ht="18" customHeight="1" x14ac:dyDescent="0.2">
      <c r="A107" s="4717"/>
      <c r="B107" s="4720"/>
      <c r="C107" s="4765"/>
      <c r="D107" s="4704"/>
      <c r="E107" s="4769"/>
      <c r="F107" s="4727"/>
      <c r="G107" s="4729"/>
      <c r="H107" s="2618" t="s">
        <v>50</v>
      </c>
      <c r="I107" s="2619"/>
      <c r="J107" s="2745"/>
      <c r="K107" s="2745"/>
      <c r="L107" s="2788"/>
      <c r="M107" s="2786"/>
      <c r="N107" s="2631"/>
      <c r="O107" s="2631"/>
      <c r="P107" s="2789"/>
      <c r="Q107" s="2785"/>
      <c r="R107" s="2745"/>
      <c r="S107" s="2745"/>
      <c r="T107" s="2790"/>
      <c r="U107" s="2785"/>
      <c r="V107" s="2745"/>
      <c r="W107" s="2745"/>
      <c r="X107" s="2788"/>
      <c r="Y107" s="4741"/>
      <c r="Z107" s="4706"/>
      <c r="AA107" s="4708"/>
      <c r="AB107" s="4710"/>
    </row>
    <row r="108" spans="1:31" ht="34.5" customHeight="1" x14ac:dyDescent="0.2">
      <c r="A108" s="4717"/>
      <c r="B108" s="4720"/>
      <c r="C108" s="4765"/>
      <c r="D108" s="2617" t="s">
        <v>362</v>
      </c>
      <c r="E108" s="4769"/>
      <c r="F108" s="4727"/>
      <c r="G108" s="4729"/>
      <c r="H108" s="2791" t="s">
        <v>50</v>
      </c>
      <c r="I108" s="2619">
        <f t="shared" si="37"/>
        <v>9.6</v>
      </c>
      <c r="J108" s="2745">
        <v>9.4</v>
      </c>
      <c r="K108" s="2745"/>
      <c r="L108" s="2788">
        <v>0.2</v>
      </c>
      <c r="M108" s="2733">
        <f t="shared" si="38"/>
        <v>8</v>
      </c>
      <c r="N108" s="2631">
        <v>8</v>
      </c>
      <c r="O108" s="2631"/>
      <c r="P108" s="2789"/>
      <c r="Q108" s="2619">
        <v>8</v>
      </c>
      <c r="R108" s="2745">
        <v>8</v>
      </c>
      <c r="S108" s="2745"/>
      <c r="T108" s="2790"/>
      <c r="U108" s="2619">
        <v>8</v>
      </c>
      <c r="V108" s="2745">
        <v>8</v>
      </c>
      <c r="W108" s="2743"/>
      <c r="X108" s="2792"/>
      <c r="Y108" s="2793"/>
      <c r="Z108" s="2629"/>
      <c r="AA108" s="2629"/>
      <c r="AB108" s="2794"/>
      <c r="AC108" s="2658"/>
      <c r="AD108" s="2591"/>
      <c r="AE108" s="2591"/>
    </row>
    <row r="109" spans="1:31" ht="27.75" customHeight="1" thickBot="1" x14ac:dyDescent="0.25">
      <c r="A109" s="4718"/>
      <c r="B109" s="4721"/>
      <c r="C109" s="4766"/>
      <c r="D109" s="2684"/>
      <c r="E109" s="4770"/>
      <c r="F109" s="4728"/>
      <c r="G109" s="4730"/>
      <c r="H109" s="2643" t="s">
        <v>16</v>
      </c>
      <c r="I109" s="2795">
        <f>SUM(I89:I108)</f>
        <v>38.599999999999994</v>
      </c>
      <c r="J109" s="2716">
        <f>SUM(J89:J108)</f>
        <v>38.4</v>
      </c>
      <c r="K109" s="2716"/>
      <c r="L109" s="2796"/>
      <c r="M109" s="2795">
        <f>SUM(M89:M108)</f>
        <v>35.799999999999997</v>
      </c>
      <c r="N109" s="2716">
        <f>SUM(N89:N108)</f>
        <v>35.5</v>
      </c>
      <c r="O109" s="2716"/>
      <c r="P109" s="2796">
        <f>SUM(P89:P108)</f>
        <v>0.30000000000000004</v>
      </c>
      <c r="Q109" s="2795">
        <f>SUM(Q89:Q108)</f>
        <v>32.099999999999994</v>
      </c>
      <c r="R109" s="2716">
        <f>SUM(R89:R108)</f>
        <v>32.099999999999994</v>
      </c>
      <c r="S109" s="2716"/>
      <c r="T109" s="2796"/>
      <c r="U109" s="2795">
        <f>SUM(U89:U108)</f>
        <v>32.099999999999994</v>
      </c>
      <c r="V109" s="2716">
        <f>SUM(V89:V108)</f>
        <v>32.099999999999994</v>
      </c>
      <c r="W109" s="2716"/>
      <c r="X109" s="2646"/>
      <c r="Y109" s="4734"/>
      <c r="Z109" s="4734"/>
      <c r="AA109" s="4734"/>
      <c r="AB109" s="4735"/>
    </row>
    <row r="110" spans="1:31" ht="19.5" customHeight="1" thickBot="1" x14ac:dyDescent="0.25">
      <c r="A110" s="2600" t="s">
        <v>26</v>
      </c>
      <c r="B110" s="2601" t="s">
        <v>109</v>
      </c>
      <c r="C110" s="2797" t="s">
        <v>179</v>
      </c>
      <c r="D110" s="4736" t="s">
        <v>364</v>
      </c>
      <c r="E110" s="4736"/>
      <c r="F110" s="4736"/>
      <c r="G110" s="4736"/>
      <c r="H110" s="4736"/>
      <c r="I110" s="4736"/>
      <c r="J110" s="4736"/>
      <c r="K110" s="4736"/>
      <c r="L110" s="4736"/>
      <c r="M110" s="4736"/>
      <c r="N110" s="4736"/>
      <c r="O110" s="4736"/>
      <c r="P110" s="4736"/>
      <c r="Q110" s="4736"/>
      <c r="R110" s="4737"/>
      <c r="S110" s="4736"/>
      <c r="T110" s="4736"/>
      <c r="U110" s="4736"/>
      <c r="V110" s="4736"/>
      <c r="W110" s="4736"/>
      <c r="X110" s="4736"/>
      <c r="Y110" s="4736"/>
      <c r="Z110" s="4736"/>
      <c r="AA110" s="4736"/>
      <c r="AB110" s="4738"/>
      <c r="AD110" s="2594"/>
      <c r="AE110" s="2591"/>
    </row>
    <row r="111" spans="1:31" ht="19.5" customHeight="1" x14ac:dyDescent="0.2">
      <c r="A111" s="4716"/>
      <c r="B111" s="4719"/>
      <c r="C111" s="4722"/>
      <c r="D111" s="2603" t="s">
        <v>343</v>
      </c>
      <c r="E111" s="4726">
        <v>288712070</v>
      </c>
      <c r="F111" s="4729">
        <v>288712070</v>
      </c>
      <c r="G111" s="4731" t="s">
        <v>344</v>
      </c>
      <c r="H111" s="2798" t="s">
        <v>50</v>
      </c>
      <c r="I111" s="3204">
        <f t="shared" ref="I111:I120" si="39">SUM(L111+J111)</f>
        <v>6</v>
      </c>
      <c r="J111" s="3205">
        <v>6</v>
      </c>
      <c r="K111" s="2750"/>
      <c r="L111" s="2607"/>
      <c r="M111" s="2726">
        <f t="shared" ref="M111:M120" si="40">SUM(P111+N111)</f>
        <v>6</v>
      </c>
      <c r="N111" s="2610">
        <v>6</v>
      </c>
      <c r="O111" s="2727"/>
      <c r="P111" s="2611"/>
      <c r="Q111" s="2605">
        <f t="shared" ref="Q111:Q120" si="41">SUM(T111+R111)</f>
        <v>6</v>
      </c>
      <c r="R111" s="2606">
        <v>6</v>
      </c>
      <c r="S111" s="2757"/>
      <c r="T111" s="2607"/>
      <c r="U111" s="2605">
        <f t="shared" ref="U111:U120" si="42">SUM(X111+V111)</f>
        <v>6</v>
      </c>
      <c r="V111" s="2606">
        <v>6</v>
      </c>
      <c r="W111" s="2757"/>
      <c r="X111" s="2607"/>
      <c r="Y111" s="4711" t="s">
        <v>828</v>
      </c>
      <c r="Z111" s="2614">
        <v>1</v>
      </c>
      <c r="AA111" s="2615">
        <v>1</v>
      </c>
      <c r="AB111" s="2616">
        <v>1</v>
      </c>
      <c r="AD111" s="2633"/>
    </row>
    <row r="112" spans="1:31" ht="19.5" customHeight="1" x14ac:dyDescent="0.2">
      <c r="A112" s="4716"/>
      <c r="B112" s="4719"/>
      <c r="C112" s="4723"/>
      <c r="D112" s="2617" t="s">
        <v>345</v>
      </c>
      <c r="E112" s="4727"/>
      <c r="F112" s="4729"/>
      <c r="G112" s="4732"/>
      <c r="H112" s="2799" t="s">
        <v>50</v>
      </c>
      <c r="I112" s="3206">
        <f t="shared" si="39"/>
        <v>2.5</v>
      </c>
      <c r="J112" s="3227">
        <v>2.5</v>
      </c>
      <c r="K112" s="2760"/>
      <c r="L112" s="2621"/>
      <c r="M112" s="2733">
        <f t="shared" si="40"/>
        <v>2.5</v>
      </c>
      <c r="N112" s="2327">
        <v>2.5</v>
      </c>
      <c r="O112" s="2774"/>
      <c r="P112" s="2624"/>
      <c r="Q112" s="2619">
        <f t="shared" si="41"/>
        <v>2.5</v>
      </c>
      <c r="R112" s="817">
        <v>2.5</v>
      </c>
      <c r="S112" s="2760"/>
      <c r="T112" s="2621"/>
      <c r="U112" s="2619">
        <f t="shared" si="42"/>
        <v>2.5</v>
      </c>
      <c r="V112" s="817">
        <v>2.5</v>
      </c>
      <c r="W112" s="2760"/>
      <c r="X112" s="2621"/>
      <c r="Y112" s="4712"/>
      <c r="Z112" s="2626">
        <v>1</v>
      </c>
      <c r="AA112" s="2627">
        <v>1</v>
      </c>
      <c r="AB112" s="2628">
        <v>1</v>
      </c>
      <c r="AD112" s="2633"/>
    </row>
    <row r="113" spans="1:31" ht="19.5" customHeight="1" x14ac:dyDescent="0.2">
      <c r="A113" s="4716"/>
      <c r="B113" s="4719"/>
      <c r="C113" s="4723"/>
      <c r="D113" s="2617" t="s">
        <v>346</v>
      </c>
      <c r="E113" s="4727"/>
      <c r="F113" s="4729"/>
      <c r="G113" s="4732"/>
      <c r="H113" s="2799" t="s">
        <v>50</v>
      </c>
      <c r="I113" s="3206">
        <f t="shared" si="39"/>
        <v>2.4</v>
      </c>
      <c r="J113" s="3227">
        <v>2.4</v>
      </c>
      <c r="K113" s="2760"/>
      <c r="L113" s="2621"/>
      <c r="M113" s="2733">
        <f t="shared" si="40"/>
        <v>2.5</v>
      </c>
      <c r="N113" s="2327">
        <v>2.5</v>
      </c>
      <c r="O113" s="2774"/>
      <c r="P113" s="2624"/>
      <c r="Q113" s="2619">
        <f t="shared" si="41"/>
        <v>2.5</v>
      </c>
      <c r="R113" s="817">
        <v>2.5</v>
      </c>
      <c r="S113" s="2760"/>
      <c r="T113" s="2621"/>
      <c r="U113" s="2619">
        <f t="shared" si="42"/>
        <v>2.5</v>
      </c>
      <c r="V113" s="817">
        <v>2.5</v>
      </c>
      <c r="W113" s="2760"/>
      <c r="X113" s="2621"/>
      <c r="Y113" s="4712"/>
      <c r="Z113" s="2626">
        <v>1</v>
      </c>
      <c r="AA113" s="2627">
        <v>1</v>
      </c>
      <c r="AB113" s="2628">
        <v>1</v>
      </c>
      <c r="AD113" s="2633"/>
    </row>
    <row r="114" spans="1:31" ht="19.5" customHeight="1" x14ac:dyDescent="0.2">
      <c r="A114" s="4716"/>
      <c r="B114" s="4719"/>
      <c r="C114" s="4723"/>
      <c r="D114" s="2617" t="s">
        <v>347</v>
      </c>
      <c r="E114" s="4727"/>
      <c r="F114" s="4729"/>
      <c r="G114" s="4732"/>
      <c r="H114" s="2799" t="s">
        <v>50</v>
      </c>
      <c r="I114" s="3206">
        <f t="shared" si="39"/>
        <v>2.5</v>
      </c>
      <c r="J114" s="3227">
        <v>2.5</v>
      </c>
      <c r="K114" s="2760"/>
      <c r="L114" s="2621"/>
      <c r="M114" s="2733">
        <f t="shared" si="40"/>
        <v>2.5</v>
      </c>
      <c r="N114" s="2327">
        <v>2.5</v>
      </c>
      <c r="O114" s="2774"/>
      <c r="P114" s="2624"/>
      <c r="Q114" s="2619">
        <f t="shared" si="41"/>
        <v>2.5</v>
      </c>
      <c r="R114" s="817">
        <v>2.5</v>
      </c>
      <c r="S114" s="2760"/>
      <c r="T114" s="2621"/>
      <c r="U114" s="2619">
        <f t="shared" si="42"/>
        <v>2.5</v>
      </c>
      <c r="V114" s="817">
        <v>2.5</v>
      </c>
      <c r="W114" s="2760"/>
      <c r="X114" s="2621"/>
      <c r="Y114" s="4712"/>
      <c r="Z114" s="2626">
        <v>1</v>
      </c>
      <c r="AA114" s="2627">
        <v>1</v>
      </c>
      <c r="AB114" s="2628">
        <v>1</v>
      </c>
      <c r="AD114" s="2633"/>
    </row>
    <row r="115" spans="1:31" ht="19.5" customHeight="1" x14ac:dyDescent="0.2">
      <c r="A115" s="4716"/>
      <c r="B115" s="4719"/>
      <c r="C115" s="4723"/>
      <c r="D115" s="2617" t="s">
        <v>348</v>
      </c>
      <c r="E115" s="4727"/>
      <c r="F115" s="4729"/>
      <c r="G115" s="4732"/>
      <c r="H115" s="2799" t="s">
        <v>50</v>
      </c>
      <c r="I115" s="3206">
        <f t="shared" si="39"/>
        <v>1.2</v>
      </c>
      <c r="J115" s="3227">
        <v>1.2</v>
      </c>
      <c r="K115" s="2760"/>
      <c r="L115" s="2621"/>
      <c r="M115" s="2733">
        <f t="shared" si="40"/>
        <v>2.5</v>
      </c>
      <c r="N115" s="2327">
        <v>2.5</v>
      </c>
      <c r="O115" s="2774"/>
      <c r="P115" s="2624"/>
      <c r="Q115" s="2619">
        <f t="shared" si="41"/>
        <v>2.5</v>
      </c>
      <c r="R115" s="817">
        <v>2.5</v>
      </c>
      <c r="S115" s="2760"/>
      <c r="T115" s="2621"/>
      <c r="U115" s="2619">
        <f t="shared" si="42"/>
        <v>2.5</v>
      </c>
      <c r="V115" s="817">
        <v>2.5</v>
      </c>
      <c r="W115" s="2760"/>
      <c r="X115" s="2621"/>
      <c r="Y115" s="4712"/>
      <c r="Z115" s="2626">
        <v>1</v>
      </c>
      <c r="AA115" s="2627">
        <v>1</v>
      </c>
      <c r="AB115" s="2628">
        <v>1</v>
      </c>
      <c r="AD115" s="2633"/>
    </row>
    <row r="116" spans="1:31" ht="19.5" customHeight="1" x14ac:dyDescent="0.2">
      <c r="A116" s="4716"/>
      <c r="B116" s="4719"/>
      <c r="C116" s="4723"/>
      <c r="D116" s="2617" t="s">
        <v>349</v>
      </c>
      <c r="E116" s="4727"/>
      <c r="F116" s="4729"/>
      <c r="G116" s="4732"/>
      <c r="H116" s="2799" t="s">
        <v>50</v>
      </c>
      <c r="I116" s="3206">
        <f t="shared" si="39"/>
        <v>3.2</v>
      </c>
      <c r="J116" s="3227">
        <v>3.2</v>
      </c>
      <c r="K116" s="2760"/>
      <c r="L116" s="2621"/>
      <c r="M116" s="2733">
        <f t="shared" si="40"/>
        <v>2.5</v>
      </c>
      <c r="N116" s="2327">
        <v>2.5</v>
      </c>
      <c r="O116" s="2774"/>
      <c r="P116" s="2624"/>
      <c r="Q116" s="2619">
        <f t="shared" si="41"/>
        <v>2.5</v>
      </c>
      <c r="R116" s="817">
        <v>2.5</v>
      </c>
      <c r="S116" s="2760"/>
      <c r="T116" s="2621"/>
      <c r="U116" s="2619">
        <f t="shared" si="42"/>
        <v>2.5</v>
      </c>
      <c r="V116" s="817">
        <v>2.5</v>
      </c>
      <c r="W116" s="2760"/>
      <c r="X116" s="2621"/>
      <c r="Y116" s="4712"/>
      <c r="Z116" s="2626">
        <v>1</v>
      </c>
      <c r="AA116" s="2627">
        <v>1</v>
      </c>
      <c r="AB116" s="2628">
        <v>1</v>
      </c>
      <c r="AD116" s="2633"/>
    </row>
    <row r="117" spans="1:31" ht="19.5" customHeight="1" x14ac:dyDescent="0.2">
      <c r="A117" s="4716"/>
      <c r="B117" s="4719"/>
      <c r="C117" s="4723"/>
      <c r="D117" s="2617" t="s">
        <v>350</v>
      </c>
      <c r="E117" s="4727"/>
      <c r="F117" s="4729"/>
      <c r="G117" s="4732"/>
      <c r="H117" s="2799" t="s">
        <v>50</v>
      </c>
      <c r="I117" s="3206">
        <f t="shared" si="39"/>
        <v>2.5</v>
      </c>
      <c r="J117" s="3227">
        <v>2.5</v>
      </c>
      <c r="K117" s="2760"/>
      <c r="L117" s="2621"/>
      <c r="M117" s="2733">
        <f t="shared" si="40"/>
        <v>2.5</v>
      </c>
      <c r="N117" s="2327">
        <v>2.5</v>
      </c>
      <c r="O117" s="2774"/>
      <c r="P117" s="2624"/>
      <c r="Q117" s="2619">
        <f t="shared" si="41"/>
        <v>2.5</v>
      </c>
      <c r="R117" s="817">
        <v>2.5</v>
      </c>
      <c r="S117" s="2760"/>
      <c r="T117" s="2621"/>
      <c r="U117" s="2619">
        <f t="shared" si="42"/>
        <v>2.5</v>
      </c>
      <c r="V117" s="817">
        <v>2.5</v>
      </c>
      <c r="W117" s="2760"/>
      <c r="X117" s="2621"/>
      <c r="Y117" s="4712"/>
      <c r="Z117" s="2626">
        <v>1</v>
      </c>
      <c r="AA117" s="2627">
        <v>1</v>
      </c>
      <c r="AB117" s="2628">
        <v>1</v>
      </c>
      <c r="AD117" s="2633"/>
    </row>
    <row r="118" spans="1:31" ht="19.5" customHeight="1" x14ac:dyDescent="0.2">
      <c r="A118" s="4716"/>
      <c r="B118" s="4719"/>
      <c r="C118" s="4723"/>
      <c r="D118" s="2617" t="s">
        <v>351</v>
      </c>
      <c r="E118" s="4727"/>
      <c r="F118" s="4729"/>
      <c r="G118" s="4732"/>
      <c r="H118" s="2799" t="s">
        <v>50</v>
      </c>
      <c r="I118" s="3206">
        <f t="shared" si="39"/>
        <v>2.5</v>
      </c>
      <c r="J118" s="3227">
        <v>0.4</v>
      </c>
      <c r="K118" s="2760"/>
      <c r="L118" s="2621">
        <v>2.1</v>
      </c>
      <c r="M118" s="2733">
        <f t="shared" si="40"/>
        <v>2.5</v>
      </c>
      <c r="N118" s="2327">
        <v>2.5</v>
      </c>
      <c r="O118" s="2774"/>
      <c r="P118" s="2624"/>
      <c r="Q118" s="2619">
        <f t="shared" si="41"/>
        <v>2.5</v>
      </c>
      <c r="R118" s="817">
        <v>2.5</v>
      </c>
      <c r="S118" s="2760"/>
      <c r="T118" s="2621"/>
      <c r="U118" s="2619">
        <f t="shared" si="42"/>
        <v>2.5</v>
      </c>
      <c r="V118" s="817">
        <v>2.5</v>
      </c>
      <c r="W118" s="2760"/>
      <c r="X118" s="2621"/>
      <c r="Y118" s="4712"/>
      <c r="Z118" s="2626">
        <v>1</v>
      </c>
      <c r="AA118" s="2627">
        <v>1</v>
      </c>
      <c r="AB118" s="2628">
        <v>1</v>
      </c>
      <c r="AD118" s="2633"/>
    </row>
    <row r="119" spans="1:31" ht="19.5" customHeight="1" x14ac:dyDescent="0.2">
      <c r="A119" s="4717"/>
      <c r="B119" s="4720"/>
      <c r="C119" s="4724"/>
      <c r="D119" s="2617" t="s">
        <v>352</v>
      </c>
      <c r="E119" s="4727"/>
      <c r="F119" s="4729"/>
      <c r="G119" s="4732"/>
      <c r="H119" s="2800" t="s">
        <v>50</v>
      </c>
      <c r="I119" s="3206">
        <f t="shared" si="39"/>
        <v>2.6</v>
      </c>
      <c r="J119" s="3227">
        <v>2.6</v>
      </c>
      <c r="K119" s="2767"/>
      <c r="L119" s="2676"/>
      <c r="M119" s="2733">
        <f t="shared" si="40"/>
        <v>2.5</v>
      </c>
      <c r="N119" s="2327">
        <v>2.5</v>
      </c>
      <c r="O119" s="2801"/>
      <c r="P119" s="2632"/>
      <c r="Q119" s="2619">
        <f t="shared" si="41"/>
        <v>2.5</v>
      </c>
      <c r="R119" s="817">
        <v>2.5</v>
      </c>
      <c r="S119" s="2767"/>
      <c r="T119" s="2676"/>
      <c r="U119" s="2619">
        <f t="shared" si="42"/>
        <v>2.5</v>
      </c>
      <c r="V119" s="817">
        <v>2.5</v>
      </c>
      <c r="W119" s="2767"/>
      <c r="X119" s="2676"/>
      <c r="Y119" s="4712"/>
      <c r="Z119" s="2626">
        <v>1</v>
      </c>
      <c r="AA119" s="2627">
        <v>1</v>
      </c>
      <c r="AB119" s="2628">
        <v>1</v>
      </c>
      <c r="AD119" s="2633"/>
    </row>
    <row r="120" spans="1:31" ht="19.5" customHeight="1" x14ac:dyDescent="0.2">
      <c r="A120" s="4717"/>
      <c r="B120" s="4720"/>
      <c r="C120" s="4724"/>
      <c r="D120" s="2617" t="s">
        <v>353</v>
      </c>
      <c r="E120" s="4727"/>
      <c r="F120" s="4729"/>
      <c r="G120" s="4732"/>
      <c r="H120" s="2799" t="s">
        <v>50</v>
      </c>
      <c r="I120" s="3206">
        <f t="shared" si="39"/>
        <v>4</v>
      </c>
      <c r="J120" s="3208">
        <v>4</v>
      </c>
      <c r="K120" s="2760"/>
      <c r="L120" s="2621"/>
      <c r="M120" s="2733">
        <f t="shared" si="40"/>
        <v>4</v>
      </c>
      <c r="N120" s="2623">
        <v>4</v>
      </c>
      <c r="O120" s="2774"/>
      <c r="P120" s="2624"/>
      <c r="Q120" s="2619">
        <f t="shared" si="41"/>
        <v>4</v>
      </c>
      <c r="R120" s="2620">
        <v>4</v>
      </c>
      <c r="S120" s="2760"/>
      <c r="T120" s="2638"/>
      <c r="U120" s="2619">
        <f t="shared" si="42"/>
        <v>4</v>
      </c>
      <c r="V120" s="2620">
        <v>4</v>
      </c>
      <c r="W120" s="2760"/>
      <c r="X120" s="2621"/>
      <c r="Y120" s="4713"/>
      <c r="Z120" s="2639">
        <v>1</v>
      </c>
      <c r="AA120" s="2640">
        <v>1</v>
      </c>
      <c r="AB120" s="2641">
        <v>1</v>
      </c>
      <c r="AD120" s="2633"/>
    </row>
    <row r="121" spans="1:31" ht="19.5" customHeight="1" thickBot="1" x14ac:dyDescent="0.25">
      <c r="A121" s="4718"/>
      <c r="B121" s="4721"/>
      <c r="C121" s="4725"/>
      <c r="D121" s="2642"/>
      <c r="E121" s="4728"/>
      <c r="F121" s="4730"/>
      <c r="G121" s="4733"/>
      <c r="H121" s="2802" t="s">
        <v>16</v>
      </c>
      <c r="I121" s="3210">
        <f>SUM(I111:I120)</f>
        <v>29.400000000000002</v>
      </c>
      <c r="J121" s="3211">
        <f>SUM(J111:J120)</f>
        <v>27.3</v>
      </c>
      <c r="K121" s="2645"/>
      <c r="L121" s="2645">
        <f>SUM(L111:L120)</f>
        <v>2.1</v>
      </c>
      <c r="M121" s="2644">
        <f>SUM(M111:M120)</f>
        <v>30</v>
      </c>
      <c r="N121" s="2645">
        <f>SUM(N111:N120)</f>
        <v>30</v>
      </c>
      <c r="O121" s="2645"/>
      <c r="P121" s="2646"/>
      <c r="Q121" s="2644">
        <f>SUM(Q111:Q120)</f>
        <v>30</v>
      </c>
      <c r="R121" s="2645">
        <f>SUM(R111:R120)</f>
        <v>30</v>
      </c>
      <c r="S121" s="2716"/>
      <c r="T121" s="2716"/>
      <c r="U121" s="2644">
        <f>SUM(U111:U120)</f>
        <v>30</v>
      </c>
      <c r="V121" s="2645">
        <f>SUM(V111:V120)</f>
        <v>30</v>
      </c>
      <c r="W121" s="2645"/>
      <c r="X121" s="2646"/>
      <c r="Y121" s="4714"/>
      <c r="Z121" s="4714"/>
      <c r="AA121" s="4714"/>
      <c r="AB121" s="4715"/>
      <c r="AD121" s="2633"/>
    </row>
    <row r="122" spans="1:31" ht="26.25" customHeight="1" thickBot="1" x14ac:dyDescent="0.25">
      <c r="A122" s="4846" t="s">
        <v>26</v>
      </c>
      <c r="B122" s="4847" t="s">
        <v>109</v>
      </c>
      <c r="C122" s="4848" t="s">
        <v>181</v>
      </c>
      <c r="D122" s="4849" t="s">
        <v>862</v>
      </c>
      <c r="E122" s="4852" t="s">
        <v>97</v>
      </c>
      <c r="F122" s="4855" t="s">
        <v>97</v>
      </c>
      <c r="G122" s="4858" t="s">
        <v>837</v>
      </c>
      <c r="H122" s="1399" t="s">
        <v>129</v>
      </c>
      <c r="I122" s="426">
        <v>15.1</v>
      </c>
      <c r="J122" s="419">
        <v>15.1</v>
      </c>
      <c r="K122" s="3109"/>
      <c r="L122" s="3066"/>
      <c r="M122" s="2127">
        <v>15</v>
      </c>
      <c r="N122" s="1451">
        <v>15</v>
      </c>
      <c r="O122" s="3094"/>
      <c r="P122" s="3095"/>
      <c r="Q122" s="3067">
        <v>14.7</v>
      </c>
      <c r="R122" s="320">
        <v>14.7</v>
      </c>
      <c r="S122" s="3096"/>
      <c r="T122" s="3097"/>
      <c r="U122" s="3065">
        <v>14.5</v>
      </c>
      <c r="V122" s="320">
        <v>14.5</v>
      </c>
      <c r="W122" s="3065"/>
      <c r="X122" s="3066"/>
      <c r="Y122" s="3817" t="s">
        <v>719</v>
      </c>
      <c r="Z122" s="3747">
        <v>11</v>
      </c>
      <c r="AA122" s="3747">
        <v>11</v>
      </c>
      <c r="AB122" s="4365">
        <v>11</v>
      </c>
    </row>
    <row r="123" spans="1:31" ht="21" customHeight="1" thickBot="1" x14ac:dyDescent="0.25">
      <c r="A123" s="4846"/>
      <c r="B123" s="4847"/>
      <c r="C123" s="4848"/>
      <c r="D123" s="4850"/>
      <c r="E123" s="4853"/>
      <c r="F123" s="4856"/>
      <c r="G123" s="4859"/>
      <c r="H123" s="3108" t="s">
        <v>50</v>
      </c>
      <c r="I123" s="3107"/>
      <c r="J123" s="3106"/>
      <c r="K123" s="3105"/>
      <c r="L123" s="345"/>
      <c r="M123" s="2128"/>
      <c r="N123" s="1990"/>
      <c r="O123" s="3098"/>
      <c r="P123" s="3099"/>
      <c r="Q123" s="469"/>
      <c r="R123" s="327"/>
      <c r="S123" s="3100"/>
      <c r="T123" s="3101"/>
      <c r="U123" s="344"/>
      <c r="V123" s="327"/>
      <c r="W123" s="344"/>
      <c r="X123" s="345"/>
      <c r="Y123" s="4427"/>
      <c r="Z123" s="4844"/>
      <c r="AA123" s="4844"/>
      <c r="AB123" s="4845"/>
    </row>
    <row r="124" spans="1:31" ht="25.5" customHeight="1" thickBot="1" x14ac:dyDescent="0.25">
      <c r="A124" s="4846"/>
      <c r="B124" s="4847"/>
      <c r="C124" s="4848"/>
      <c r="D124" s="4851"/>
      <c r="E124" s="4854"/>
      <c r="F124" s="4857"/>
      <c r="G124" s="4860"/>
      <c r="H124" s="1490" t="s">
        <v>16</v>
      </c>
      <c r="I124" s="1422">
        <f>SUM(I122:I123)</f>
        <v>15.1</v>
      </c>
      <c r="J124" s="1423">
        <f>SUM(J122:J123)</f>
        <v>15.1</v>
      </c>
      <c r="K124" s="1422"/>
      <c r="L124" s="1424"/>
      <c r="M124" s="1422">
        <f>SUM(M122:M123)</f>
        <v>15</v>
      </c>
      <c r="N124" s="1423">
        <f>SUM(N122:N123)</f>
        <v>15</v>
      </c>
      <c r="O124" s="3102"/>
      <c r="P124" s="3103"/>
      <c r="Q124" s="1479">
        <f>SUM(Q122:Q123)</f>
        <v>14.7</v>
      </c>
      <c r="R124" s="1423">
        <f>SUM(R122:R123)</f>
        <v>14.7</v>
      </c>
      <c r="S124" s="3104"/>
      <c r="T124" s="3103"/>
      <c r="U124" s="1422">
        <f>SUM(U122:U123)</f>
        <v>14.5</v>
      </c>
      <c r="V124" s="1423">
        <f>SUM(V122:V123)</f>
        <v>14.5</v>
      </c>
      <c r="W124" s="2167"/>
      <c r="X124" s="2169"/>
      <c r="Y124" s="3818"/>
      <c r="Z124" s="3748"/>
      <c r="AA124" s="3748"/>
      <c r="AB124" s="4366"/>
    </row>
    <row r="125" spans="1:31" ht="15" customHeight="1" thickBot="1" x14ac:dyDescent="0.25">
      <c r="A125" s="2600" t="s">
        <v>26</v>
      </c>
      <c r="B125" s="2601" t="s">
        <v>142</v>
      </c>
      <c r="C125" s="4691" t="s">
        <v>357</v>
      </c>
      <c r="D125" s="4692"/>
      <c r="E125" s="4692"/>
      <c r="F125" s="4692"/>
      <c r="G125" s="4692"/>
      <c r="H125" s="4693"/>
      <c r="I125" s="2803">
        <f>SUM(I60+I73+I87+I109+I121+I124)</f>
        <v>445.4</v>
      </c>
      <c r="J125" s="2804">
        <f>SUM(J60+J73+J87+J109+J121+J124)</f>
        <v>443.1</v>
      </c>
      <c r="K125" s="2804"/>
      <c r="L125" s="2805">
        <f>SUM(L60+L73+L87+L109+L121+L124)</f>
        <v>2.1</v>
      </c>
      <c r="M125" s="2803">
        <f t="shared" ref="M125:N125" si="43">SUM(M60+M73+M87+M109+M121+M124)</f>
        <v>484.20000000000005</v>
      </c>
      <c r="N125" s="2804">
        <f t="shared" si="43"/>
        <v>454.7</v>
      </c>
      <c r="O125" s="2804"/>
      <c r="P125" s="2805">
        <f>SUM(P60+P73+P87+P109+P121+P124)</f>
        <v>29.5</v>
      </c>
      <c r="Q125" s="2803">
        <f t="shared" ref="Q125:R125" si="44">SUM(Q60+Q73+Q87+Q109+Q121+Q124)</f>
        <v>449.3</v>
      </c>
      <c r="R125" s="2804">
        <f t="shared" si="44"/>
        <v>449.3</v>
      </c>
      <c r="S125" s="2804"/>
      <c r="T125" s="2805"/>
      <c r="U125" s="2803">
        <f t="shared" ref="U125:V125" si="45">SUM(U60+U73+U87+U109+U121+U124)</f>
        <v>449.1</v>
      </c>
      <c r="V125" s="2804">
        <f t="shared" si="45"/>
        <v>449.1</v>
      </c>
      <c r="W125" s="2804"/>
      <c r="X125" s="2805"/>
      <c r="Y125" s="4694"/>
      <c r="Z125" s="4695"/>
      <c r="AA125" s="4695"/>
      <c r="AB125" s="4696"/>
      <c r="AD125" s="2591"/>
      <c r="AE125" s="2591"/>
    </row>
    <row r="126" spans="1:31" ht="15.75" customHeight="1" thickBot="1" x14ac:dyDescent="0.25">
      <c r="A126" s="3036" t="s">
        <v>26</v>
      </c>
      <c r="B126" s="4697" t="s">
        <v>136</v>
      </c>
      <c r="C126" s="4698"/>
      <c r="D126" s="4698"/>
      <c r="E126" s="4698"/>
      <c r="F126" s="4698"/>
      <c r="G126" s="4698"/>
      <c r="H126" s="4699"/>
      <c r="I126" s="2806">
        <f t="shared" ref="I126:S126" si="46">SUM(I47,I125)</f>
        <v>1374.1</v>
      </c>
      <c r="J126" s="2807">
        <f t="shared" si="46"/>
        <v>1356.3000000000002</v>
      </c>
      <c r="K126" s="2807">
        <f t="shared" si="46"/>
        <v>805.7</v>
      </c>
      <c r="L126" s="2808">
        <f t="shared" si="46"/>
        <v>18.600000000000001</v>
      </c>
      <c r="M126" s="2806">
        <f t="shared" si="46"/>
        <v>1430.5650000000001</v>
      </c>
      <c r="N126" s="2807">
        <f t="shared" si="46"/>
        <v>1401.0650000000001</v>
      </c>
      <c r="O126" s="2807">
        <f t="shared" si="46"/>
        <v>863.30000000000007</v>
      </c>
      <c r="P126" s="2808">
        <f t="shared" si="46"/>
        <v>29.5</v>
      </c>
      <c r="Q126" s="2806">
        <f t="shared" si="46"/>
        <v>1443.2</v>
      </c>
      <c r="R126" s="2807">
        <f t="shared" si="46"/>
        <v>1443.2</v>
      </c>
      <c r="S126" s="2807">
        <f t="shared" si="46"/>
        <v>891.40000000000009</v>
      </c>
      <c r="T126" s="2808"/>
      <c r="U126" s="2806">
        <f>SUM(U47,U125)</f>
        <v>1443</v>
      </c>
      <c r="V126" s="2807">
        <f>SUM(V47,V125)</f>
        <v>1443</v>
      </c>
      <c r="W126" s="2807">
        <f>SUM(W47,W125)</f>
        <v>891.40000000000009</v>
      </c>
      <c r="X126" s="2808"/>
      <c r="Y126" s="2809"/>
      <c r="Z126" s="2809"/>
      <c r="AA126" s="2809"/>
      <c r="AB126" s="3004"/>
      <c r="AD126" s="2591"/>
      <c r="AE126" s="2591"/>
    </row>
    <row r="127" spans="1:31" ht="16.5" customHeight="1" thickBot="1" x14ac:dyDescent="0.25">
      <c r="A127" s="3037" t="s">
        <v>178</v>
      </c>
      <c r="B127" s="4700" t="s">
        <v>329</v>
      </c>
      <c r="C127" s="4701"/>
      <c r="D127" s="4701"/>
      <c r="E127" s="4701"/>
      <c r="F127" s="4701"/>
      <c r="G127" s="4701"/>
      <c r="H127" s="4702"/>
      <c r="I127" s="2810">
        <f>I126</f>
        <v>1374.1</v>
      </c>
      <c r="J127" s="2811">
        <f t="shared" ref="J127" si="47">SUM(J126)</f>
        <v>1356.3000000000002</v>
      </c>
      <c r="K127" s="2811">
        <f>K126</f>
        <v>805.7</v>
      </c>
      <c r="L127" s="2812">
        <f>L126</f>
        <v>18.600000000000001</v>
      </c>
      <c r="M127" s="2810">
        <f>M126</f>
        <v>1430.5650000000001</v>
      </c>
      <c r="N127" s="2811">
        <f t="shared" ref="N127:V127" si="48">SUM(N126)</f>
        <v>1401.0650000000001</v>
      </c>
      <c r="O127" s="2811">
        <f>O126</f>
        <v>863.30000000000007</v>
      </c>
      <c r="P127" s="2812">
        <f>P126</f>
        <v>29.5</v>
      </c>
      <c r="Q127" s="2810">
        <f t="shared" si="48"/>
        <v>1443.2</v>
      </c>
      <c r="R127" s="2811">
        <f t="shared" si="48"/>
        <v>1443.2</v>
      </c>
      <c r="S127" s="2811">
        <f>S126</f>
        <v>891.40000000000009</v>
      </c>
      <c r="T127" s="2811"/>
      <c r="U127" s="2810">
        <f t="shared" si="48"/>
        <v>1443</v>
      </c>
      <c r="V127" s="2811">
        <f t="shared" si="48"/>
        <v>1443</v>
      </c>
      <c r="W127" s="2811">
        <f>W126</f>
        <v>891.40000000000009</v>
      </c>
      <c r="X127" s="2812"/>
      <c r="Y127" s="2813"/>
      <c r="Z127" s="2813"/>
      <c r="AA127" s="2813"/>
      <c r="AB127" s="2814"/>
      <c r="AD127" s="2591"/>
      <c r="AE127" s="2591"/>
    </row>
    <row r="128" spans="1:31" ht="24" customHeight="1" thickTop="1" x14ac:dyDescent="0.2">
      <c r="A128" s="2815"/>
      <c r="B128" s="2816"/>
      <c r="C128" s="2816"/>
      <c r="D128" s="2817"/>
      <c r="E128" s="2816"/>
      <c r="F128" s="2816"/>
      <c r="G128" s="2816"/>
      <c r="H128" s="2816"/>
      <c r="I128" s="2818"/>
      <c r="J128" s="2818"/>
      <c r="K128" s="2818"/>
      <c r="L128" s="2818"/>
      <c r="M128" s="2818"/>
      <c r="N128" s="2818"/>
      <c r="O128" s="2818"/>
      <c r="P128" s="2818"/>
      <c r="Q128" s="2818"/>
      <c r="R128" s="2818"/>
      <c r="S128" s="2818"/>
      <c r="T128" s="2818"/>
      <c r="U128" s="2818"/>
      <c r="V128" s="2818"/>
      <c r="W128" s="2818"/>
      <c r="X128" s="2818"/>
      <c r="Y128" s="2593"/>
      <c r="Z128" s="2593"/>
      <c r="AA128" s="2593"/>
      <c r="AB128" s="2819"/>
      <c r="AD128" s="2591"/>
      <c r="AE128" s="2591"/>
    </row>
    <row r="129" spans="1:31" ht="24" customHeight="1" thickBot="1" x14ac:dyDescent="0.25">
      <c r="A129" s="820"/>
      <c r="B129" s="821"/>
      <c r="C129" s="822"/>
      <c r="D129" s="822"/>
      <c r="E129" s="823"/>
      <c r="F129" s="4683" t="s">
        <v>160</v>
      </c>
      <c r="G129" s="4683"/>
      <c r="H129" s="4683"/>
      <c r="I129" s="4683"/>
      <c r="J129" s="4683"/>
      <c r="K129" s="4683"/>
      <c r="L129" s="4683"/>
      <c r="M129" s="4683"/>
      <c r="N129" s="4683"/>
      <c r="O129" s="824"/>
      <c r="P129" s="824"/>
      <c r="Q129" s="824"/>
      <c r="R129" s="824"/>
      <c r="S129" s="824"/>
      <c r="T129" s="824"/>
      <c r="U129" s="825"/>
      <c r="V129" s="824"/>
      <c r="W129" s="826"/>
      <c r="X129" s="827"/>
      <c r="Y129" s="827"/>
      <c r="Z129" s="827"/>
      <c r="AA129" s="827"/>
      <c r="AB129" s="827"/>
      <c r="AC129" s="2821"/>
    </row>
    <row r="130" spans="1:31" ht="19.5" customHeight="1" thickTop="1" thickBot="1" x14ac:dyDescent="0.25">
      <c r="A130" s="4684" t="s">
        <v>161</v>
      </c>
      <c r="B130" s="4685"/>
      <c r="C130" s="4685"/>
      <c r="D130" s="4685"/>
      <c r="E130" s="4685"/>
      <c r="F130" s="4686"/>
      <c r="G130" s="4687" t="s">
        <v>162</v>
      </c>
      <c r="H130" s="4688"/>
      <c r="I130" s="4688"/>
      <c r="J130" s="4689"/>
      <c r="K130" s="4687" t="s">
        <v>163</v>
      </c>
      <c r="L130" s="4688"/>
      <c r="M130" s="4688"/>
      <c r="N130" s="4689"/>
      <c r="O130" s="4687" t="s">
        <v>13</v>
      </c>
      <c r="P130" s="4688"/>
      <c r="Q130" s="4688"/>
      <c r="R130" s="4689"/>
      <c r="S130" s="4687" t="s">
        <v>14</v>
      </c>
      <c r="T130" s="4688"/>
      <c r="U130" s="4688"/>
      <c r="V130" s="4690"/>
      <c r="W130" s="826"/>
      <c r="X130" s="827"/>
      <c r="Y130" s="827"/>
      <c r="Z130" s="827"/>
      <c r="AA130" s="827"/>
      <c r="AB130" s="827"/>
      <c r="AC130" s="2821"/>
    </row>
    <row r="131" spans="1:31" ht="30.75" customHeight="1" thickBot="1" x14ac:dyDescent="0.25">
      <c r="A131" s="4643" t="s">
        <v>332</v>
      </c>
      <c r="B131" s="4670"/>
      <c r="C131" s="4670"/>
      <c r="D131" s="4670"/>
      <c r="E131" s="4670"/>
      <c r="F131" s="4671"/>
      <c r="G131" s="4672">
        <f>G132+G133+G134+G135</f>
        <v>1359.0000000000002</v>
      </c>
      <c r="H131" s="4673"/>
      <c r="I131" s="4673"/>
      <c r="J131" s="4674"/>
      <c r="K131" s="4672">
        <f>K132+K133+K134+K135</f>
        <v>1415.5650000000001</v>
      </c>
      <c r="L131" s="4673"/>
      <c r="M131" s="4673"/>
      <c r="N131" s="4674"/>
      <c r="O131" s="4672">
        <f t="shared" ref="O131" si="49">O132+O133+O134+O135</f>
        <v>1428.5</v>
      </c>
      <c r="P131" s="4673"/>
      <c r="Q131" s="4673"/>
      <c r="R131" s="4674"/>
      <c r="S131" s="4672">
        <f t="shared" ref="S131" si="50">S132+S133+S134+S135</f>
        <v>1428.5</v>
      </c>
      <c r="T131" s="4673"/>
      <c r="U131" s="4673"/>
      <c r="V131" s="4675"/>
      <c r="W131" s="826"/>
      <c r="X131" s="827"/>
      <c r="Y131" s="827"/>
      <c r="Z131" s="827"/>
      <c r="AA131" s="827"/>
      <c r="AB131" s="827"/>
      <c r="AC131" s="2821"/>
    </row>
    <row r="132" spans="1:31" ht="21" customHeight="1" x14ac:dyDescent="0.2">
      <c r="A132" s="4676" t="s">
        <v>732</v>
      </c>
      <c r="B132" s="4677"/>
      <c r="C132" s="4677"/>
      <c r="D132" s="4677"/>
      <c r="E132" s="4677"/>
      <c r="F132" s="4678"/>
      <c r="G132" s="4679">
        <f>SUM(I22+I34+I60+(I73-I63)+I90+I93+I95+I97+I99+I101+I103+I105+I107+I108+I121+I87)</f>
        <v>1263.0000000000002</v>
      </c>
      <c r="H132" s="4680"/>
      <c r="I132" s="4680"/>
      <c r="J132" s="4681"/>
      <c r="K132" s="4679">
        <f>SUM(M22,M34,M60,M73,M87,M103,M105,M108,M121)</f>
        <v>1324.0650000000001</v>
      </c>
      <c r="L132" s="4680"/>
      <c r="M132" s="4680"/>
      <c r="N132" s="4681"/>
      <c r="O132" s="4679">
        <f>SUM(Q22,Q34,Q60,Q73,Q87,Q103,Q108,Q121)</f>
        <v>1337</v>
      </c>
      <c r="P132" s="4680"/>
      <c r="Q132" s="4680"/>
      <c r="R132" s="4681"/>
      <c r="S132" s="4679">
        <f>SUM(U22,U34,U60,U73,U87,U103,U108,U121)</f>
        <v>1337</v>
      </c>
      <c r="T132" s="4680"/>
      <c r="U132" s="4680"/>
      <c r="V132" s="4682"/>
      <c r="W132" s="826"/>
      <c r="X132" s="827"/>
      <c r="Y132" s="827"/>
      <c r="Z132" s="827"/>
      <c r="AA132" s="827"/>
      <c r="AB132" s="827"/>
      <c r="AC132" s="2821"/>
    </row>
    <row r="133" spans="1:31" ht="21" customHeight="1" x14ac:dyDescent="0.2">
      <c r="A133" s="4659" t="s">
        <v>733</v>
      </c>
      <c r="B133" s="4660"/>
      <c r="C133" s="4660"/>
      <c r="D133" s="4660"/>
      <c r="E133" s="4660"/>
      <c r="F133" s="4661"/>
      <c r="G133" s="4662">
        <f>SUM(I89+I91+I92+I94+I96+I98+I100+I102+I104+I106)</f>
        <v>28.999999999999996</v>
      </c>
      <c r="H133" s="4663"/>
      <c r="I133" s="4663"/>
      <c r="J133" s="4664"/>
      <c r="K133" s="4662">
        <f>M63+M89+M91+M92+M94+M96+M98+M100+M102+M104+M106</f>
        <v>24.099999999999998</v>
      </c>
      <c r="L133" s="4663"/>
      <c r="M133" s="4663"/>
      <c r="N133" s="4664"/>
      <c r="O133" s="4662">
        <f>Q63+Q89+Q91+Q92+Q94+Q96+Q98+Q100+Q102+Q104+Q106</f>
        <v>24.099999999999998</v>
      </c>
      <c r="P133" s="4663"/>
      <c r="Q133" s="4663"/>
      <c r="R133" s="4664"/>
      <c r="S133" s="4662">
        <f>U63+U89+U91+U92+U94+U96+U98+U100+U102+U104+U106</f>
        <v>24.099999999999998</v>
      </c>
      <c r="T133" s="4663"/>
      <c r="U133" s="4663"/>
      <c r="V133" s="4665"/>
      <c r="W133" s="826"/>
      <c r="X133" s="827"/>
      <c r="Y133" s="827"/>
      <c r="Z133" s="827"/>
      <c r="AA133" s="827"/>
      <c r="AB133" s="827"/>
      <c r="AC133" s="2821"/>
    </row>
    <row r="134" spans="1:31" ht="28.5" customHeight="1" x14ac:dyDescent="0.2">
      <c r="A134" s="4659" t="s">
        <v>734</v>
      </c>
      <c r="B134" s="4660"/>
      <c r="C134" s="4660"/>
      <c r="D134" s="4660"/>
      <c r="E134" s="4660"/>
      <c r="F134" s="4661"/>
      <c r="G134" s="4666">
        <f>SUM(I46)</f>
        <v>67</v>
      </c>
      <c r="H134" s="4667"/>
      <c r="I134" s="4667"/>
      <c r="J134" s="4668"/>
      <c r="K134" s="4666">
        <f>M46</f>
        <v>67.400000000000006</v>
      </c>
      <c r="L134" s="4667"/>
      <c r="M134" s="4667"/>
      <c r="N134" s="4668"/>
      <c r="O134" s="4666">
        <f>Q46</f>
        <v>67.400000000000006</v>
      </c>
      <c r="P134" s="4667"/>
      <c r="Q134" s="4667"/>
      <c r="R134" s="4668"/>
      <c r="S134" s="4666">
        <f>U46</f>
        <v>67.400000000000006</v>
      </c>
      <c r="T134" s="4667"/>
      <c r="U134" s="4667"/>
      <c r="V134" s="4669"/>
      <c r="W134" s="826"/>
      <c r="X134" s="827"/>
      <c r="Y134" s="827"/>
      <c r="Z134" s="827"/>
      <c r="AA134" s="827"/>
      <c r="AB134" s="827"/>
      <c r="AC134" s="2821"/>
    </row>
    <row r="135" spans="1:31" ht="22.5" customHeight="1" thickBot="1" x14ac:dyDescent="0.25">
      <c r="A135" s="4624" t="s">
        <v>735</v>
      </c>
      <c r="B135" s="4625"/>
      <c r="C135" s="4625"/>
      <c r="D135" s="4625"/>
      <c r="E135" s="4625"/>
      <c r="F135" s="4626"/>
      <c r="G135" s="4636"/>
      <c r="H135" s="4637"/>
      <c r="I135" s="4637"/>
      <c r="J135" s="4638"/>
      <c r="K135" s="4639"/>
      <c r="L135" s="4656"/>
      <c r="M135" s="4656"/>
      <c r="N135" s="4657"/>
      <c r="O135" s="4639"/>
      <c r="P135" s="4656"/>
      <c r="Q135" s="4656"/>
      <c r="R135" s="4657"/>
      <c r="S135" s="4639"/>
      <c r="T135" s="4656"/>
      <c r="U135" s="4656"/>
      <c r="V135" s="4658"/>
      <c r="W135" s="826"/>
      <c r="X135" s="827"/>
      <c r="Y135" s="827"/>
      <c r="Z135" s="827"/>
      <c r="AA135" s="827"/>
      <c r="AB135" s="827"/>
    </row>
    <row r="136" spans="1:31" ht="19.5" thickBot="1" x14ac:dyDescent="0.25">
      <c r="A136" s="4643" t="s">
        <v>334</v>
      </c>
      <c r="B136" s="4644"/>
      <c r="C136" s="4644"/>
      <c r="D136" s="4644"/>
      <c r="E136" s="4644"/>
      <c r="F136" s="4645"/>
      <c r="G136" s="4646">
        <f>SUM(G137:J139)</f>
        <v>15.1</v>
      </c>
      <c r="H136" s="4647"/>
      <c r="I136" s="4647"/>
      <c r="J136" s="4648"/>
      <c r="K136" s="4649">
        <f t="shared" ref="K136" si="51">SUM(K137:N139)</f>
        <v>15</v>
      </c>
      <c r="L136" s="4650"/>
      <c r="M136" s="4650"/>
      <c r="N136" s="4651"/>
      <c r="O136" s="4649">
        <f t="shared" ref="O136" si="52">SUM(O137:R139)</f>
        <v>14.7</v>
      </c>
      <c r="P136" s="4650"/>
      <c r="Q136" s="4650"/>
      <c r="R136" s="4651"/>
      <c r="S136" s="4649">
        <f t="shared" ref="S136" si="53">SUM(S137:V139)</f>
        <v>14.5</v>
      </c>
      <c r="T136" s="4650"/>
      <c r="U136" s="4650"/>
      <c r="V136" s="4652"/>
      <c r="W136" s="826"/>
      <c r="X136" s="827"/>
      <c r="Y136" s="827"/>
      <c r="Z136" s="827"/>
      <c r="AA136" s="827"/>
      <c r="AB136" s="827"/>
    </row>
    <row r="137" spans="1:31" x14ac:dyDescent="0.2">
      <c r="A137" s="4653" t="s">
        <v>365</v>
      </c>
      <c r="B137" s="4654"/>
      <c r="C137" s="4654"/>
      <c r="D137" s="4654"/>
      <c r="E137" s="4654"/>
      <c r="F137" s="4655"/>
      <c r="G137" s="4639"/>
      <c r="H137" s="4640"/>
      <c r="I137" s="4640"/>
      <c r="J137" s="4641"/>
      <c r="K137" s="4639"/>
      <c r="L137" s="4640"/>
      <c r="M137" s="4640"/>
      <c r="N137" s="4641"/>
      <c r="O137" s="4639"/>
      <c r="P137" s="4640"/>
      <c r="Q137" s="4640"/>
      <c r="R137" s="4641"/>
      <c r="S137" s="4639"/>
      <c r="T137" s="4640"/>
      <c r="U137" s="4640"/>
      <c r="V137" s="4642"/>
      <c r="W137" s="826"/>
      <c r="X137" s="827"/>
      <c r="Y137" s="827"/>
      <c r="Z137" s="827"/>
      <c r="AA137" s="827"/>
      <c r="AB137" s="827"/>
    </row>
    <row r="138" spans="1:31" x14ac:dyDescent="0.2">
      <c r="A138" s="4624" t="s">
        <v>366</v>
      </c>
      <c r="B138" s="4625"/>
      <c r="C138" s="4625"/>
      <c r="D138" s="4625"/>
      <c r="E138" s="4625"/>
      <c r="F138" s="4626"/>
      <c r="G138" s="4627">
        <f>SUM(J122)</f>
        <v>15.1</v>
      </c>
      <c r="H138" s="4628"/>
      <c r="I138" s="4628"/>
      <c r="J138" s="4629"/>
      <c r="K138" s="4627">
        <f>SUM(N122)</f>
        <v>15</v>
      </c>
      <c r="L138" s="4630"/>
      <c r="M138" s="4630"/>
      <c r="N138" s="4631"/>
      <c r="O138" s="4627">
        <f>SUM(R122)</f>
        <v>14.7</v>
      </c>
      <c r="P138" s="4628"/>
      <c r="Q138" s="4628"/>
      <c r="R138" s="4629"/>
      <c r="S138" s="4627">
        <f>SUM(V122)</f>
        <v>14.5</v>
      </c>
      <c r="T138" s="4628"/>
      <c r="U138" s="4628"/>
      <c r="V138" s="4632"/>
      <c r="W138" s="826"/>
      <c r="X138" s="827"/>
      <c r="Z138" s="2591"/>
    </row>
    <row r="139" spans="1:31" ht="19.5" thickBot="1" x14ac:dyDescent="0.25">
      <c r="A139" s="4633" t="s">
        <v>367</v>
      </c>
      <c r="B139" s="4634"/>
      <c r="C139" s="4634"/>
      <c r="D139" s="4634"/>
      <c r="E139" s="4634"/>
      <c r="F139" s="4635"/>
      <c r="G139" s="4636"/>
      <c r="H139" s="4637"/>
      <c r="I139" s="4637"/>
      <c r="J139" s="4638"/>
      <c r="K139" s="4639"/>
      <c r="L139" s="4640"/>
      <c r="M139" s="4640"/>
      <c r="N139" s="4641"/>
      <c r="O139" s="4639"/>
      <c r="P139" s="4640"/>
      <c r="Q139" s="4640"/>
      <c r="R139" s="4641"/>
      <c r="S139" s="4639"/>
      <c r="T139" s="4640"/>
      <c r="U139" s="4640"/>
      <c r="V139" s="4642"/>
      <c r="W139" s="826"/>
      <c r="X139" s="827"/>
      <c r="Z139" s="2591"/>
      <c r="AC139" s="2593"/>
      <c r="AD139" s="2594"/>
      <c r="AE139" s="2591"/>
    </row>
    <row r="140" spans="1:31" ht="19.5" thickBot="1" x14ac:dyDescent="0.25">
      <c r="A140" s="4611" t="s">
        <v>174</v>
      </c>
      <c r="B140" s="4612"/>
      <c r="C140" s="4612"/>
      <c r="D140" s="4612"/>
      <c r="E140" s="4612"/>
      <c r="F140" s="4613"/>
      <c r="G140" s="4614">
        <f>SUM(G131+G136)</f>
        <v>1374.1000000000001</v>
      </c>
      <c r="H140" s="4615"/>
      <c r="I140" s="4615"/>
      <c r="J140" s="4616"/>
      <c r="K140" s="4617">
        <f>SUM(K131+K136)</f>
        <v>1430.5650000000001</v>
      </c>
      <c r="L140" s="4618"/>
      <c r="M140" s="4618"/>
      <c r="N140" s="4619"/>
      <c r="O140" s="4614">
        <f>SUM(O131+O136)</f>
        <v>1443.2</v>
      </c>
      <c r="P140" s="4615"/>
      <c r="Q140" s="4615"/>
      <c r="R140" s="4616"/>
      <c r="S140" s="4614">
        <f>SUM(S131,S136)</f>
        <v>1443</v>
      </c>
      <c r="T140" s="4615"/>
      <c r="U140" s="4615"/>
      <c r="V140" s="4620"/>
      <c r="W140" s="826"/>
      <c r="X140" s="827"/>
      <c r="Z140" s="2591"/>
      <c r="AC140" s="2593"/>
      <c r="AD140" s="2594"/>
      <c r="AE140" s="2591"/>
    </row>
    <row r="141" spans="1:31" ht="16.5" thickTop="1" x14ac:dyDescent="0.25">
      <c r="A141" s="2820"/>
      <c r="B141" s="4621"/>
      <c r="C141" s="4622"/>
      <c r="D141" s="4622"/>
      <c r="E141" s="4622"/>
      <c r="F141" s="4622"/>
      <c r="G141" s="4622"/>
      <c r="H141" s="4623"/>
      <c r="I141" s="4623"/>
      <c r="J141" s="4623"/>
      <c r="K141" s="4623"/>
      <c r="L141" s="4623"/>
      <c r="M141" s="4623"/>
      <c r="N141" s="4623"/>
      <c r="O141" s="4623"/>
      <c r="P141" s="4623"/>
      <c r="Q141" s="4623"/>
      <c r="R141" s="4623"/>
      <c r="S141" s="4623"/>
      <c r="T141" s="2590"/>
      <c r="U141" s="2590"/>
      <c r="V141" s="2590"/>
      <c r="W141" s="826"/>
      <c r="X141" s="827"/>
      <c r="Z141" s="2591"/>
      <c r="AD141" s="2591"/>
      <c r="AE141" s="2591"/>
    </row>
    <row r="142" spans="1:31" x14ac:dyDescent="0.2">
      <c r="A142" s="3003"/>
      <c r="B142" s="3003"/>
      <c r="C142" s="3003"/>
      <c r="D142" s="3003"/>
      <c r="E142" s="3003"/>
      <c r="F142" s="3003"/>
      <c r="G142" s="3003"/>
      <c r="H142" s="3003"/>
      <c r="I142" s="3003"/>
      <c r="J142" s="3003"/>
      <c r="K142" s="3003"/>
      <c r="L142" s="3003"/>
      <c r="M142" s="3003"/>
      <c r="N142" s="3003"/>
      <c r="O142" s="3003"/>
      <c r="P142" s="3003"/>
      <c r="Q142" s="3003"/>
      <c r="R142" s="3003"/>
      <c r="S142" s="3003"/>
      <c r="T142" s="3003"/>
      <c r="U142" s="3003"/>
      <c r="V142" s="3003"/>
      <c r="W142" s="3003"/>
      <c r="X142" s="3003"/>
      <c r="Y142" s="3003"/>
      <c r="Z142" s="3003"/>
      <c r="AA142" s="3003"/>
      <c r="AB142" s="3003"/>
      <c r="AC142" s="2593"/>
      <c r="AD142" s="2594"/>
      <c r="AE142" s="2591"/>
    </row>
    <row r="143" spans="1:31" ht="18.75" customHeight="1" x14ac:dyDescent="0.2">
      <c r="A143" s="3118"/>
      <c r="B143" s="3118"/>
      <c r="C143" s="3118"/>
      <c r="D143" s="791"/>
      <c r="E143" s="3120"/>
      <c r="F143" s="3120"/>
      <c r="G143" s="3120"/>
      <c r="H143" s="3122"/>
      <c r="I143" s="3246" t="s">
        <v>484</v>
      </c>
      <c r="J143" s="3246"/>
      <c r="K143" s="3246"/>
      <c r="L143" s="3246"/>
      <c r="M143" s="3246"/>
      <c r="N143" s="3246"/>
      <c r="O143" s="3246"/>
      <c r="P143" s="3246"/>
      <c r="Q143" s="3246"/>
      <c r="R143" s="3246"/>
      <c r="S143" s="3246"/>
      <c r="T143" s="3246"/>
      <c r="U143" s="3120"/>
      <c r="V143" s="791"/>
      <c r="W143" s="791"/>
      <c r="X143" s="791"/>
      <c r="Y143" s="791"/>
      <c r="Z143" s="2594"/>
      <c r="AA143" s="2821"/>
      <c r="AB143" s="2821"/>
      <c r="AC143" s="2593"/>
      <c r="AD143" s="2594"/>
      <c r="AE143" s="2591"/>
    </row>
    <row r="144" spans="1:31" ht="20.25" customHeight="1" x14ac:dyDescent="0.2">
      <c r="A144" s="3118"/>
      <c r="B144" s="3118"/>
      <c r="C144" s="3118"/>
      <c r="D144" s="3116"/>
      <c r="E144" s="3247" t="s">
        <v>485</v>
      </c>
      <c r="F144" s="3247"/>
      <c r="G144" s="3247"/>
      <c r="H144" s="3247"/>
      <c r="I144" s="3247"/>
      <c r="J144" s="3247"/>
      <c r="K144" s="3247"/>
      <c r="L144" s="3247" t="s">
        <v>486</v>
      </c>
      <c r="M144" s="3247"/>
      <c r="N144" s="3247"/>
      <c r="O144" s="3247"/>
      <c r="P144" s="3247"/>
      <c r="Q144" s="3247"/>
      <c r="R144" s="3120" t="s">
        <v>487</v>
      </c>
      <c r="S144" s="3120"/>
      <c r="T144" s="3120"/>
      <c r="U144" s="3120"/>
      <c r="V144" s="3116"/>
      <c r="W144" s="3116"/>
      <c r="X144" s="3116"/>
      <c r="Y144" s="791"/>
      <c r="Z144" s="2823"/>
      <c r="AA144" s="2821"/>
      <c r="AB144" s="2821"/>
      <c r="AC144" s="2593"/>
      <c r="AD144" s="2594"/>
      <c r="AE144" s="2591"/>
    </row>
    <row r="145" spans="1:31" ht="18.75" customHeight="1" x14ac:dyDescent="0.2">
      <c r="A145" s="3118"/>
      <c r="B145" s="3118"/>
      <c r="C145" s="3118"/>
      <c r="D145" s="3124"/>
      <c r="E145" s="3232" t="s">
        <v>488</v>
      </c>
      <c r="F145" s="3232"/>
      <c r="G145" s="3232"/>
      <c r="H145" s="3232"/>
      <c r="I145" s="3232"/>
      <c r="J145" s="3232"/>
      <c r="K145" s="3232"/>
      <c r="L145" s="3232" t="s">
        <v>489</v>
      </c>
      <c r="M145" s="3232"/>
      <c r="N145" s="3232"/>
      <c r="O145" s="3232"/>
      <c r="P145" s="3232"/>
      <c r="Q145" s="3232"/>
      <c r="R145" s="3120" t="s">
        <v>490</v>
      </c>
      <c r="S145" s="3120"/>
      <c r="T145" s="3120"/>
      <c r="U145" s="3120"/>
      <c r="V145" s="3130"/>
      <c r="W145" s="3130"/>
      <c r="X145" s="3130"/>
      <c r="Y145" s="3130"/>
      <c r="Z145" s="2823"/>
      <c r="AA145" s="2821"/>
      <c r="AB145" s="2821"/>
      <c r="AC145" s="2593"/>
      <c r="AD145" s="2594"/>
      <c r="AE145" s="2591"/>
    </row>
    <row r="146" spans="1:31" ht="18.75" customHeight="1" x14ac:dyDescent="0.2">
      <c r="A146" s="3118"/>
      <c r="B146" s="3118"/>
      <c r="C146" s="3118"/>
      <c r="D146" s="3124"/>
      <c r="E146" s="3232" t="s">
        <v>491</v>
      </c>
      <c r="F146" s="3232"/>
      <c r="G146" s="3232"/>
      <c r="H146" s="3232"/>
      <c r="I146" s="3232"/>
      <c r="J146" s="3232"/>
      <c r="K146" s="3232"/>
      <c r="L146" s="3120" t="s">
        <v>492</v>
      </c>
      <c r="M146" s="3120"/>
      <c r="N146" s="3120"/>
      <c r="O146" s="3120"/>
      <c r="P146" s="3120"/>
      <c r="Q146" s="3120"/>
      <c r="R146" s="3120" t="s">
        <v>493</v>
      </c>
      <c r="S146" s="3120"/>
      <c r="T146" s="3120"/>
      <c r="U146" s="3120"/>
      <c r="V146" s="3130"/>
      <c r="W146" s="3130"/>
      <c r="X146" s="3130"/>
      <c r="Y146" s="3130"/>
      <c r="Z146" s="2823"/>
      <c r="AA146" s="2821"/>
      <c r="AB146" s="2821"/>
    </row>
    <row r="147" spans="1:31" ht="18.75" customHeight="1" x14ac:dyDescent="0.2">
      <c r="A147" s="3118"/>
      <c r="B147" s="3118"/>
      <c r="C147" s="3118"/>
      <c r="D147" s="3124"/>
      <c r="E147" s="3232" t="s">
        <v>494</v>
      </c>
      <c r="F147" s="3232"/>
      <c r="G147" s="3232"/>
      <c r="H147" s="3232"/>
      <c r="I147" s="3232"/>
      <c r="J147" s="3232"/>
      <c r="K147" s="3232"/>
      <c r="L147" s="3120" t="s">
        <v>495</v>
      </c>
      <c r="M147" s="3120"/>
      <c r="N147" s="3120"/>
      <c r="O147" s="3120"/>
      <c r="P147" s="3120"/>
      <c r="Q147" s="3120"/>
      <c r="R147" s="3120" t="s">
        <v>496</v>
      </c>
      <c r="S147" s="3120"/>
      <c r="T147" s="3120"/>
      <c r="U147" s="3120"/>
      <c r="V147" s="3130"/>
      <c r="W147" s="3130"/>
      <c r="X147" s="3130"/>
      <c r="Y147" s="3130"/>
      <c r="Z147" s="2823"/>
      <c r="AA147" s="2821"/>
      <c r="AB147" s="2821"/>
    </row>
    <row r="148" spans="1:31" ht="18.75" customHeight="1" x14ac:dyDescent="0.2">
      <c r="A148" s="3118"/>
      <c r="B148" s="3118"/>
      <c r="C148" s="3118"/>
      <c r="D148" s="3124"/>
      <c r="E148" s="3232" t="s">
        <v>497</v>
      </c>
      <c r="F148" s="3232"/>
      <c r="G148" s="3232"/>
      <c r="H148" s="3232"/>
      <c r="I148" s="3232"/>
      <c r="J148" s="3232"/>
      <c r="K148" s="3232"/>
      <c r="L148" s="3120" t="s">
        <v>498</v>
      </c>
      <c r="M148" s="3120"/>
      <c r="N148" s="3120"/>
      <c r="O148" s="3120"/>
      <c r="P148" s="3120"/>
      <c r="Q148" s="3120"/>
      <c r="R148" s="3120"/>
      <c r="S148" s="3120"/>
      <c r="T148" s="3120"/>
      <c r="U148" s="3120"/>
      <c r="V148" s="3130"/>
      <c r="W148" s="3130"/>
      <c r="X148" s="3130"/>
      <c r="Y148" s="3130"/>
      <c r="Z148" s="2823"/>
      <c r="AA148" s="2821"/>
      <c r="AB148" s="2821"/>
    </row>
    <row r="149" spans="1:31" ht="18.75" customHeight="1" x14ac:dyDescent="0.2">
      <c r="A149" s="3118"/>
      <c r="B149" s="3118"/>
      <c r="C149" s="3118"/>
      <c r="D149" s="3124"/>
      <c r="E149" s="3232" t="s">
        <v>499</v>
      </c>
      <c r="F149" s="3232"/>
      <c r="G149" s="3232"/>
      <c r="H149" s="3232"/>
      <c r="I149" s="3232"/>
      <c r="J149" s="3232"/>
      <c r="K149" s="3232"/>
      <c r="L149" s="3120" t="s">
        <v>500</v>
      </c>
      <c r="M149" s="3120"/>
      <c r="N149" s="3120"/>
      <c r="O149" s="3120"/>
      <c r="P149" s="3120"/>
      <c r="Q149" s="3120"/>
      <c r="R149" s="3120"/>
      <c r="S149" s="3120"/>
      <c r="T149" s="3120"/>
      <c r="U149" s="3120"/>
      <c r="V149" s="3130"/>
      <c r="W149" s="3130"/>
      <c r="X149" s="3130"/>
      <c r="Y149" s="3130"/>
      <c r="Z149" s="2823"/>
      <c r="AA149" s="2821"/>
      <c r="AB149" s="2821"/>
    </row>
    <row r="150" spans="1:31" ht="18.75" customHeight="1" x14ac:dyDescent="0.2">
      <c r="A150" s="3118"/>
      <c r="B150" s="3118"/>
      <c r="C150" s="3118"/>
      <c r="D150" s="3124"/>
      <c r="E150" s="3232" t="s">
        <v>501</v>
      </c>
      <c r="F150" s="3232"/>
      <c r="G150" s="3232"/>
      <c r="H150" s="3232"/>
      <c r="I150" s="3232"/>
      <c r="J150" s="3232"/>
      <c r="K150" s="3232"/>
      <c r="L150" s="3120" t="s">
        <v>502</v>
      </c>
      <c r="M150" s="3120"/>
      <c r="N150" s="3120"/>
      <c r="O150" s="3120"/>
      <c r="P150" s="3120"/>
      <c r="Q150" s="3120"/>
      <c r="R150" s="3120"/>
      <c r="S150" s="3120"/>
      <c r="T150" s="3120"/>
      <c r="U150" s="3120"/>
      <c r="V150" s="3130"/>
      <c r="W150" s="3130"/>
      <c r="X150" s="3130"/>
      <c r="Y150" s="3130"/>
      <c r="Z150" s="2823"/>
    </row>
    <row r="151" spans="1:31" ht="18.75" customHeight="1" x14ac:dyDescent="0.2">
      <c r="A151" s="2593"/>
      <c r="B151" s="2593"/>
      <c r="C151" s="2593"/>
      <c r="D151" s="3124"/>
      <c r="E151" s="3232" t="s">
        <v>503</v>
      </c>
      <c r="F151" s="3232"/>
      <c r="G151" s="3232"/>
      <c r="H151" s="3232"/>
      <c r="I151" s="3232"/>
      <c r="J151" s="3232"/>
      <c r="K151" s="3232"/>
      <c r="L151" s="3233" t="s">
        <v>504</v>
      </c>
      <c r="M151" s="3233"/>
      <c r="N151" s="3233"/>
      <c r="O151" s="3121"/>
      <c r="P151" s="3121"/>
      <c r="Q151" s="3121"/>
      <c r="R151" s="3120"/>
      <c r="S151" s="3120"/>
      <c r="T151" s="3120"/>
      <c r="U151" s="3120"/>
      <c r="V151" s="3130"/>
      <c r="W151" s="3130"/>
      <c r="X151" s="3130"/>
      <c r="Y151" s="3130"/>
      <c r="Z151" s="2823"/>
    </row>
    <row r="152" spans="1:31" x14ac:dyDescent="0.2">
      <c r="D152" s="515"/>
      <c r="E152" s="515"/>
      <c r="F152" s="515"/>
      <c r="G152" s="515"/>
      <c r="H152" s="515"/>
      <c r="I152" s="1574"/>
      <c r="J152" s="515"/>
      <c r="K152" s="515"/>
      <c r="L152" s="515"/>
      <c r="M152" s="515"/>
      <c r="N152" s="515"/>
      <c r="O152" s="515"/>
      <c r="P152" s="515"/>
      <c r="Q152" s="515"/>
      <c r="R152" s="515"/>
      <c r="S152" s="515"/>
      <c r="T152" s="515"/>
      <c r="U152" s="515"/>
      <c r="V152" s="515"/>
      <c r="W152" s="515"/>
      <c r="X152" s="515"/>
      <c r="Y152" s="515"/>
      <c r="Z152" s="2822"/>
    </row>
    <row r="153" spans="1:31" x14ac:dyDescent="0.25">
      <c r="D153" s="515"/>
      <c r="E153" s="515"/>
      <c r="F153" s="515"/>
      <c r="G153" s="515"/>
      <c r="H153" s="515"/>
      <c r="I153" s="1574"/>
      <c r="J153" s="515"/>
      <c r="K153" s="515"/>
      <c r="L153" s="260"/>
      <c r="M153" s="260"/>
      <c r="N153" s="260"/>
      <c r="O153" s="515"/>
      <c r="P153" s="515"/>
      <c r="Q153" s="515"/>
      <c r="R153" s="515"/>
      <c r="S153" s="515"/>
      <c r="T153" s="515"/>
      <c r="U153" s="515"/>
      <c r="V153" s="515"/>
      <c r="W153" s="515"/>
      <c r="X153" s="515"/>
      <c r="Y153" s="515"/>
      <c r="Z153" s="2660"/>
    </row>
    <row r="154" spans="1:31" x14ac:dyDescent="0.2">
      <c r="D154" s="515"/>
      <c r="E154" s="515"/>
      <c r="F154" s="515"/>
      <c r="G154" s="515"/>
      <c r="H154" s="515"/>
      <c r="I154" s="1574"/>
      <c r="J154" s="515"/>
      <c r="K154" s="515"/>
      <c r="L154" s="259"/>
      <c r="M154" s="262"/>
      <c r="N154" s="262"/>
      <c r="O154" s="515"/>
      <c r="P154" s="515"/>
      <c r="Q154" s="515"/>
      <c r="R154" s="515"/>
      <c r="S154" s="515"/>
      <c r="T154" s="515"/>
      <c r="U154" s="515"/>
      <c r="V154" s="515"/>
      <c r="W154" s="515"/>
      <c r="X154" s="515"/>
      <c r="Y154" s="515"/>
      <c r="Z154" s="2591"/>
    </row>
    <row r="155" spans="1:31" x14ac:dyDescent="0.2">
      <c r="Y155" s="2824"/>
      <c r="Z155" s="2591"/>
    </row>
    <row r="156" spans="1:31" x14ac:dyDescent="0.2">
      <c r="Y156" s="2824"/>
      <c r="Z156" s="2591"/>
    </row>
    <row r="157" spans="1:31" x14ac:dyDescent="0.2">
      <c r="Y157" s="2824"/>
      <c r="Z157" s="2591"/>
    </row>
    <row r="158" spans="1:31" x14ac:dyDescent="0.2">
      <c r="Y158" s="2824"/>
      <c r="Z158" s="2591"/>
    </row>
    <row r="159" spans="1:31" x14ac:dyDescent="0.2">
      <c r="Y159" s="2594"/>
    </row>
    <row r="160" spans="1:31" x14ac:dyDescent="0.2">
      <c r="Y160" s="2594"/>
    </row>
  </sheetData>
  <mergeCells count="234">
    <mergeCell ref="AA122:AA124"/>
    <mergeCell ref="AB122:AB124"/>
    <mergeCell ref="A122:A124"/>
    <mergeCell ref="B122:B124"/>
    <mergeCell ref="C122:C124"/>
    <mergeCell ref="D122:D124"/>
    <mergeCell ref="E122:E124"/>
    <mergeCell ref="F122:F124"/>
    <mergeCell ref="G122:G124"/>
    <mergeCell ref="Y122:Y124"/>
    <mergeCell ref="Z122:Z124"/>
    <mergeCell ref="W1:AC1"/>
    <mergeCell ref="A2:AB2"/>
    <mergeCell ref="A3:AB3"/>
    <mergeCell ref="A4:AB4"/>
    <mergeCell ref="A5:A7"/>
    <mergeCell ref="B5:B7"/>
    <mergeCell ref="C5:C7"/>
    <mergeCell ref="D5:D7"/>
    <mergeCell ref="E5:E7"/>
    <mergeCell ref="F5:F7"/>
    <mergeCell ref="Y6:Y7"/>
    <mergeCell ref="Z6:AB6"/>
    <mergeCell ref="A8:AB8"/>
    <mergeCell ref="B9:AB9"/>
    <mergeCell ref="C10:AB10"/>
    <mergeCell ref="D11:AB11"/>
    <mergeCell ref="Y5:AB5"/>
    <mergeCell ref="I6:I7"/>
    <mergeCell ref="J6:K6"/>
    <mergeCell ref="L6:L7"/>
    <mergeCell ref="M6:M7"/>
    <mergeCell ref="N6:O6"/>
    <mergeCell ref="P6:P7"/>
    <mergeCell ref="Q6:Q7"/>
    <mergeCell ref="R6:S6"/>
    <mergeCell ref="T6:T7"/>
    <mergeCell ref="G5:G7"/>
    <mergeCell ref="H5:H7"/>
    <mergeCell ref="I5:L5"/>
    <mergeCell ref="M5:P5"/>
    <mergeCell ref="Q5:T5"/>
    <mergeCell ref="U5:X5"/>
    <mergeCell ref="U6:U7"/>
    <mergeCell ref="V6:W6"/>
    <mergeCell ref="X6:X7"/>
    <mergeCell ref="Y12:Y22"/>
    <mergeCell ref="Z22:AB22"/>
    <mergeCell ref="D23:AB23"/>
    <mergeCell ref="A24:A34"/>
    <mergeCell ref="B24:B34"/>
    <mergeCell ref="C24:C34"/>
    <mergeCell ref="E24:E34"/>
    <mergeCell ref="F24:F34"/>
    <mergeCell ref="G24:G34"/>
    <mergeCell ref="Y24:Y34"/>
    <mergeCell ref="A12:A22"/>
    <mergeCell ref="B12:B22"/>
    <mergeCell ref="C12:C22"/>
    <mergeCell ref="E12:E22"/>
    <mergeCell ref="F12:F22"/>
    <mergeCell ref="G12:G22"/>
    <mergeCell ref="Z34:AB34"/>
    <mergeCell ref="D35:AB35"/>
    <mergeCell ref="A36:A46"/>
    <mergeCell ref="B36:B46"/>
    <mergeCell ref="C36:C46"/>
    <mergeCell ref="E36:E46"/>
    <mergeCell ref="F36:F46"/>
    <mergeCell ref="G36:G46"/>
    <mergeCell ref="Y36:Y46"/>
    <mergeCell ref="Z46:AB46"/>
    <mergeCell ref="C47:H47"/>
    <mergeCell ref="Y47:AB47"/>
    <mergeCell ref="C48:AB48"/>
    <mergeCell ref="D49:AB49"/>
    <mergeCell ref="A50:A60"/>
    <mergeCell ref="B50:B60"/>
    <mergeCell ref="C50:C60"/>
    <mergeCell ref="E50:E60"/>
    <mergeCell ref="F50:F60"/>
    <mergeCell ref="G50:G60"/>
    <mergeCell ref="Y50:Y60"/>
    <mergeCell ref="Z60:AB60"/>
    <mergeCell ref="D61:AB61"/>
    <mergeCell ref="A62:A73"/>
    <mergeCell ref="B62:B73"/>
    <mergeCell ref="C62:C73"/>
    <mergeCell ref="D62:D63"/>
    <mergeCell ref="E62:E72"/>
    <mergeCell ref="F62:F73"/>
    <mergeCell ref="G62:G73"/>
    <mergeCell ref="A89:A109"/>
    <mergeCell ref="B89:B109"/>
    <mergeCell ref="C89:C109"/>
    <mergeCell ref="D89:D90"/>
    <mergeCell ref="E89:E109"/>
    <mergeCell ref="F89:F109"/>
    <mergeCell ref="G89:G109"/>
    <mergeCell ref="Y62:Y73"/>
    <mergeCell ref="Z73:AB73"/>
    <mergeCell ref="D74:AB74"/>
    <mergeCell ref="A75:A87"/>
    <mergeCell ref="B75:B87"/>
    <mergeCell ref="C75:C87"/>
    <mergeCell ref="E75:E87"/>
    <mergeCell ref="F75:F87"/>
    <mergeCell ref="G75:G87"/>
    <mergeCell ref="Y75:Y87"/>
    <mergeCell ref="D92:D93"/>
    <mergeCell ref="Z92:Z93"/>
    <mergeCell ref="AA92:AA93"/>
    <mergeCell ref="AB92:AB93"/>
    <mergeCell ref="D94:D95"/>
    <mergeCell ref="D80:D81"/>
    <mergeCell ref="Z87:AB87"/>
    <mergeCell ref="D88:AB88"/>
    <mergeCell ref="Z94:Z95"/>
    <mergeCell ref="AA94:AA95"/>
    <mergeCell ref="AB94:AB95"/>
    <mergeCell ref="D96:D97"/>
    <mergeCell ref="Z96:Z97"/>
    <mergeCell ref="AA96:AA97"/>
    <mergeCell ref="AB96:AB97"/>
    <mergeCell ref="Y89:Y107"/>
    <mergeCell ref="Z89:Z90"/>
    <mergeCell ref="AA89:AA90"/>
    <mergeCell ref="AB89:AB90"/>
    <mergeCell ref="D106:D107"/>
    <mergeCell ref="Z106:Z107"/>
    <mergeCell ref="AA106:AA107"/>
    <mergeCell ref="AB106:AB107"/>
    <mergeCell ref="D102:D103"/>
    <mergeCell ref="Z102:Z103"/>
    <mergeCell ref="AA102:AA103"/>
    <mergeCell ref="AB102:AB103"/>
    <mergeCell ref="D104:D105"/>
    <mergeCell ref="Z104:Z105"/>
    <mergeCell ref="AA104:AA105"/>
    <mergeCell ref="AB104:AB105"/>
    <mergeCell ref="D98:D99"/>
    <mergeCell ref="Z98:Z99"/>
    <mergeCell ref="AA98:AA99"/>
    <mergeCell ref="AB98:AB99"/>
    <mergeCell ref="D100:D101"/>
    <mergeCell ref="Z100:Z101"/>
    <mergeCell ref="AA100:AA101"/>
    <mergeCell ref="AB100:AB101"/>
    <mergeCell ref="Y111:Y120"/>
    <mergeCell ref="Y121:AB121"/>
    <mergeCell ref="A111:A121"/>
    <mergeCell ref="B111:B121"/>
    <mergeCell ref="C111:C121"/>
    <mergeCell ref="E111:E121"/>
    <mergeCell ref="F111:F121"/>
    <mergeCell ref="G111:G121"/>
    <mergeCell ref="Y109:AB109"/>
    <mergeCell ref="D110:AB110"/>
    <mergeCell ref="F129:N129"/>
    <mergeCell ref="A130:F130"/>
    <mergeCell ref="G130:J130"/>
    <mergeCell ref="K130:N130"/>
    <mergeCell ref="O130:R130"/>
    <mergeCell ref="S130:V130"/>
    <mergeCell ref="C125:H125"/>
    <mergeCell ref="Y125:AB125"/>
    <mergeCell ref="B126:H126"/>
    <mergeCell ref="B127:H127"/>
    <mergeCell ref="A131:F131"/>
    <mergeCell ref="G131:J131"/>
    <mergeCell ref="K131:N131"/>
    <mergeCell ref="O131:R131"/>
    <mergeCell ref="S131:V131"/>
    <mergeCell ref="A132:F132"/>
    <mergeCell ref="G132:J132"/>
    <mergeCell ref="K132:N132"/>
    <mergeCell ref="O132:R132"/>
    <mergeCell ref="S132:V132"/>
    <mergeCell ref="A135:F135"/>
    <mergeCell ref="G135:J135"/>
    <mergeCell ref="K135:N135"/>
    <mergeCell ref="O135:R135"/>
    <mergeCell ref="S135:V135"/>
    <mergeCell ref="A133:F133"/>
    <mergeCell ref="G133:J133"/>
    <mergeCell ref="K133:N133"/>
    <mergeCell ref="O133:R133"/>
    <mergeCell ref="S133:V133"/>
    <mergeCell ref="A134:F134"/>
    <mergeCell ref="G134:J134"/>
    <mergeCell ref="K134:N134"/>
    <mergeCell ref="O134:R134"/>
    <mergeCell ref="S134:V134"/>
    <mergeCell ref="A136:F136"/>
    <mergeCell ref="G136:J136"/>
    <mergeCell ref="K136:N136"/>
    <mergeCell ref="O136:R136"/>
    <mergeCell ref="S136:V136"/>
    <mergeCell ref="A137:F137"/>
    <mergeCell ref="G137:J137"/>
    <mergeCell ref="K137:N137"/>
    <mergeCell ref="O137:R137"/>
    <mergeCell ref="S137:V137"/>
    <mergeCell ref="A138:F138"/>
    <mergeCell ref="G138:J138"/>
    <mergeCell ref="K138:N138"/>
    <mergeCell ref="O138:R138"/>
    <mergeCell ref="S138:V138"/>
    <mergeCell ref="A139:F139"/>
    <mergeCell ref="G139:J139"/>
    <mergeCell ref="K139:N139"/>
    <mergeCell ref="O139:R139"/>
    <mergeCell ref="S139:V139"/>
    <mergeCell ref="E150:K150"/>
    <mergeCell ref="E151:K151"/>
    <mergeCell ref="L151:N151"/>
    <mergeCell ref="A140:F140"/>
    <mergeCell ref="G140:J140"/>
    <mergeCell ref="K140:N140"/>
    <mergeCell ref="O140:R140"/>
    <mergeCell ref="S140:V140"/>
    <mergeCell ref="B141:G141"/>
    <mergeCell ref="H141:K141"/>
    <mergeCell ref="L141:O141"/>
    <mergeCell ref="P141:S141"/>
    <mergeCell ref="I143:T143"/>
    <mergeCell ref="E144:K144"/>
    <mergeCell ref="L144:Q144"/>
    <mergeCell ref="E145:K145"/>
    <mergeCell ref="L145:Q145"/>
    <mergeCell ref="E146:K146"/>
    <mergeCell ref="E147:K147"/>
    <mergeCell ref="E148:K148"/>
    <mergeCell ref="E149:K149"/>
  </mergeCells>
  <pageMargins left="0.15748031496062992" right="0.15748031496062992" top="0.31416666666666665" bottom="0.15748031496062992" header="0" footer="0"/>
  <pageSetup paperSize="9" scale="59" fitToHeight="0" orientation="landscape" r:id="rId1"/>
  <headerFooter differentFirst="1" scaleWithDoc="0"/>
  <rowBreaks count="3" manualBreakCount="3">
    <brk id="34" max="28" man="1"/>
    <brk id="73" max="28" man="1"/>
    <brk id="109" max="28" man="1"/>
  </rowBreaks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L215"/>
  <sheetViews>
    <sheetView topLeftCell="A43" zoomScale="80" zoomScaleNormal="80" zoomScaleSheetLayoutView="90" zoomScalePageLayoutView="75" workbookViewId="0">
      <selection activeCell="D93" sqref="D93:D96"/>
    </sheetView>
  </sheetViews>
  <sheetFormatPr defaultColWidth="9.140625" defaultRowHeight="15" x14ac:dyDescent="0.25"/>
  <cols>
    <col min="1" max="1" width="4.140625" style="831" customWidth="1"/>
    <col min="2" max="2" width="3.85546875" style="831" customWidth="1"/>
    <col min="3" max="3" width="3.7109375" style="831" customWidth="1"/>
    <col min="4" max="4" width="24.7109375" style="831" customWidth="1"/>
    <col min="5" max="5" width="5.28515625" style="831" customWidth="1"/>
    <col min="6" max="6" width="5" style="831" customWidth="1"/>
    <col min="7" max="7" width="5.5703125" style="831" customWidth="1"/>
    <col min="8" max="8" width="9.85546875" style="832" customWidth="1"/>
    <col min="9" max="9" width="8.5703125" style="831" customWidth="1"/>
    <col min="10" max="10" width="7.7109375" style="831" bestFit="1" customWidth="1"/>
    <col min="11" max="11" width="6.85546875" style="831" customWidth="1"/>
    <col min="12" max="12" width="8.7109375" style="831" customWidth="1"/>
    <col min="13" max="13" width="8.5703125" style="831" customWidth="1"/>
    <col min="14" max="14" width="8.140625" style="831" customWidth="1"/>
    <col min="15" max="15" width="7.140625" style="831" customWidth="1"/>
    <col min="16" max="16" width="9.7109375" style="831" customWidth="1"/>
    <col min="17" max="17" width="8.140625" style="831" customWidth="1"/>
    <col min="18" max="18" width="7.85546875" style="831" bestFit="1" customWidth="1"/>
    <col min="19" max="19" width="7.85546875" style="831" customWidth="1"/>
    <col min="20" max="21" width="8.85546875" style="831" customWidth="1"/>
    <col min="22" max="22" width="7.85546875" style="831" bestFit="1" customWidth="1"/>
    <col min="23" max="23" width="7.28515625" style="831" customWidth="1"/>
    <col min="24" max="24" width="9.28515625" style="831" customWidth="1"/>
    <col min="25" max="25" width="33" style="831" customWidth="1"/>
    <col min="26" max="26" width="6.5703125" style="1371" customWidth="1"/>
    <col min="27" max="27" width="6.42578125" style="831" customWidth="1"/>
    <col min="28" max="28" width="6.140625" style="831" customWidth="1"/>
    <col min="29" max="29" width="10.7109375" style="828" customWidth="1"/>
    <col min="30" max="16384" width="9.140625" style="829"/>
  </cols>
  <sheetData>
    <row r="1" spans="1:32" x14ac:dyDescent="0.25">
      <c r="A1" s="5495"/>
      <c r="B1" s="5495"/>
      <c r="C1" s="5495"/>
      <c r="D1" s="5495"/>
      <c r="E1" s="5495"/>
      <c r="F1" s="5495"/>
      <c r="G1" s="5495"/>
      <c r="H1" s="5495"/>
      <c r="I1" s="5495"/>
      <c r="J1" s="5495"/>
      <c r="K1" s="5495"/>
      <c r="L1" s="5495"/>
      <c r="M1" s="5495"/>
      <c r="N1" s="5495"/>
      <c r="O1" s="5495"/>
      <c r="P1" s="5495"/>
      <c r="Q1" s="5495"/>
      <c r="R1" s="5495"/>
      <c r="S1" s="5495"/>
      <c r="T1" s="5495"/>
      <c r="U1" s="5495"/>
      <c r="V1" s="5495"/>
      <c r="W1" s="5495"/>
      <c r="X1" s="5495"/>
      <c r="Y1" s="5495"/>
      <c r="Z1" s="5495"/>
      <c r="AA1" s="5495"/>
      <c r="AB1" s="5495"/>
    </row>
    <row r="2" spans="1:32" ht="15.75" x14ac:dyDescent="0.25">
      <c r="A2" s="830"/>
      <c r="B2" s="830"/>
      <c r="C2" s="830"/>
      <c r="D2" s="830"/>
      <c r="E2" s="830"/>
      <c r="F2" s="830"/>
      <c r="G2" s="830"/>
      <c r="H2" s="5496" t="s">
        <v>337</v>
      </c>
      <c r="I2" s="5496"/>
      <c r="J2" s="5496"/>
      <c r="K2" s="5496"/>
      <c r="L2" s="5496"/>
      <c r="M2" s="5496"/>
      <c r="N2" s="5496"/>
      <c r="O2" s="5496"/>
      <c r="P2" s="5496"/>
      <c r="Q2" s="5496"/>
      <c r="R2" s="5496"/>
      <c r="S2" s="5496"/>
      <c r="T2" s="5496"/>
      <c r="U2" s="5496"/>
      <c r="V2" s="5496"/>
      <c r="W2" s="5496"/>
      <c r="X2" s="5496"/>
      <c r="Y2" s="830"/>
      <c r="Z2" s="830"/>
      <c r="AA2" s="830"/>
      <c r="AB2" s="830"/>
    </row>
    <row r="3" spans="1:32" ht="21.75" customHeight="1" x14ac:dyDescent="0.25">
      <c r="A3" s="5496" t="s">
        <v>368</v>
      </c>
      <c r="B3" s="5496"/>
      <c r="C3" s="5496"/>
      <c r="D3" s="5496"/>
      <c r="E3" s="5496"/>
      <c r="F3" s="5496"/>
      <c r="G3" s="5496"/>
      <c r="H3" s="5496"/>
      <c r="I3" s="5496"/>
      <c r="J3" s="5496"/>
      <c r="K3" s="5496"/>
      <c r="L3" s="5496"/>
      <c r="M3" s="5496"/>
      <c r="N3" s="5496"/>
      <c r="O3" s="5496"/>
      <c r="P3" s="5496"/>
      <c r="Q3" s="5496"/>
      <c r="R3" s="5496"/>
      <c r="S3" s="5496"/>
      <c r="T3" s="5496"/>
      <c r="U3" s="5496"/>
      <c r="V3" s="5496"/>
      <c r="W3" s="5496"/>
      <c r="X3" s="5496"/>
      <c r="Y3" s="5496"/>
      <c r="Z3" s="5496"/>
      <c r="AA3" s="5496"/>
      <c r="AB3" s="5496"/>
    </row>
    <row r="4" spans="1:32" ht="15.75" thickBot="1" x14ac:dyDescent="0.3">
      <c r="X4" s="833" t="s">
        <v>269</v>
      </c>
      <c r="Z4" s="833"/>
    </row>
    <row r="5" spans="1:32" ht="21.75" customHeight="1" thickTop="1" thickBot="1" x14ac:dyDescent="0.3">
      <c r="A5" s="5497" t="s">
        <v>3</v>
      </c>
      <c r="B5" s="5500" t="s">
        <v>4</v>
      </c>
      <c r="C5" s="5500" t="s">
        <v>5</v>
      </c>
      <c r="D5" s="5503" t="s">
        <v>6</v>
      </c>
      <c r="E5" s="5506" t="s">
        <v>7</v>
      </c>
      <c r="F5" s="5509" t="s">
        <v>8</v>
      </c>
      <c r="G5" s="5509" t="s">
        <v>190</v>
      </c>
      <c r="H5" s="5516" t="s">
        <v>10</v>
      </c>
      <c r="I5" s="5519" t="s">
        <v>369</v>
      </c>
      <c r="J5" s="5520"/>
      <c r="K5" s="5520"/>
      <c r="L5" s="5521"/>
      <c r="M5" s="5461" t="s">
        <v>12</v>
      </c>
      <c r="N5" s="5462"/>
      <c r="O5" s="5462"/>
      <c r="P5" s="5463"/>
      <c r="Q5" s="5461" t="s">
        <v>13</v>
      </c>
      <c r="R5" s="5462"/>
      <c r="S5" s="5462"/>
      <c r="T5" s="5463"/>
      <c r="U5" s="5461" t="s">
        <v>14</v>
      </c>
      <c r="V5" s="5462"/>
      <c r="W5" s="5462"/>
      <c r="X5" s="5463"/>
      <c r="Y5" s="5464" t="s">
        <v>370</v>
      </c>
      <c r="Z5" s="5464"/>
      <c r="AA5" s="5464"/>
      <c r="AB5" s="5465"/>
    </row>
    <row r="6" spans="1:32" ht="21.75" customHeight="1" x14ac:dyDescent="0.25">
      <c r="A6" s="5498"/>
      <c r="B6" s="5501"/>
      <c r="C6" s="5501"/>
      <c r="D6" s="5504"/>
      <c r="E6" s="5507"/>
      <c r="F6" s="5510"/>
      <c r="G6" s="5510"/>
      <c r="H6" s="5517"/>
      <c r="I6" s="5466" t="s">
        <v>16</v>
      </c>
      <c r="J6" s="5468" t="s">
        <v>17</v>
      </c>
      <c r="K6" s="5468"/>
      <c r="L6" s="5469" t="s">
        <v>18</v>
      </c>
      <c r="M6" s="5471" t="s">
        <v>16</v>
      </c>
      <c r="N6" s="5492" t="s">
        <v>17</v>
      </c>
      <c r="O6" s="5492"/>
      <c r="P6" s="5493" t="s">
        <v>18</v>
      </c>
      <c r="Q6" s="5471" t="s">
        <v>16</v>
      </c>
      <c r="R6" s="5492" t="s">
        <v>17</v>
      </c>
      <c r="S6" s="5492"/>
      <c r="T6" s="5493" t="s">
        <v>18</v>
      </c>
      <c r="U6" s="5471" t="s">
        <v>16</v>
      </c>
      <c r="V6" s="5492" t="s">
        <v>17</v>
      </c>
      <c r="W6" s="5492"/>
      <c r="X6" s="5493" t="s">
        <v>18</v>
      </c>
      <c r="Y6" s="5512" t="s">
        <v>19</v>
      </c>
      <c r="Z6" s="5514" t="s">
        <v>20</v>
      </c>
      <c r="AA6" s="5492"/>
      <c r="AB6" s="5515"/>
    </row>
    <row r="7" spans="1:32" ht="144" customHeight="1" thickBot="1" x14ac:dyDescent="0.3">
      <c r="A7" s="5499"/>
      <c r="B7" s="5502"/>
      <c r="C7" s="5502"/>
      <c r="D7" s="5505"/>
      <c r="E7" s="5508"/>
      <c r="F7" s="5511"/>
      <c r="G7" s="5511"/>
      <c r="H7" s="5518"/>
      <c r="I7" s="5467"/>
      <c r="J7" s="834" t="s">
        <v>16</v>
      </c>
      <c r="K7" s="835" t="s">
        <v>21</v>
      </c>
      <c r="L7" s="5470"/>
      <c r="M7" s="5472"/>
      <c r="N7" s="1518" t="s">
        <v>16</v>
      </c>
      <c r="O7" s="1518" t="s">
        <v>21</v>
      </c>
      <c r="P7" s="5494"/>
      <c r="Q7" s="5472"/>
      <c r="R7" s="1518" t="s">
        <v>16</v>
      </c>
      <c r="S7" s="1518" t="s">
        <v>21</v>
      </c>
      <c r="T7" s="5494"/>
      <c r="U7" s="5472"/>
      <c r="V7" s="1518" t="s">
        <v>16</v>
      </c>
      <c r="W7" s="1518" t="s">
        <v>21</v>
      </c>
      <c r="X7" s="5494"/>
      <c r="Y7" s="5513"/>
      <c r="Z7" s="1519" t="s">
        <v>22</v>
      </c>
      <c r="AA7" s="1520" t="s">
        <v>23</v>
      </c>
      <c r="AB7" s="1521" t="s">
        <v>24</v>
      </c>
    </row>
    <row r="8" spans="1:32" ht="17.25" thickTop="1" thickBot="1" x14ac:dyDescent="0.3">
      <c r="A8" s="5487" t="s">
        <v>371</v>
      </c>
      <c r="B8" s="5488"/>
      <c r="C8" s="5488"/>
      <c r="D8" s="5488"/>
      <c r="E8" s="5488"/>
      <c r="F8" s="5488"/>
      <c r="G8" s="5488"/>
      <c r="H8" s="5488"/>
      <c r="I8" s="5488"/>
      <c r="J8" s="5488"/>
      <c r="K8" s="5488"/>
      <c r="L8" s="5488"/>
      <c r="M8" s="5488"/>
      <c r="N8" s="5488"/>
      <c r="O8" s="5488"/>
      <c r="P8" s="5488"/>
      <c r="Q8" s="5488"/>
      <c r="R8" s="5488"/>
      <c r="S8" s="5488"/>
      <c r="T8" s="5488"/>
      <c r="U8" s="5488"/>
      <c r="V8" s="5488"/>
      <c r="W8" s="5488"/>
      <c r="X8" s="5488"/>
      <c r="Y8" s="5488"/>
      <c r="Z8" s="5488"/>
      <c r="AA8" s="5488"/>
      <c r="AB8" s="5489"/>
    </row>
    <row r="9" spans="1:32" ht="16.5" thickBot="1" x14ac:dyDescent="0.3">
      <c r="A9" s="2328" t="s">
        <v>26</v>
      </c>
      <c r="B9" s="5490" t="s">
        <v>372</v>
      </c>
      <c r="C9" s="5490"/>
      <c r="D9" s="5490"/>
      <c r="E9" s="5490"/>
      <c r="F9" s="5490"/>
      <c r="G9" s="5490"/>
      <c r="H9" s="5490"/>
      <c r="I9" s="5490"/>
      <c r="J9" s="5490"/>
      <c r="K9" s="5490"/>
      <c r="L9" s="5490"/>
      <c r="M9" s="5490"/>
      <c r="N9" s="5490"/>
      <c r="O9" s="5490"/>
      <c r="P9" s="5490"/>
      <c r="Q9" s="5490"/>
      <c r="R9" s="5490"/>
      <c r="S9" s="5490"/>
      <c r="T9" s="5490"/>
      <c r="U9" s="5490"/>
      <c r="V9" s="5490"/>
      <c r="W9" s="5490"/>
      <c r="X9" s="5490"/>
      <c r="Y9" s="5490"/>
      <c r="Z9" s="5490"/>
      <c r="AA9" s="5490"/>
      <c r="AB9" s="5491"/>
    </row>
    <row r="10" spans="1:32" ht="16.5" thickBot="1" x14ac:dyDescent="0.3">
      <c r="A10" s="2329" t="s">
        <v>26</v>
      </c>
      <c r="B10" s="2330" t="s">
        <v>26</v>
      </c>
      <c r="C10" s="5474" t="s">
        <v>373</v>
      </c>
      <c r="D10" s="5475"/>
      <c r="E10" s="5475"/>
      <c r="F10" s="5475"/>
      <c r="G10" s="5475"/>
      <c r="H10" s="5475"/>
      <c r="I10" s="5475"/>
      <c r="J10" s="5475"/>
      <c r="K10" s="5475"/>
      <c r="L10" s="5475"/>
      <c r="M10" s="5475"/>
      <c r="N10" s="5475"/>
      <c r="O10" s="5475"/>
      <c r="P10" s="5475"/>
      <c r="Q10" s="5475"/>
      <c r="R10" s="5475"/>
      <c r="S10" s="5475"/>
      <c r="T10" s="5475"/>
      <c r="U10" s="5475"/>
      <c r="V10" s="5475"/>
      <c r="W10" s="5475"/>
      <c r="X10" s="5475"/>
      <c r="Y10" s="5475"/>
      <c r="Z10" s="5475"/>
      <c r="AA10" s="5475"/>
      <c r="AB10" s="5476"/>
    </row>
    <row r="11" spans="1:32" ht="24" customHeight="1" x14ac:dyDescent="0.25">
      <c r="A11" s="5020" t="s">
        <v>26</v>
      </c>
      <c r="B11" s="5023" t="s">
        <v>26</v>
      </c>
      <c r="C11" s="5026" t="s">
        <v>26</v>
      </c>
      <c r="D11" s="5479" t="s">
        <v>666</v>
      </c>
      <c r="E11" s="5004" t="s">
        <v>97</v>
      </c>
      <c r="F11" s="5004" t="s">
        <v>97</v>
      </c>
      <c r="G11" s="4964" t="s">
        <v>374</v>
      </c>
      <c r="H11" s="836" t="s">
        <v>112</v>
      </c>
      <c r="I11" s="2473">
        <f>J11+L11</f>
        <v>3.6</v>
      </c>
      <c r="J11" s="2474">
        <v>3.6</v>
      </c>
      <c r="K11" s="1351"/>
      <c r="L11" s="2475"/>
      <c r="M11" s="2969">
        <f>N11+P11</f>
        <v>15</v>
      </c>
      <c r="N11" s="864">
        <v>15</v>
      </c>
      <c r="O11" s="838"/>
      <c r="P11" s="839"/>
      <c r="Q11" s="840">
        <f>R11+T11</f>
        <v>15</v>
      </c>
      <c r="R11" s="841">
        <v>15</v>
      </c>
      <c r="S11" s="842"/>
      <c r="T11" s="843"/>
      <c r="U11" s="840">
        <f>V11+X11</f>
        <v>15</v>
      </c>
      <c r="V11" s="841">
        <v>15</v>
      </c>
      <c r="W11" s="842"/>
      <c r="X11" s="843"/>
      <c r="Y11" s="5435" t="s">
        <v>803</v>
      </c>
      <c r="Z11" s="5484" t="s">
        <v>797</v>
      </c>
      <c r="AA11" s="5099" t="s">
        <v>667</v>
      </c>
      <c r="AB11" s="5458" t="s">
        <v>667</v>
      </c>
      <c r="AC11" s="939"/>
      <c r="AD11" s="1824"/>
      <c r="AE11" s="1824"/>
      <c r="AF11" s="940"/>
    </row>
    <row r="12" spans="1:32" ht="24" customHeight="1" x14ac:dyDescent="0.25">
      <c r="A12" s="5021"/>
      <c r="B12" s="5024"/>
      <c r="C12" s="5027"/>
      <c r="D12" s="5480"/>
      <c r="E12" s="5005"/>
      <c r="F12" s="5005"/>
      <c r="G12" s="4965"/>
      <c r="H12" s="844" t="s">
        <v>50</v>
      </c>
      <c r="I12" s="2473">
        <f>J12+L12</f>
        <v>0</v>
      </c>
      <c r="J12" s="2476"/>
      <c r="K12" s="2477"/>
      <c r="L12" s="2478"/>
      <c r="M12" s="2973">
        <f>N12+P12</f>
        <v>5</v>
      </c>
      <c r="N12" s="2974">
        <v>5</v>
      </c>
      <c r="O12" s="845"/>
      <c r="P12" s="846"/>
      <c r="Q12" s="847">
        <f>R12+T12</f>
        <v>5</v>
      </c>
      <c r="R12" s="848">
        <v>5</v>
      </c>
      <c r="S12" s="849"/>
      <c r="T12" s="850"/>
      <c r="U12" s="847">
        <f>V12+X12</f>
        <v>5</v>
      </c>
      <c r="V12" s="848">
        <v>5</v>
      </c>
      <c r="W12" s="849"/>
      <c r="X12" s="850"/>
      <c r="Y12" s="5483"/>
      <c r="Z12" s="5485"/>
      <c r="AA12" s="4986"/>
      <c r="AB12" s="5459"/>
      <c r="AC12" s="939"/>
      <c r="AD12" s="940"/>
      <c r="AE12" s="940"/>
      <c r="AF12" s="940"/>
    </row>
    <row r="13" spans="1:32" s="856" customFormat="1" ht="34.5" customHeight="1" thickBot="1" x14ac:dyDescent="0.3">
      <c r="A13" s="5477"/>
      <c r="B13" s="5478"/>
      <c r="C13" s="5454"/>
      <c r="D13" s="5481"/>
      <c r="E13" s="5006"/>
      <c r="F13" s="5006"/>
      <c r="G13" s="5482"/>
      <c r="H13" s="851" t="s">
        <v>16</v>
      </c>
      <c r="I13" s="852">
        <f>SUM(I11:I12)</f>
        <v>3.6</v>
      </c>
      <c r="J13" s="1108">
        <f t="shared" ref="J13:V13" si="0">SUM(J11:J12)</f>
        <v>3.6</v>
      </c>
      <c r="K13" s="853"/>
      <c r="L13" s="1107"/>
      <c r="M13" s="852">
        <f t="shared" si="0"/>
        <v>20</v>
      </c>
      <c r="N13" s="853">
        <f t="shared" si="0"/>
        <v>20</v>
      </c>
      <c r="O13" s="853"/>
      <c r="P13" s="854"/>
      <c r="Q13" s="855">
        <f t="shared" si="0"/>
        <v>20</v>
      </c>
      <c r="R13" s="853">
        <f t="shared" si="0"/>
        <v>20</v>
      </c>
      <c r="S13" s="853"/>
      <c r="T13" s="854"/>
      <c r="U13" s="855">
        <f t="shared" si="0"/>
        <v>20</v>
      </c>
      <c r="V13" s="853">
        <f t="shared" si="0"/>
        <v>20</v>
      </c>
      <c r="W13" s="853"/>
      <c r="X13" s="854"/>
      <c r="Y13" s="5483"/>
      <c r="Z13" s="5486"/>
      <c r="AA13" s="5457"/>
      <c r="AB13" s="5460"/>
      <c r="AC13" s="939"/>
      <c r="AD13" s="940"/>
      <c r="AE13" s="940"/>
      <c r="AF13" s="940"/>
    </row>
    <row r="14" spans="1:32" s="856" customFormat="1" ht="16.5" thickBot="1" x14ac:dyDescent="0.3">
      <c r="A14" s="2329" t="s">
        <v>26</v>
      </c>
      <c r="B14" s="2330" t="s">
        <v>26</v>
      </c>
      <c r="C14" s="5304" t="s">
        <v>122</v>
      </c>
      <c r="D14" s="5304"/>
      <c r="E14" s="5304"/>
      <c r="F14" s="5304"/>
      <c r="G14" s="5304"/>
      <c r="H14" s="5304"/>
      <c r="I14" s="857">
        <f t="shared" ref="I14:V14" si="1">I13</f>
        <v>3.6</v>
      </c>
      <c r="J14" s="858">
        <f t="shared" si="1"/>
        <v>3.6</v>
      </c>
      <c r="K14" s="858"/>
      <c r="L14" s="859"/>
      <c r="M14" s="860">
        <f t="shared" si="1"/>
        <v>20</v>
      </c>
      <c r="N14" s="858">
        <f t="shared" si="1"/>
        <v>20</v>
      </c>
      <c r="O14" s="858"/>
      <c r="P14" s="859"/>
      <c r="Q14" s="860">
        <f t="shared" si="1"/>
        <v>20</v>
      </c>
      <c r="R14" s="858">
        <f t="shared" si="1"/>
        <v>20</v>
      </c>
      <c r="S14" s="858"/>
      <c r="T14" s="859"/>
      <c r="U14" s="860">
        <f t="shared" si="1"/>
        <v>20</v>
      </c>
      <c r="V14" s="858">
        <f t="shared" si="1"/>
        <v>20</v>
      </c>
      <c r="W14" s="858"/>
      <c r="X14" s="859"/>
      <c r="Y14" s="5305"/>
      <c r="Z14" s="5383"/>
      <c r="AA14" s="5383"/>
      <c r="AB14" s="5384"/>
      <c r="AC14" s="828"/>
    </row>
    <row r="15" spans="1:32" s="856" customFormat="1" ht="16.5" thickBot="1" x14ac:dyDescent="0.3">
      <c r="A15" s="2331" t="s">
        <v>26</v>
      </c>
      <c r="B15" s="2330" t="s">
        <v>109</v>
      </c>
      <c r="C15" s="5361" t="s">
        <v>375</v>
      </c>
      <c r="D15" s="5361"/>
      <c r="E15" s="5361"/>
      <c r="F15" s="5361"/>
      <c r="G15" s="5361"/>
      <c r="H15" s="5361"/>
      <c r="I15" s="5361"/>
      <c r="J15" s="5361"/>
      <c r="K15" s="5361"/>
      <c r="L15" s="5361"/>
      <c r="M15" s="5361"/>
      <c r="N15" s="5361"/>
      <c r="O15" s="5361"/>
      <c r="P15" s="5361"/>
      <c r="Q15" s="5361"/>
      <c r="R15" s="5361"/>
      <c r="S15" s="5361"/>
      <c r="T15" s="5361"/>
      <c r="U15" s="5361"/>
      <c r="V15" s="5361"/>
      <c r="W15" s="5361"/>
      <c r="X15" s="5361"/>
      <c r="Y15" s="5361"/>
      <c r="Z15" s="5361"/>
      <c r="AA15" s="5361"/>
      <c r="AB15" s="5363"/>
    </row>
    <row r="16" spans="1:32" s="856" customFormat="1" ht="35.25" customHeight="1" x14ac:dyDescent="0.25">
      <c r="A16" s="5020" t="s">
        <v>26</v>
      </c>
      <c r="B16" s="5023" t="s">
        <v>109</v>
      </c>
      <c r="C16" s="5026" t="s">
        <v>109</v>
      </c>
      <c r="D16" s="5446" t="s">
        <v>376</v>
      </c>
      <c r="E16" s="5004" t="s">
        <v>97</v>
      </c>
      <c r="F16" s="5004" t="s">
        <v>97</v>
      </c>
      <c r="G16" s="4964" t="s">
        <v>182</v>
      </c>
      <c r="H16" s="861" t="s">
        <v>50</v>
      </c>
      <c r="I16" s="862">
        <f>J16+L16</f>
        <v>9.5</v>
      </c>
      <c r="J16" s="841">
        <v>4.8</v>
      </c>
      <c r="K16" s="842"/>
      <c r="L16" s="863">
        <v>4.7</v>
      </c>
      <c r="M16" s="2869">
        <f>N16+P16</f>
        <v>7.5</v>
      </c>
      <c r="N16" s="837">
        <v>4.5</v>
      </c>
      <c r="O16" s="2870"/>
      <c r="P16" s="2871">
        <v>3</v>
      </c>
      <c r="Q16" s="2872">
        <f>R16+T16</f>
        <v>6</v>
      </c>
      <c r="R16" s="2530">
        <v>3</v>
      </c>
      <c r="S16" s="2873"/>
      <c r="T16" s="2874">
        <v>3</v>
      </c>
      <c r="U16" s="2872">
        <f>V16+X16</f>
        <v>6</v>
      </c>
      <c r="V16" s="2530">
        <v>3</v>
      </c>
      <c r="W16" s="2873"/>
      <c r="X16" s="2874">
        <v>3</v>
      </c>
      <c r="Y16" s="5450" t="s">
        <v>377</v>
      </c>
      <c r="Z16" s="5452">
        <v>27</v>
      </c>
      <c r="AA16" s="4861">
        <v>27</v>
      </c>
      <c r="AB16" s="5455">
        <v>20</v>
      </c>
    </row>
    <row r="17" spans="1:36" s="856" customFormat="1" ht="37.5" customHeight="1" thickBot="1" x14ac:dyDescent="0.3">
      <c r="A17" s="5443"/>
      <c r="B17" s="5444"/>
      <c r="C17" s="5445"/>
      <c r="D17" s="5473"/>
      <c r="E17" s="5006"/>
      <c r="F17" s="5006"/>
      <c r="G17" s="4966"/>
      <c r="H17" s="868" t="s">
        <v>16</v>
      </c>
      <c r="I17" s="869">
        <f>I16</f>
        <v>9.5</v>
      </c>
      <c r="J17" s="853">
        <f t="shared" ref="J17:X17" si="2">J16</f>
        <v>4.8</v>
      </c>
      <c r="K17" s="853"/>
      <c r="L17" s="854">
        <f t="shared" si="2"/>
        <v>4.7</v>
      </c>
      <c r="M17" s="855">
        <f t="shared" si="2"/>
        <v>7.5</v>
      </c>
      <c r="N17" s="853">
        <f t="shared" si="2"/>
        <v>4.5</v>
      </c>
      <c r="O17" s="853"/>
      <c r="P17" s="854">
        <f t="shared" si="2"/>
        <v>3</v>
      </c>
      <c r="Q17" s="855">
        <f t="shared" si="2"/>
        <v>6</v>
      </c>
      <c r="R17" s="853">
        <f t="shared" si="2"/>
        <v>3</v>
      </c>
      <c r="S17" s="853"/>
      <c r="T17" s="854">
        <f t="shared" si="2"/>
        <v>3</v>
      </c>
      <c r="U17" s="855">
        <f>U16</f>
        <v>6</v>
      </c>
      <c r="V17" s="853">
        <f t="shared" si="2"/>
        <v>3</v>
      </c>
      <c r="W17" s="853"/>
      <c r="X17" s="854">
        <f t="shared" si="2"/>
        <v>3</v>
      </c>
      <c r="Y17" s="5451"/>
      <c r="Z17" s="5453"/>
      <c r="AA17" s="5454"/>
      <c r="AB17" s="5456"/>
    </row>
    <row r="18" spans="1:36" s="856" customFormat="1" ht="39" customHeight="1" x14ac:dyDescent="0.25">
      <c r="A18" s="5020" t="s">
        <v>26</v>
      </c>
      <c r="B18" s="5023" t="s">
        <v>109</v>
      </c>
      <c r="C18" s="5026" t="s">
        <v>142</v>
      </c>
      <c r="D18" s="5446" t="s">
        <v>775</v>
      </c>
      <c r="E18" s="5448" t="s">
        <v>97</v>
      </c>
      <c r="F18" s="5448" t="s">
        <v>97</v>
      </c>
      <c r="G18" s="4964" t="s">
        <v>142</v>
      </c>
      <c r="H18" s="861" t="s">
        <v>50</v>
      </c>
      <c r="I18" s="862"/>
      <c r="J18" s="841"/>
      <c r="K18" s="842"/>
      <c r="L18" s="863"/>
      <c r="M18" s="870">
        <f>N18+P18</f>
        <v>7.5</v>
      </c>
      <c r="N18" s="864">
        <v>4.5</v>
      </c>
      <c r="O18" s="865"/>
      <c r="P18" s="866">
        <v>3</v>
      </c>
      <c r="Q18" s="871">
        <f>R18+T18</f>
        <v>6</v>
      </c>
      <c r="R18" s="841">
        <v>3</v>
      </c>
      <c r="S18" s="842"/>
      <c r="T18" s="863">
        <v>3</v>
      </c>
      <c r="U18" s="871">
        <f>V18+X18</f>
        <v>6</v>
      </c>
      <c r="V18" s="841">
        <v>3</v>
      </c>
      <c r="W18" s="842"/>
      <c r="X18" s="863">
        <v>3</v>
      </c>
      <c r="Y18" s="5435" t="s">
        <v>776</v>
      </c>
      <c r="Z18" s="4985">
        <v>10</v>
      </c>
      <c r="AA18" s="5439">
        <v>8</v>
      </c>
      <c r="AB18" s="5441">
        <v>10</v>
      </c>
      <c r="AC18" s="828"/>
    </row>
    <row r="19" spans="1:36" s="856" customFormat="1" ht="34.5" customHeight="1" thickBot="1" x14ac:dyDescent="0.3">
      <c r="A19" s="5443"/>
      <c r="B19" s="5444"/>
      <c r="C19" s="5445"/>
      <c r="D19" s="5447"/>
      <c r="E19" s="5449"/>
      <c r="F19" s="5449"/>
      <c r="G19" s="5437"/>
      <c r="H19" s="868" t="s">
        <v>16</v>
      </c>
      <c r="I19" s="869"/>
      <c r="J19" s="853"/>
      <c r="K19" s="853"/>
      <c r="L19" s="854"/>
      <c r="M19" s="855">
        <f t="shared" ref="M19:X19" si="3">M18</f>
        <v>7.5</v>
      </c>
      <c r="N19" s="853">
        <f t="shared" si="3"/>
        <v>4.5</v>
      </c>
      <c r="O19" s="853"/>
      <c r="P19" s="854">
        <f t="shared" si="3"/>
        <v>3</v>
      </c>
      <c r="Q19" s="855">
        <f t="shared" si="3"/>
        <v>6</v>
      </c>
      <c r="R19" s="853">
        <f t="shared" si="3"/>
        <v>3</v>
      </c>
      <c r="S19" s="853"/>
      <c r="T19" s="854">
        <f t="shared" si="3"/>
        <v>3</v>
      </c>
      <c r="U19" s="855">
        <f t="shared" si="3"/>
        <v>6</v>
      </c>
      <c r="V19" s="853">
        <f t="shared" si="3"/>
        <v>3</v>
      </c>
      <c r="W19" s="853"/>
      <c r="X19" s="854">
        <f t="shared" si="3"/>
        <v>3</v>
      </c>
      <c r="Y19" s="5438"/>
      <c r="Z19" s="4987"/>
      <c r="AA19" s="5440"/>
      <c r="AB19" s="5442"/>
      <c r="AC19" s="828"/>
    </row>
    <row r="20" spans="1:36" s="856" customFormat="1" ht="16.5" thickBot="1" x14ac:dyDescent="0.3">
      <c r="A20" s="2329" t="s">
        <v>26</v>
      </c>
      <c r="B20" s="2330" t="s">
        <v>109</v>
      </c>
      <c r="C20" s="5304" t="s">
        <v>122</v>
      </c>
      <c r="D20" s="5304"/>
      <c r="E20" s="5304"/>
      <c r="F20" s="5304"/>
      <c r="G20" s="5304"/>
      <c r="H20" s="5304"/>
      <c r="I20" s="857">
        <f t="shared" ref="I20:X20" si="4">I17+I19</f>
        <v>9.5</v>
      </c>
      <c r="J20" s="858">
        <f t="shared" si="4"/>
        <v>4.8</v>
      </c>
      <c r="K20" s="858">
        <f t="shared" si="4"/>
        <v>0</v>
      </c>
      <c r="L20" s="859">
        <f t="shared" si="4"/>
        <v>4.7</v>
      </c>
      <c r="M20" s="860">
        <f t="shared" si="4"/>
        <v>15</v>
      </c>
      <c r="N20" s="858">
        <f t="shared" si="4"/>
        <v>9</v>
      </c>
      <c r="O20" s="858">
        <f t="shared" si="4"/>
        <v>0</v>
      </c>
      <c r="P20" s="859">
        <f t="shared" si="4"/>
        <v>6</v>
      </c>
      <c r="Q20" s="860">
        <f t="shared" si="4"/>
        <v>12</v>
      </c>
      <c r="R20" s="858">
        <f t="shared" si="4"/>
        <v>6</v>
      </c>
      <c r="S20" s="858">
        <f t="shared" si="4"/>
        <v>0</v>
      </c>
      <c r="T20" s="859">
        <f t="shared" si="4"/>
        <v>6</v>
      </c>
      <c r="U20" s="860">
        <f t="shared" si="4"/>
        <v>12</v>
      </c>
      <c r="V20" s="858">
        <f t="shared" si="4"/>
        <v>6</v>
      </c>
      <c r="W20" s="858">
        <f t="shared" si="4"/>
        <v>0</v>
      </c>
      <c r="X20" s="859">
        <f t="shared" si="4"/>
        <v>6</v>
      </c>
      <c r="Y20" s="5305"/>
      <c r="Z20" s="5383"/>
      <c r="AA20" s="5383"/>
      <c r="AB20" s="5384"/>
      <c r="AC20" s="828"/>
    </row>
    <row r="21" spans="1:36" s="856" customFormat="1" ht="17.25" customHeight="1" thickBot="1" x14ac:dyDescent="0.3">
      <c r="A21" s="2329" t="s">
        <v>26</v>
      </c>
      <c r="B21" s="2330" t="s">
        <v>142</v>
      </c>
      <c r="C21" s="5307" t="s">
        <v>378</v>
      </c>
      <c r="D21" s="5307"/>
      <c r="E21" s="5307"/>
      <c r="F21" s="5307"/>
      <c r="G21" s="5307"/>
      <c r="H21" s="5307"/>
      <c r="I21" s="5307"/>
      <c r="J21" s="5307"/>
      <c r="K21" s="5307"/>
      <c r="L21" s="5307"/>
      <c r="M21" s="5307"/>
      <c r="N21" s="5307"/>
      <c r="O21" s="5307"/>
      <c r="P21" s="5307"/>
      <c r="Q21" s="5307"/>
      <c r="R21" s="5307"/>
      <c r="S21" s="5307"/>
      <c r="T21" s="5307"/>
      <c r="U21" s="5307"/>
      <c r="V21" s="5307"/>
      <c r="W21" s="5307"/>
      <c r="X21" s="5307"/>
      <c r="Y21" s="5307"/>
      <c r="Z21" s="5307"/>
      <c r="AA21" s="5307"/>
      <c r="AB21" s="5308"/>
      <c r="AC21" s="828"/>
    </row>
    <row r="22" spans="1:36" s="856" customFormat="1" ht="105" customHeight="1" x14ac:dyDescent="0.25">
      <c r="A22" s="5137" t="s">
        <v>26</v>
      </c>
      <c r="B22" s="5140" t="s">
        <v>142</v>
      </c>
      <c r="C22" s="5419" t="s">
        <v>142</v>
      </c>
      <c r="D22" s="5217" t="s">
        <v>379</v>
      </c>
      <c r="E22" s="5431" t="s">
        <v>97</v>
      </c>
      <c r="F22" s="5431" t="s">
        <v>97</v>
      </c>
      <c r="G22" s="5433" t="s">
        <v>182</v>
      </c>
      <c r="H22" s="878" t="s">
        <v>50</v>
      </c>
      <c r="I22" s="879">
        <f>J22+L22</f>
        <v>4.5999999999999996</v>
      </c>
      <c r="J22" s="880">
        <v>4.5999999999999996</v>
      </c>
      <c r="K22" s="880"/>
      <c r="L22" s="881"/>
      <c r="M22" s="882">
        <f>N22+P22</f>
        <v>7.7</v>
      </c>
      <c r="N22" s="883">
        <v>7.7</v>
      </c>
      <c r="O22" s="884"/>
      <c r="P22" s="885"/>
      <c r="Q22" s="886">
        <f>R22+T22</f>
        <v>3</v>
      </c>
      <c r="R22" s="887">
        <v>3</v>
      </c>
      <c r="S22" s="880"/>
      <c r="T22" s="888"/>
      <c r="U22" s="886">
        <f>V22+X22</f>
        <v>3</v>
      </c>
      <c r="V22" s="887">
        <v>3</v>
      </c>
      <c r="W22" s="880"/>
      <c r="X22" s="888"/>
      <c r="Y22" s="5435" t="s">
        <v>380</v>
      </c>
      <c r="Z22" s="4949">
        <v>8</v>
      </c>
      <c r="AA22" s="4949">
        <v>2</v>
      </c>
      <c r="AB22" s="5315">
        <v>2</v>
      </c>
      <c r="AC22" s="877"/>
      <c r="AD22" s="1562"/>
      <c r="AE22" s="1562"/>
      <c r="AF22" s="1562"/>
      <c r="AG22" s="1562"/>
      <c r="AH22" s="1562"/>
      <c r="AI22" s="1562"/>
      <c r="AJ22" s="1562"/>
    </row>
    <row r="23" spans="1:36" s="856" customFormat="1" ht="110.25" customHeight="1" thickBot="1" x14ac:dyDescent="0.3">
      <c r="A23" s="5286"/>
      <c r="B23" s="5418"/>
      <c r="C23" s="5420"/>
      <c r="D23" s="5219"/>
      <c r="E23" s="5432"/>
      <c r="F23" s="5432"/>
      <c r="G23" s="5434"/>
      <c r="H23" s="889" t="s">
        <v>16</v>
      </c>
      <c r="I23" s="890">
        <f>I22</f>
        <v>4.5999999999999996</v>
      </c>
      <c r="J23" s="891">
        <f>J22</f>
        <v>4.5999999999999996</v>
      </c>
      <c r="K23" s="891"/>
      <c r="L23" s="892"/>
      <c r="M23" s="893">
        <f t="shared" ref="M23:N23" si="5">M22</f>
        <v>7.7</v>
      </c>
      <c r="N23" s="894">
        <f t="shared" si="5"/>
        <v>7.7</v>
      </c>
      <c r="O23" s="894"/>
      <c r="P23" s="895"/>
      <c r="Q23" s="893">
        <f t="shared" ref="Q23:R23" si="6">Q22</f>
        <v>3</v>
      </c>
      <c r="R23" s="894">
        <f t="shared" si="6"/>
        <v>3</v>
      </c>
      <c r="S23" s="894"/>
      <c r="T23" s="896"/>
      <c r="U23" s="893">
        <f t="shared" ref="U23:V23" si="7">U22</f>
        <v>3</v>
      </c>
      <c r="V23" s="894">
        <f t="shared" si="7"/>
        <v>3</v>
      </c>
      <c r="W23" s="894"/>
      <c r="X23" s="896"/>
      <c r="Y23" s="5436"/>
      <c r="Z23" s="4951"/>
      <c r="AA23" s="4951"/>
      <c r="AB23" s="5317"/>
      <c r="AC23" s="877"/>
      <c r="AD23" s="1562"/>
      <c r="AE23" s="1562"/>
      <c r="AF23" s="1562"/>
      <c r="AG23" s="1562"/>
      <c r="AH23" s="1562"/>
      <c r="AI23" s="1562"/>
      <c r="AJ23" s="1562"/>
    </row>
    <row r="24" spans="1:36" s="856" customFormat="1" ht="16.5" thickBot="1" x14ac:dyDescent="0.3">
      <c r="A24" s="2329" t="s">
        <v>26</v>
      </c>
      <c r="B24" s="2330" t="s">
        <v>142</v>
      </c>
      <c r="C24" s="5297" t="s">
        <v>122</v>
      </c>
      <c r="D24" s="5297"/>
      <c r="E24" s="5297"/>
      <c r="F24" s="5297"/>
      <c r="G24" s="5297"/>
      <c r="H24" s="5297"/>
      <c r="I24" s="897">
        <f>I23</f>
        <v>4.5999999999999996</v>
      </c>
      <c r="J24" s="898">
        <f t="shared" ref="J24:V24" si="8">J23</f>
        <v>4.5999999999999996</v>
      </c>
      <c r="K24" s="898"/>
      <c r="L24" s="899"/>
      <c r="M24" s="900">
        <f t="shared" si="8"/>
        <v>7.7</v>
      </c>
      <c r="N24" s="898">
        <f t="shared" si="8"/>
        <v>7.7</v>
      </c>
      <c r="O24" s="898"/>
      <c r="P24" s="899"/>
      <c r="Q24" s="900">
        <f t="shared" si="8"/>
        <v>3</v>
      </c>
      <c r="R24" s="898">
        <f t="shared" si="8"/>
        <v>3</v>
      </c>
      <c r="S24" s="898"/>
      <c r="T24" s="899"/>
      <c r="U24" s="900">
        <f t="shared" si="8"/>
        <v>3</v>
      </c>
      <c r="V24" s="898">
        <f t="shared" si="8"/>
        <v>3</v>
      </c>
      <c r="W24" s="898"/>
      <c r="X24" s="899"/>
      <c r="Y24" s="5427"/>
      <c r="Z24" s="5383"/>
      <c r="AA24" s="5383"/>
      <c r="AB24" s="5384"/>
      <c r="AC24" s="828"/>
    </row>
    <row r="25" spans="1:36" s="856" customFormat="1" ht="15.75" customHeight="1" thickBot="1" x14ac:dyDescent="0.3">
      <c r="A25" s="2329" t="s">
        <v>26</v>
      </c>
      <c r="B25" s="2330" t="s">
        <v>150</v>
      </c>
      <c r="C25" s="5307" t="s">
        <v>381</v>
      </c>
      <c r="D25" s="5307"/>
      <c r="E25" s="5307"/>
      <c r="F25" s="5307"/>
      <c r="G25" s="5307"/>
      <c r="H25" s="5307"/>
      <c r="I25" s="5307"/>
      <c r="J25" s="5307"/>
      <c r="K25" s="5307"/>
      <c r="L25" s="5307"/>
      <c r="M25" s="5307"/>
      <c r="N25" s="5307"/>
      <c r="O25" s="5307"/>
      <c r="P25" s="5307"/>
      <c r="Q25" s="5307"/>
      <c r="R25" s="5307"/>
      <c r="S25" s="5307"/>
      <c r="T25" s="5307"/>
      <c r="U25" s="5307"/>
      <c r="V25" s="5307"/>
      <c r="W25" s="5307"/>
      <c r="X25" s="5307"/>
      <c r="Y25" s="5307"/>
      <c r="Z25" s="5307"/>
      <c r="AA25" s="5307"/>
      <c r="AB25" s="5308"/>
      <c r="AC25" s="828"/>
    </row>
    <row r="26" spans="1:36" s="856" customFormat="1" ht="26.25" customHeight="1" x14ac:dyDescent="0.25">
      <c r="A26" s="5137" t="s">
        <v>26</v>
      </c>
      <c r="B26" s="5140" t="s">
        <v>150</v>
      </c>
      <c r="C26" s="5419" t="s">
        <v>180</v>
      </c>
      <c r="D26" s="5428" t="s">
        <v>668</v>
      </c>
      <c r="E26" s="5423" t="s">
        <v>97</v>
      </c>
      <c r="F26" s="5423" t="s">
        <v>97</v>
      </c>
      <c r="G26" s="4964" t="s">
        <v>179</v>
      </c>
      <c r="H26" s="901" t="s">
        <v>50</v>
      </c>
      <c r="I26" s="902"/>
      <c r="J26" s="903"/>
      <c r="K26" s="903"/>
      <c r="L26" s="904"/>
      <c r="M26" s="905">
        <f>N26+P26</f>
        <v>10</v>
      </c>
      <c r="N26" s="906"/>
      <c r="O26" s="907"/>
      <c r="P26" s="908">
        <v>10</v>
      </c>
      <c r="Q26" s="909"/>
      <c r="R26" s="910"/>
      <c r="S26" s="911"/>
      <c r="T26" s="912"/>
      <c r="U26" s="913"/>
      <c r="V26" s="903"/>
      <c r="W26" s="903"/>
      <c r="X26" s="914"/>
      <c r="Y26" s="5430" t="s">
        <v>856</v>
      </c>
      <c r="Z26" s="5122">
        <v>1</v>
      </c>
      <c r="AA26" s="4985"/>
      <c r="AB26" s="4877"/>
      <c r="AC26" s="939"/>
      <c r="AD26" s="940"/>
      <c r="AE26" s="940"/>
      <c r="AF26" s="940"/>
      <c r="AG26" s="940"/>
      <c r="AH26" s="940"/>
      <c r="AI26" s="940"/>
      <c r="AJ26" s="940"/>
    </row>
    <row r="27" spans="1:36" s="856" customFormat="1" ht="38.25" customHeight="1" thickBot="1" x14ac:dyDescent="0.3">
      <c r="A27" s="5286"/>
      <c r="B27" s="5418"/>
      <c r="C27" s="5420"/>
      <c r="D27" s="5429"/>
      <c r="E27" s="5426"/>
      <c r="F27" s="5426"/>
      <c r="G27" s="4966"/>
      <c r="H27" s="915" t="s">
        <v>16</v>
      </c>
      <c r="I27" s="893"/>
      <c r="J27" s="916"/>
      <c r="K27" s="916"/>
      <c r="L27" s="895"/>
      <c r="M27" s="917">
        <f t="shared" ref="M27:P27" si="9">M26</f>
        <v>10</v>
      </c>
      <c r="N27" s="894"/>
      <c r="O27" s="894"/>
      <c r="P27" s="895">
        <f t="shared" si="9"/>
        <v>10</v>
      </c>
      <c r="Q27" s="918"/>
      <c r="R27" s="894"/>
      <c r="S27" s="894"/>
      <c r="T27" s="919"/>
      <c r="U27" s="918"/>
      <c r="V27" s="894"/>
      <c r="W27" s="894"/>
      <c r="X27" s="895"/>
      <c r="Y27" s="5120"/>
      <c r="Z27" s="5124"/>
      <c r="AA27" s="4987"/>
      <c r="AB27" s="4879"/>
      <c r="AC27" s="939"/>
      <c r="AD27" s="940"/>
      <c r="AE27" s="940"/>
      <c r="AF27" s="940"/>
      <c r="AG27" s="940"/>
      <c r="AH27" s="940"/>
      <c r="AI27" s="940"/>
      <c r="AJ27" s="940"/>
    </row>
    <row r="28" spans="1:36" s="856" customFormat="1" ht="27.75" customHeight="1" x14ac:dyDescent="0.25">
      <c r="A28" s="5137" t="s">
        <v>26</v>
      </c>
      <c r="B28" s="5140" t="s">
        <v>150</v>
      </c>
      <c r="C28" s="5419" t="s">
        <v>184</v>
      </c>
      <c r="D28" s="5397" t="s">
        <v>382</v>
      </c>
      <c r="E28" s="5423" t="s">
        <v>97</v>
      </c>
      <c r="F28" s="5423" t="s">
        <v>97</v>
      </c>
      <c r="G28" s="4964" t="s">
        <v>383</v>
      </c>
      <c r="H28" s="901" t="s">
        <v>50</v>
      </c>
      <c r="I28" s="920">
        <f>J28+L28</f>
        <v>7.4</v>
      </c>
      <c r="J28" s="921"/>
      <c r="K28" s="921"/>
      <c r="L28" s="922">
        <v>7.4</v>
      </c>
      <c r="M28" s="2956"/>
      <c r="N28" s="906"/>
      <c r="O28" s="906"/>
      <c r="P28" s="2957"/>
      <c r="Q28" s="923"/>
      <c r="R28" s="910"/>
      <c r="S28" s="910"/>
      <c r="T28" s="924"/>
      <c r="U28" s="913">
        <f>V28+X28</f>
        <v>76.5</v>
      </c>
      <c r="V28" s="903"/>
      <c r="W28" s="903"/>
      <c r="X28" s="914">
        <v>76.5</v>
      </c>
      <c r="Y28" s="925" t="s">
        <v>384</v>
      </c>
      <c r="Z28" s="926"/>
      <c r="AA28" s="926"/>
      <c r="AB28" s="927">
        <v>0.4</v>
      </c>
      <c r="AC28" s="3138"/>
      <c r="AD28" s="1824"/>
      <c r="AE28" s="1824"/>
      <c r="AF28" s="1824"/>
      <c r="AG28" s="940"/>
      <c r="AH28" s="940"/>
      <c r="AI28" s="940"/>
      <c r="AJ28" s="940"/>
    </row>
    <row r="29" spans="1:36" s="856" customFormat="1" ht="42" customHeight="1" thickBot="1" x14ac:dyDescent="0.3">
      <c r="A29" s="5286"/>
      <c r="B29" s="5418"/>
      <c r="C29" s="5425"/>
      <c r="D29" s="5398"/>
      <c r="E29" s="5424"/>
      <c r="F29" s="5424"/>
      <c r="G29" s="4965"/>
      <c r="H29" s="868" t="s">
        <v>16</v>
      </c>
      <c r="I29" s="928">
        <f>I28</f>
        <v>7.4</v>
      </c>
      <c r="J29" s="929"/>
      <c r="K29" s="929"/>
      <c r="L29" s="930">
        <f t="shared" ref="L29:X29" si="10">L28</f>
        <v>7.4</v>
      </c>
      <c r="M29" s="2958"/>
      <c r="N29" s="2959"/>
      <c r="O29" s="2959"/>
      <c r="P29" s="930"/>
      <c r="Q29" s="918"/>
      <c r="R29" s="894"/>
      <c r="S29" s="894"/>
      <c r="T29" s="895"/>
      <c r="U29" s="918">
        <f t="shared" si="10"/>
        <v>76.5</v>
      </c>
      <c r="V29" s="894"/>
      <c r="W29" s="894"/>
      <c r="X29" s="895">
        <f t="shared" si="10"/>
        <v>76.5</v>
      </c>
      <c r="Y29" s="931"/>
      <c r="Z29" s="932"/>
      <c r="AA29" s="932"/>
      <c r="AB29" s="933"/>
      <c r="AC29" s="939"/>
      <c r="AD29" s="940"/>
      <c r="AE29" s="940"/>
      <c r="AF29" s="940"/>
      <c r="AG29" s="940"/>
      <c r="AH29" s="940"/>
      <c r="AI29" s="940"/>
      <c r="AJ29" s="940"/>
    </row>
    <row r="30" spans="1:36" s="856" customFormat="1" ht="42" customHeight="1" x14ac:dyDescent="0.25">
      <c r="A30" s="5137" t="s">
        <v>26</v>
      </c>
      <c r="B30" s="5140" t="s">
        <v>150</v>
      </c>
      <c r="C30" s="5419" t="s">
        <v>140</v>
      </c>
      <c r="D30" s="5421" t="s">
        <v>385</v>
      </c>
      <c r="E30" s="5423" t="s">
        <v>97</v>
      </c>
      <c r="F30" s="5423" t="s">
        <v>97</v>
      </c>
      <c r="G30" s="4964" t="s">
        <v>383</v>
      </c>
      <c r="H30" s="901" t="s">
        <v>50</v>
      </c>
      <c r="I30" s="872"/>
      <c r="J30" s="934"/>
      <c r="K30" s="934"/>
      <c r="L30" s="876"/>
      <c r="M30" s="935">
        <f>N30+P30</f>
        <v>20</v>
      </c>
      <c r="N30" s="838"/>
      <c r="O30" s="838"/>
      <c r="P30" s="875">
        <v>20</v>
      </c>
      <c r="Q30" s="936"/>
      <c r="R30" s="873"/>
      <c r="S30" s="873"/>
      <c r="T30" s="874"/>
      <c r="U30" s="936"/>
      <c r="V30" s="937"/>
      <c r="W30" s="937"/>
      <c r="X30" s="938"/>
      <c r="Y30" s="4882" t="s">
        <v>386</v>
      </c>
      <c r="Z30" s="4985">
        <v>1</v>
      </c>
      <c r="AA30" s="4985"/>
      <c r="AB30" s="5416"/>
      <c r="AC30" s="939"/>
      <c r="AD30" s="1824"/>
      <c r="AE30" s="1824"/>
      <c r="AF30" s="1824"/>
      <c r="AG30" s="1824"/>
      <c r="AH30" s="1824"/>
      <c r="AI30" s="1824"/>
      <c r="AJ30" s="1824"/>
    </row>
    <row r="31" spans="1:36" s="856" customFormat="1" ht="42" customHeight="1" thickBot="1" x14ac:dyDescent="0.3">
      <c r="A31" s="5286"/>
      <c r="B31" s="5418"/>
      <c r="C31" s="5420"/>
      <c r="D31" s="5422"/>
      <c r="E31" s="5424"/>
      <c r="F31" s="5424"/>
      <c r="G31" s="4965"/>
      <c r="H31" s="868" t="s">
        <v>16</v>
      </c>
      <c r="I31" s="941"/>
      <c r="J31" s="942"/>
      <c r="K31" s="942"/>
      <c r="L31" s="943"/>
      <c r="M31" s="944">
        <f t="shared" ref="M31:P31" si="11">M30</f>
        <v>20</v>
      </c>
      <c r="N31" s="945"/>
      <c r="O31" s="945"/>
      <c r="P31" s="919">
        <f t="shared" si="11"/>
        <v>20</v>
      </c>
      <c r="Q31" s="946"/>
      <c r="R31" s="945"/>
      <c r="S31" s="945"/>
      <c r="T31" s="919"/>
      <c r="U31" s="946"/>
      <c r="V31" s="945"/>
      <c r="W31" s="945"/>
      <c r="X31" s="919"/>
      <c r="Y31" s="4883"/>
      <c r="Z31" s="4987"/>
      <c r="AA31" s="4987"/>
      <c r="AB31" s="5417"/>
      <c r="AC31" s="939"/>
      <c r="AD31" s="940"/>
      <c r="AE31" s="940"/>
      <c r="AF31" s="940"/>
      <c r="AG31" s="940"/>
      <c r="AH31" s="940"/>
      <c r="AI31" s="940"/>
      <c r="AJ31" s="940"/>
    </row>
    <row r="32" spans="1:36" s="856" customFormat="1" ht="23.25" customHeight="1" thickBot="1" x14ac:dyDescent="0.3">
      <c r="A32" s="2329" t="s">
        <v>26</v>
      </c>
      <c r="B32" s="2330" t="s">
        <v>150</v>
      </c>
      <c r="C32" s="5297" t="s">
        <v>122</v>
      </c>
      <c r="D32" s="5297"/>
      <c r="E32" s="5297"/>
      <c r="F32" s="5297"/>
      <c r="G32" s="5297"/>
      <c r="H32" s="5297"/>
      <c r="I32" s="900">
        <f t="shared" ref="I32:L32" si="12">SUM(I27+I29+I31)</f>
        <v>7.4</v>
      </c>
      <c r="J32" s="898"/>
      <c r="K32" s="898"/>
      <c r="L32" s="947">
        <f t="shared" si="12"/>
        <v>7.4</v>
      </c>
      <c r="M32" s="897">
        <f>SUM(M27+M29+M31)</f>
        <v>30</v>
      </c>
      <c r="N32" s="898"/>
      <c r="O32" s="898"/>
      <c r="P32" s="899">
        <f t="shared" ref="P32:X32" si="13">SUM(P27+P29+P31)</f>
        <v>30</v>
      </c>
      <c r="Q32" s="900"/>
      <c r="R32" s="898"/>
      <c r="S32" s="898"/>
      <c r="T32" s="899"/>
      <c r="U32" s="900">
        <f t="shared" si="13"/>
        <v>76.5</v>
      </c>
      <c r="V32" s="898"/>
      <c r="W32" s="898"/>
      <c r="X32" s="899">
        <f t="shared" si="13"/>
        <v>76.5</v>
      </c>
      <c r="Y32" s="5305"/>
      <c r="Z32" s="5383"/>
      <c r="AA32" s="5383"/>
      <c r="AB32" s="5384"/>
      <c r="AC32" s="828"/>
    </row>
    <row r="33" spans="1:46" s="856" customFormat="1" ht="20.25" customHeight="1" thickBot="1" x14ac:dyDescent="0.3">
      <c r="A33" s="2329" t="s">
        <v>26</v>
      </c>
      <c r="B33" s="2330" t="s">
        <v>178</v>
      </c>
      <c r="C33" s="5307" t="s">
        <v>387</v>
      </c>
      <c r="D33" s="5307"/>
      <c r="E33" s="5307"/>
      <c r="F33" s="5307"/>
      <c r="G33" s="5307"/>
      <c r="H33" s="5307"/>
      <c r="I33" s="5307"/>
      <c r="J33" s="5307"/>
      <c r="K33" s="5307"/>
      <c r="L33" s="5307"/>
      <c r="M33" s="5307"/>
      <c r="N33" s="5307"/>
      <c r="O33" s="5307"/>
      <c r="P33" s="5307"/>
      <c r="Q33" s="5307"/>
      <c r="R33" s="5307"/>
      <c r="S33" s="5307"/>
      <c r="T33" s="5307"/>
      <c r="U33" s="5307"/>
      <c r="V33" s="5307"/>
      <c r="W33" s="5307"/>
      <c r="X33" s="5307"/>
      <c r="Y33" s="5307"/>
      <c r="Z33" s="5307"/>
      <c r="AA33" s="5307"/>
      <c r="AB33" s="5308"/>
      <c r="AC33" s="828"/>
    </row>
    <row r="34" spans="1:46" s="953" customFormat="1" ht="22.5" customHeight="1" x14ac:dyDescent="0.25">
      <c r="A34" s="5137" t="s">
        <v>26</v>
      </c>
      <c r="B34" s="5140" t="s">
        <v>178</v>
      </c>
      <c r="C34" s="5394" t="s">
        <v>26</v>
      </c>
      <c r="D34" s="5318" t="s">
        <v>388</v>
      </c>
      <c r="E34" s="5004" t="s">
        <v>97</v>
      </c>
      <c r="F34" s="5004" t="s">
        <v>97</v>
      </c>
      <c r="G34" s="4964" t="s">
        <v>389</v>
      </c>
      <c r="H34" s="948" t="s">
        <v>135</v>
      </c>
      <c r="I34" s="920"/>
      <c r="J34" s="921"/>
      <c r="K34" s="921"/>
      <c r="L34" s="922"/>
      <c r="M34" s="2949"/>
      <c r="N34" s="907"/>
      <c r="O34" s="907"/>
      <c r="P34" s="949"/>
      <c r="Q34" s="950"/>
      <c r="R34" s="951"/>
      <c r="S34" s="951"/>
      <c r="T34" s="904"/>
      <c r="U34" s="902"/>
      <c r="V34" s="951"/>
      <c r="W34" s="951"/>
      <c r="X34" s="952"/>
      <c r="Y34" s="5410" t="s">
        <v>390</v>
      </c>
      <c r="Z34" s="5413">
        <v>28</v>
      </c>
      <c r="AA34" s="5385"/>
      <c r="AB34" s="5388"/>
      <c r="AC34" s="939"/>
      <c r="AD34" s="940"/>
      <c r="AE34" s="940"/>
      <c r="AF34" s="940"/>
      <c r="AG34" s="940"/>
      <c r="AH34" s="940"/>
      <c r="AI34" s="940"/>
      <c r="AJ34" s="940"/>
    </row>
    <row r="35" spans="1:46" s="953" customFormat="1" ht="22.5" customHeight="1" x14ac:dyDescent="0.25">
      <c r="A35" s="5350"/>
      <c r="B35" s="5405"/>
      <c r="C35" s="5395"/>
      <c r="D35" s="5319"/>
      <c r="E35" s="5005"/>
      <c r="F35" s="5005"/>
      <c r="G35" s="4965"/>
      <c r="H35" s="954" t="s">
        <v>107</v>
      </c>
      <c r="I35" s="955">
        <f>J35+L35</f>
        <v>1.4</v>
      </c>
      <c r="J35" s="3196"/>
      <c r="K35" s="3196"/>
      <c r="L35" s="3197">
        <v>1.4</v>
      </c>
      <c r="M35" s="3045">
        <f>N35+P35</f>
        <v>27.6</v>
      </c>
      <c r="N35" s="3046"/>
      <c r="O35" s="3046"/>
      <c r="P35" s="990">
        <v>27.6</v>
      </c>
      <c r="Q35" s="956"/>
      <c r="R35" s="957"/>
      <c r="S35" s="957"/>
      <c r="T35" s="958"/>
      <c r="U35" s="959"/>
      <c r="V35" s="960"/>
      <c r="W35" s="960"/>
      <c r="X35" s="958"/>
      <c r="Y35" s="5411"/>
      <c r="Z35" s="5414"/>
      <c r="AA35" s="5386"/>
      <c r="AB35" s="5389"/>
      <c r="AC35" s="939"/>
      <c r="AD35" s="940"/>
      <c r="AE35" s="940"/>
      <c r="AF35" s="940"/>
      <c r="AG35" s="940"/>
      <c r="AH35" s="940"/>
      <c r="AI35" s="940"/>
      <c r="AJ35" s="940"/>
    </row>
    <row r="36" spans="1:46" s="953" customFormat="1" ht="22.5" customHeight="1" x14ac:dyDescent="0.25">
      <c r="A36" s="5350"/>
      <c r="B36" s="5405"/>
      <c r="C36" s="5395"/>
      <c r="D36" s="5319"/>
      <c r="E36" s="5005"/>
      <c r="F36" s="5005"/>
      <c r="G36" s="4965"/>
      <c r="H36" s="961" t="s">
        <v>50</v>
      </c>
      <c r="I36" s="962">
        <f>J36+L36</f>
        <v>20.6</v>
      </c>
      <c r="J36" s="963"/>
      <c r="K36" s="963"/>
      <c r="L36" s="964">
        <v>20.6</v>
      </c>
      <c r="M36" s="3047">
        <f>N36+P36</f>
        <v>0.1</v>
      </c>
      <c r="N36" s="3048"/>
      <c r="O36" s="3048"/>
      <c r="P36" s="983">
        <v>0.1</v>
      </c>
      <c r="Q36" s="956"/>
      <c r="R36" s="965"/>
      <c r="S36" s="965"/>
      <c r="T36" s="958"/>
      <c r="U36" s="959"/>
      <c r="V36" s="960"/>
      <c r="W36" s="960"/>
      <c r="X36" s="958"/>
      <c r="Y36" s="5411"/>
      <c r="Z36" s="5414"/>
      <c r="AA36" s="5386"/>
      <c r="AB36" s="5389"/>
      <c r="AC36" s="939"/>
      <c r="AD36" s="940"/>
      <c r="AE36" s="940"/>
      <c r="AF36" s="940"/>
      <c r="AG36" s="940"/>
      <c r="AH36" s="940"/>
      <c r="AI36" s="940"/>
      <c r="AJ36" s="940"/>
    </row>
    <row r="37" spans="1:46" s="953" customFormat="1" ht="22.5" customHeight="1" x14ac:dyDescent="0.25">
      <c r="A37" s="5350"/>
      <c r="B37" s="5405"/>
      <c r="C37" s="5395"/>
      <c r="D37" s="5319"/>
      <c r="E37" s="5005"/>
      <c r="F37" s="5005"/>
      <c r="G37" s="4965"/>
      <c r="H37" s="966" t="s">
        <v>33</v>
      </c>
      <c r="I37" s="955">
        <f>J37+L37</f>
        <v>1.4</v>
      </c>
      <c r="J37" s="967"/>
      <c r="K37" s="967"/>
      <c r="L37" s="968">
        <v>1.4</v>
      </c>
      <c r="M37" s="3047"/>
      <c r="N37" s="3049"/>
      <c r="O37" s="3049"/>
      <c r="P37" s="3050"/>
      <c r="Q37" s="956"/>
      <c r="R37" s="965"/>
      <c r="S37" s="965"/>
      <c r="T37" s="958"/>
      <c r="U37" s="959"/>
      <c r="V37" s="960"/>
      <c r="W37" s="960"/>
      <c r="X37" s="969"/>
      <c r="Y37" s="5411"/>
      <c r="Z37" s="5414"/>
      <c r="AA37" s="5386"/>
      <c r="AB37" s="5389"/>
    </row>
    <row r="38" spans="1:46" s="953" customFormat="1" ht="23.25" customHeight="1" thickBot="1" x14ac:dyDescent="0.3">
      <c r="A38" s="5391"/>
      <c r="B38" s="5406"/>
      <c r="C38" s="5407"/>
      <c r="D38" s="5408"/>
      <c r="E38" s="5006"/>
      <c r="F38" s="5006"/>
      <c r="G38" s="5409"/>
      <c r="H38" s="851" t="s">
        <v>16</v>
      </c>
      <c r="I38" s="893">
        <f>SUM(I34:I37)</f>
        <v>23.4</v>
      </c>
      <c r="J38" s="916"/>
      <c r="K38" s="916"/>
      <c r="L38" s="895">
        <f t="shared" ref="L38:P38" si="14">SUM(L34:L37)</f>
        <v>23.4</v>
      </c>
      <c r="M38" s="918">
        <f t="shared" si="14"/>
        <v>27.700000000000003</v>
      </c>
      <c r="N38" s="894"/>
      <c r="O38" s="916"/>
      <c r="P38" s="895">
        <f t="shared" si="14"/>
        <v>27.700000000000003</v>
      </c>
      <c r="Q38" s="893"/>
      <c r="R38" s="894"/>
      <c r="S38" s="894"/>
      <c r="T38" s="896"/>
      <c r="U38" s="893"/>
      <c r="V38" s="894"/>
      <c r="W38" s="894"/>
      <c r="X38" s="896"/>
      <c r="Y38" s="5412"/>
      <c r="Z38" s="5415"/>
      <c r="AA38" s="5387"/>
      <c r="AB38" s="5390"/>
    </row>
    <row r="39" spans="1:46" s="953" customFormat="1" ht="36" customHeight="1" x14ac:dyDescent="0.25">
      <c r="A39" s="5137" t="s">
        <v>26</v>
      </c>
      <c r="B39" s="5287" t="s">
        <v>178</v>
      </c>
      <c r="C39" s="5394" t="s">
        <v>150</v>
      </c>
      <c r="D39" s="5397" t="s">
        <v>391</v>
      </c>
      <c r="E39" s="5400" t="s">
        <v>97</v>
      </c>
      <c r="F39" s="5400" t="s">
        <v>97</v>
      </c>
      <c r="G39" s="5375" t="s">
        <v>392</v>
      </c>
      <c r="H39" s="970" t="s">
        <v>241</v>
      </c>
      <c r="I39" s="923">
        <f>J39+L39</f>
        <v>15</v>
      </c>
      <c r="J39" s="910"/>
      <c r="K39" s="910"/>
      <c r="L39" s="971">
        <v>15</v>
      </c>
      <c r="M39" s="3051">
        <f>N39+P39</f>
        <v>15</v>
      </c>
      <c r="N39" s="907"/>
      <c r="O39" s="907"/>
      <c r="P39" s="3052">
        <v>15</v>
      </c>
      <c r="Q39" s="972">
        <f>R39+T39</f>
        <v>15</v>
      </c>
      <c r="R39" s="973"/>
      <c r="S39" s="973"/>
      <c r="T39" s="974">
        <v>15</v>
      </c>
      <c r="U39" s="972">
        <f>V39+X39</f>
        <v>18</v>
      </c>
      <c r="V39" s="973"/>
      <c r="W39" s="973"/>
      <c r="X39" s="974">
        <v>18</v>
      </c>
      <c r="Y39" s="925" t="s">
        <v>393</v>
      </c>
      <c r="Z39" s="975">
        <v>1</v>
      </c>
      <c r="AA39" s="926">
        <v>1</v>
      </c>
      <c r="AB39" s="976">
        <v>1</v>
      </c>
      <c r="AC39" s="939"/>
      <c r="AD39" s="940"/>
      <c r="AE39" s="940"/>
      <c r="AF39" s="940"/>
      <c r="AG39" s="940"/>
      <c r="AH39" s="940"/>
      <c r="AI39" s="940"/>
      <c r="AJ39" s="940"/>
    </row>
    <row r="40" spans="1:46" s="953" customFormat="1" ht="28.5" customHeight="1" x14ac:dyDescent="0.25">
      <c r="A40" s="5350"/>
      <c r="B40" s="5392"/>
      <c r="C40" s="5395"/>
      <c r="D40" s="5398"/>
      <c r="E40" s="5401"/>
      <c r="F40" s="5401"/>
      <c r="G40" s="5403"/>
      <c r="H40" s="977" t="s">
        <v>50</v>
      </c>
      <c r="I40" s="978"/>
      <c r="J40" s="979"/>
      <c r="K40" s="979"/>
      <c r="L40" s="980"/>
      <c r="M40" s="981">
        <f t="shared" ref="M40:M41" si="15">N40+P40</f>
        <v>1.5</v>
      </c>
      <c r="N40" s="982">
        <v>1.5</v>
      </c>
      <c r="O40" s="982"/>
      <c r="P40" s="983"/>
      <c r="Q40" s="978">
        <f t="shared" ref="Q40:Q41" si="16">R40+T40</f>
        <v>1.5</v>
      </c>
      <c r="R40" s="979">
        <v>1.5</v>
      </c>
      <c r="S40" s="979"/>
      <c r="T40" s="980"/>
      <c r="U40" s="978">
        <f t="shared" ref="U40:U41" si="17">V40+X40</f>
        <v>1.5</v>
      </c>
      <c r="V40" s="979">
        <v>1.5</v>
      </c>
      <c r="W40" s="979"/>
      <c r="X40" s="980"/>
      <c r="Y40" s="4895" t="s">
        <v>394</v>
      </c>
      <c r="Z40" s="5382">
        <v>10</v>
      </c>
      <c r="AA40" s="5382">
        <v>10</v>
      </c>
      <c r="AB40" s="4878">
        <v>10</v>
      </c>
      <c r="AC40" s="939"/>
      <c r="AD40" s="940"/>
      <c r="AE40" s="940"/>
      <c r="AF40" s="940"/>
      <c r="AG40" s="940"/>
      <c r="AH40" s="940"/>
      <c r="AI40" s="940"/>
      <c r="AJ40" s="940"/>
    </row>
    <row r="41" spans="1:46" s="953" customFormat="1" ht="28.5" customHeight="1" x14ac:dyDescent="0.25">
      <c r="A41" s="5350"/>
      <c r="B41" s="5392"/>
      <c r="C41" s="5395"/>
      <c r="D41" s="5398"/>
      <c r="E41" s="5401"/>
      <c r="F41" s="5401"/>
      <c r="G41" s="5403"/>
      <c r="H41" s="984" t="s">
        <v>129</v>
      </c>
      <c r="I41" s="985"/>
      <c r="J41" s="986"/>
      <c r="K41" s="986"/>
      <c r="L41" s="987"/>
      <c r="M41" s="988">
        <f t="shared" si="15"/>
        <v>3.5</v>
      </c>
      <c r="N41" s="989">
        <v>3.5</v>
      </c>
      <c r="O41" s="989"/>
      <c r="P41" s="990"/>
      <c r="Q41" s="985">
        <f t="shared" si="16"/>
        <v>3.5</v>
      </c>
      <c r="R41" s="986">
        <v>3.5</v>
      </c>
      <c r="S41" s="986"/>
      <c r="T41" s="987"/>
      <c r="U41" s="985">
        <f t="shared" si="17"/>
        <v>3.5</v>
      </c>
      <c r="V41" s="986">
        <v>3.5</v>
      </c>
      <c r="W41" s="986"/>
      <c r="X41" s="987"/>
      <c r="Y41" s="4895"/>
      <c r="Z41" s="5382"/>
      <c r="AA41" s="5382"/>
      <c r="AB41" s="4878"/>
      <c r="AC41" s="939"/>
      <c r="AD41" s="940"/>
      <c r="AE41" s="940"/>
      <c r="AF41" s="940"/>
      <c r="AG41" s="940"/>
      <c r="AH41" s="940"/>
      <c r="AI41" s="940"/>
      <c r="AJ41" s="940"/>
    </row>
    <row r="42" spans="1:46" s="953" customFormat="1" ht="36.75" customHeight="1" thickBot="1" x14ac:dyDescent="0.3">
      <c r="A42" s="5391"/>
      <c r="B42" s="5393"/>
      <c r="C42" s="5396"/>
      <c r="D42" s="5399"/>
      <c r="E42" s="5402"/>
      <c r="F42" s="5402"/>
      <c r="G42" s="5404"/>
      <c r="H42" s="851" t="s">
        <v>16</v>
      </c>
      <c r="I42" s="918">
        <f>SUM(I39:I41)</f>
        <v>15</v>
      </c>
      <c r="J42" s="894"/>
      <c r="K42" s="894"/>
      <c r="L42" s="895">
        <f t="shared" ref="L42:X42" si="18">SUM(L39:L41)</f>
        <v>15</v>
      </c>
      <c r="M42" s="893">
        <f t="shared" si="18"/>
        <v>20</v>
      </c>
      <c r="N42" s="894">
        <f t="shared" si="18"/>
        <v>5</v>
      </c>
      <c r="O42" s="894"/>
      <c r="P42" s="896">
        <f t="shared" si="18"/>
        <v>15</v>
      </c>
      <c r="Q42" s="918">
        <f t="shared" si="18"/>
        <v>20</v>
      </c>
      <c r="R42" s="894">
        <f t="shared" si="18"/>
        <v>5</v>
      </c>
      <c r="S42" s="894"/>
      <c r="T42" s="895">
        <f t="shared" si="18"/>
        <v>15</v>
      </c>
      <c r="U42" s="918">
        <f t="shared" si="18"/>
        <v>23</v>
      </c>
      <c r="V42" s="894">
        <f t="shared" si="18"/>
        <v>5</v>
      </c>
      <c r="W42" s="894"/>
      <c r="X42" s="895">
        <f t="shared" si="18"/>
        <v>18</v>
      </c>
      <c r="Y42" s="991"/>
      <c r="Z42" s="992"/>
      <c r="AA42" s="993"/>
      <c r="AB42" s="4879"/>
      <c r="AC42" s="939"/>
      <c r="AD42" s="940"/>
      <c r="AE42" s="940"/>
      <c r="AF42" s="940"/>
      <c r="AG42" s="940"/>
      <c r="AH42" s="940"/>
      <c r="AI42" s="940"/>
      <c r="AJ42" s="940"/>
    </row>
    <row r="43" spans="1:46" s="856" customFormat="1" ht="16.5" thickBot="1" x14ac:dyDescent="0.3">
      <c r="A43" s="2329" t="s">
        <v>26</v>
      </c>
      <c r="B43" s="2330" t="s">
        <v>178</v>
      </c>
      <c r="C43" s="5297" t="s">
        <v>122</v>
      </c>
      <c r="D43" s="5297"/>
      <c r="E43" s="5297"/>
      <c r="F43" s="5297"/>
      <c r="G43" s="5297"/>
      <c r="H43" s="5297"/>
      <c r="I43" s="897">
        <f>SUM(I38,I42)</f>
        <v>38.4</v>
      </c>
      <c r="J43" s="898">
        <f t="shared" ref="J43:X43" si="19">SUM(J38,J42)</f>
        <v>0</v>
      </c>
      <c r="K43" s="898">
        <f t="shared" si="19"/>
        <v>0</v>
      </c>
      <c r="L43" s="994">
        <f t="shared" si="19"/>
        <v>38.4</v>
      </c>
      <c r="M43" s="900">
        <f t="shared" si="19"/>
        <v>47.7</v>
      </c>
      <c r="N43" s="898">
        <f t="shared" si="19"/>
        <v>5</v>
      </c>
      <c r="O43" s="898"/>
      <c r="P43" s="994">
        <f t="shared" si="19"/>
        <v>42.7</v>
      </c>
      <c r="Q43" s="900">
        <f t="shared" si="19"/>
        <v>20</v>
      </c>
      <c r="R43" s="898">
        <f t="shared" si="19"/>
        <v>5</v>
      </c>
      <c r="S43" s="898"/>
      <c r="T43" s="994">
        <f t="shared" si="19"/>
        <v>15</v>
      </c>
      <c r="U43" s="900">
        <f t="shared" si="19"/>
        <v>23</v>
      </c>
      <c r="V43" s="898">
        <f t="shared" si="19"/>
        <v>5</v>
      </c>
      <c r="W43" s="898"/>
      <c r="X43" s="899">
        <f t="shared" si="19"/>
        <v>18</v>
      </c>
      <c r="Y43" s="5305"/>
      <c r="Z43" s="5383"/>
      <c r="AA43" s="5383"/>
      <c r="AB43" s="5384"/>
      <c r="AC43" s="828"/>
    </row>
    <row r="44" spans="1:46" s="856" customFormat="1" ht="16.5" thickBot="1" x14ac:dyDescent="0.3">
      <c r="A44" s="2329" t="s">
        <v>26</v>
      </c>
      <c r="B44" s="2330" t="s">
        <v>180</v>
      </c>
      <c r="C44" s="5361" t="s">
        <v>767</v>
      </c>
      <c r="D44" s="5361"/>
      <c r="E44" s="5361"/>
      <c r="F44" s="5361"/>
      <c r="G44" s="5361"/>
      <c r="H44" s="5361"/>
      <c r="I44" s="5361"/>
      <c r="J44" s="5361"/>
      <c r="K44" s="5361"/>
      <c r="L44" s="5361"/>
      <c r="M44" s="5361"/>
      <c r="N44" s="5361"/>
      <c r="O44" s="5361"/>
      <c r="P44" s="5361"/>
      <c r="Q44" s="5362"/>
      <c r="R44" s="5361"/>
      <c r="S44" s="5361"/>
      <c r="T44" s="5361"/>
      <c r="U44" s="5361"/>
      <c r="V44" s="5361"/>
      <c r="W44" s="5361"/>
      <c r="X44" s="5361"/>
      <c r="Y44" s="5361"/>
      <c r="Z44" s="5361"/>
      <c r="AA44" s="5361"/>
      <c r="AB44" s="5363"/>
      <c r="AC44" s="953"/>
      <c r="AD44" s="953"/>
      <c r="AE44" s="953"/>
      <c r="AF44" s="953"/>
      <c r="AG44" s="953"/>
      <c r="AH44" s="953"/>
      <c r="AI44" s="953"/>
      <c r="AJ44" s="953"/>
      <c r="AK44" s="953"/>
      <c r="AL44" s="953"/>
      <c r="AM44" s="953"/>
      <c r="AN44" s="953"/>
      <c r="AO44" s="953"/>
      <c r="AP44" s="953"/>
    </row>
    <row r="45" spans="1:46" s="1004" customFormat="1" ht="29.25" customHeight="1" x14ac:dyDescent="0.25">
      <c r="A45" s="5364" t="s">
        <v>26</v>
      </c>
      <c r="B45" s="5367" t="s">
        <v>180</v>
      </c>
      <c r="C45" s="5370" t="s">
        <v>175</v>
      </c>
      <c r="D45" s="5329" t="s">
        <v>395</v>
      </c>
      <c r="E45" s="5373">
        <v>288712070</v>
      </c>
      <c r="F45" s="5373">
        <v>288712070</v>
      </c>
      <c r="G45" s="5375" t="s">
        <v>257</v>
      </c>
      <c r="H45" s="995" t="s">
        <v>135</v>
      </c>
      <c r="I45" s="996">
        <f>J45+L45</f>
        <v>154.9</v>
      </c>
      <c r="J45" s="997"/>
      <c r="K45" s="997"/>
      <c r="L45" s="998">
        <v>154.9</v>
      </c>
      <c r="M45" s="999"/>
      <c r="N45" s="838"/>
      <c r="O45" s="838"/>
      <c r="P45" s="1000"/>
      <c r="Q45" s="1001"/>
      <c r="R45" s="1002"/>
      <c r="S45" s="1002"/>
      <c r="T45" s="1003"/>
      <c r="U45" s="1001"/>
      <c r="V45" s="1002"/>
      <c r="W45" s="1002"/>
      <c r="X45" s="1003"/>
      <c r="Y45" s="4894" t="s">
        <v>826</v>
      </c>
      <c r="Z45" s="5377"/>
      <c r="AA45" s="5212">
        <v>1</v>
      </c>
      <c r="AB45" s="5380">
        <v>1</v>
      </c>
      <c r="AC45" s="939"/>
      <c r="AD45" s="1824"/>
      <c r="AE45" s="1824"/>
      <c r="AF45" s="1824"/>
      <c r="AG45" s="1824"/>
      <c r="AH45" s="1824"/>
      <c r="AI45" s="1824"/>
      <c r="AJ45" s="1824"/>
      <c r="AK45" s="953"/>
      <c r="AL45" s="953"/>
      <c r="AM45" s="953"/>
      <c r="AN45" s="953"/>
      <c r="AO45" s="953"/>
      <c r="AP45" s="953"/>
      <c r="AQ45" s="953"/>
      <c r="AR45" s="953"/>
      <c r="AS45" s="953"/>
      <c r="AT45" s="953"/>
    </row>
    <row r="46" spans="1:46" s="1004" customFormat="1" ht="25.5" customHeight="1" x14ac:dyDescent="0.25">
      <c r="A46" s="5365"/>
      <c r="B46" s="5368"/>
      <c r="C46" s="5371"/>
      <c r="D46" s="5330"/>
      <c r="E46" s="5374"/>
      <c r="F46" s="5374"/>
      <c r="G46" s="5376"/>
      <c r="H46" s="1005" t="s">
        <v>107</v>
      </c>
      <c r="I46" s="1006"/>
      <c r="J46" s="1007"/>
      <c r="K46" s="1007"/>
      <c r="L46" s="1008"/>
      <c r="M46" s="1009"/>
      <c r="N46" s="1010"/>
      <c r="O46" s="1010"/>
      <c r="P46" s="1011"/>
      <c r="Q46" s="1012"/>
      <c r="R46" s="1013"/>
      <c r="S46" s="1013"/>
      <c r="T46" s="1014"/>
      <c r="U46" s="1012"/>
      <c r="V46" s="1013"/>
      <c r="W46" s="1013"/>
      <c r="X46" s="1014"/>
      <c r="Y46" s="5342"/>
      <c r="Z46" s="5378"/>
      <c r="AA46" s="5132"/>
      <c r="AB46" s="5381"/>
      <c r="AC46" s="939"/>
      <c r="AD46" s="1824"/>
      <c r="AE46" s="1824"/>
      <c r="AF46" s="1824"/>
      <c r="AG46" s="1824"/>
      <c r="AH46" s="1824"/>
      <c r="AI46" s="1824"/>
      <c r="AJ46" s="1824"/>
      <c r="AK46" s="953"/>
      <c r="AL46" s="953"/>
      <c r="AM46" s="953"/>
      <c r="AN46" s="953"/>
      <c r="AO46" s="953"/>
      <c r="AP46" s="953"/>
      <c r="AQ46" s="953"/>
      <c r="AR46" s="953"/>
      <c r="AS46" s="953"/>
      <c r="AT46" s="953"/>
    </row>
    <row r="47" spans="1:46" s="1004" customFormat="1" ht="24" customHeight="1" x14ac:dyDescent="0.25">
      <c r="A47" s="5365"/>
      <c r="B47" s="5368"/>
      <c r="C47" s="5371"/>
      <c r="D47" s="5330"/>
      <c r="E47" s="5374"/>
      <c r="F47" s="5374"/>
      <c r="G47" s="5376"/>
      <c r="H47" s="1015" t="s">
        <v>129</v>
      </c>
      <c r="I47" s="1016"/>
      <c r="J47" s="1017"/>
      <c r="K47" s="1017"/>
      <c r="L47" s="1018"/>
      <c r="M47" s="1019"/>
      <c r="N47" s="1020"/>
      <c r="O47" s="1020"/>
      <c r="P47" s="1021"/>
      <c r="Q47" s="1022"/>
      <c r="R47" s="1023"/>
      <c r="S47" s="1023"/>
      <c r="T47" s="1024"/>
      <c r="U47" s="1022"/>
      <c r="V47" s="1023"/>
      <c r="W47" s="1023"/>
      <c r="X47" s="1024"/>
      <c r="Y47" s="5342"/>
      <c r="Z47" s="5378"/>
      <c r="AA47" s="5132"/>
      <c r="AB47" s="5381"/>
      <c r="AC47" s="939"/>
      <c r="AD47" s="1824"/>
      <c r="AE47" s="1824"/>
      <c r="AF47" s="1824"/>
      <c r="AG47" s="1824"/>
      <c r="AH47" s="1824"/>
      <c r="AI47" s="1824"/>
      <c r="AJ47" s="1824"/>
      <c r="AK47" s="953"/>
      <c r="AL47" s="953"/>
      <c r="AM47" s="953"/>
      <c r="AN47" s="953"/>
      <c r="AO47" s="953"/>
      <c r="AP47" s="953"/>
      <c r="AQ47" s="953"/>
      <c r="AR47" s="953"/>
      <c r="AS47" s="953"/>
      <c r="AT47" s="953"/>
    </row>
    <row r="48" spans="1:46" s="1004" customFormat="1" ht="33" customHeight="1" x14ac:dyDescent="0.25">
      <c r="A48" s="5365"/>
      <c r="B48" s="5368"/>
      <c r="C48" s="5371"/>
      <c r="D48" s="5330"/>
      <c r="E48" s="5374"/>
      <c r="F48" s="5374"/>
      <c r="G48" s="5376"/>
      <c r="H48" s="1015" t="s">
        <v>50</v>
      </c>
      <c r="I48" s="1016"/>
      <c r="J48" s="1017"/>
      <c r="K48" s="1017"/>
      <c r="L48" s="1018"/>
      <c r="M48" s="1019"/>
      <c r="N48" s="1020"/>
      <c r="O48" s="1020"/>
      <c r="P48" s="1021"/>
      <c r="Q48" s="1022">
        <f t="shared" ref="Q48" si="20">R48+T48</f>
        <v>100</v>
      </c>
      <c r="R48" s="1023"/>
      <c r="S48" s="1023"/>
      <c r="T48" s="1024">
        <v>100</v>
      </c>
      <c r="U48" s="1022">
        <f t="shared" ref="U48" si="21">V48+X48</f>
        <v>100</v>
      </c>
      <c r="V48" s="1023"/>
      <c r="W48" s="1023"/>
      <c r="X48" s="1024">
        <v>100</v>
      </c>
      <c r="Y48" s="5342"/>
      <c r="Z48" s="5378"/>
      <c r="AA48" s="5132"/>
      <c r="AB48" s="5381"/>
      <c r="AC48" s="939"/>
      <c r="AD48" s="1824"/>
      <c r="AE48" s="1824"/>
      <c r="AF48" s="1824"/>
      <c r="AG48" s="1824"/>
      <c r="AH48" s="1824"/>
      <c r="AI48" s="1824"/>
      <c r="AJ48" s="1824"/>
      <c r="AK48" s="953"/>
      <c r="AL48" s="953"/>
      <c r="AM48" s="953"/>
      <c r="AN48" s="953"/>
      <c r="AO48" s="953"/>
      <c r="AP48" s="953"/>
      <c r="AQ48" s="953"/>
      <c r="AR48" s="953"/>
      <c r="AS48" s="953"/>
    </row>
    <row r="49" spans="1:45" s="1004" customFormat="1" ht="25.5" customHeight="1" thickBot="1" x14ac:dyDescent="0.3">
      <c r="A49" s="5366"/>
      <c r="B49" s="5369"/>
      <c r="C49" s="5372"/>
      <c r="D49" s="5330"/>
      <c r="E49" s="5374"/>
      <c r="F49" s="5374"/>
      <c r="G49" s="5376"/>
      <c r="H49" s="1025" t="s">
        <v>16</v>
      </c>
      <c r="I49" s="1026">
        <f>SUM(I45:I48)</f>
        <v>154.9</v>
      </c>
      <c r="J49" s="1026"/>
      <c r="K49" s="1026"/>
      <c r="L49" s="1026">
        <f t="shared" ref="L49:X49" si="22">SUM(L45:L48)</f>
        <v>154.9</v>
      </c>
      <c r="M49" s="893"/>
      <c r="N49" s="1026"/>
      <c r="O49" s="1026"/>
      <c r="P49" s="1027"/>
      <c r="Q49" s="1028">
        <f t="shared" si="22"/>
        <v>100</v>
      </c>
      <c r="R49" s="1026"/>
      <c r="S49" s="1026"/>
      <c r="T49" s="1027">
        <f t="shared" si="22"/>
        <v>100</v>
      </c>
      <c r="U49" s="1028">
        <f t="shared" si="22"/>
        <v>100</v>
      </c>
      <c r="V49" s="1026"/>
      <c r="W49" s="1026"/>
      <c r="X49" s="1027">
        <f t="shared" si="22"/>
        <v>100</v>
      </c>
      <c r="Y49" s="5343"/>
      <c r="Z49" s="5379"/>
      <c r="AA49" s="5133"/>
      <c r="AB49" s="5381"/>
      <c r="AC49" s="939"/>
      <c r="AD49" s="1824"/>
      <c r="AE49" s="1824"/>
      <c r="AF49" s="1824"/>
      <c r="AG49" s="1824"/>
      <c r="AH49" s="1824"/>
      <c r="AI49" s="1824"/>
      <c r="AJ49" s="1824"/>
      <c r="AK49" s="953"/>
      <c r="AL49" s="953"/>
      <c r="AM49" s="953"/>
      <c r="AN49" s="953"/>
      <c r="AO49" s="953"/>
      <c r="AP49" s="953"/>
      <c r="AQ49" s="953"/>
      <c r="AR49" s="953"/>
      <c r="AS49" s="953"/>
    </row>
    <row r="50" spans="1:45" s="953" customFormat="1" ht="22.5" customHeight="1" x14ac:dyDescent="0.25">
      <c r="A50" s="5137" t="s">
        <v>26</v>
      </c>
      <c r="B50" s="5140" t="s">
        <v>180</v>
      </c>
      <c r="C50" s="5143" t="s">
        <v>176</v>
      </c>
      <c r="D50" s="5353" t="s">
        <v>396</v>
      </c>
      <c r="E50" s="5149">
        <v>288712070</v>
      </c>
      <c r="F50" s="5149">
        <v>288712070</v>
      </c>
      <c r="G50" s="5152" t="s">
        <v>257</v>
      </c>
      <c r="H50" s="1029" t="s">
        <v>50</v>
      </c>
      <c r="I50" s="1052"/>
      <c r="J50" s="2857"/>
      <c r="K50" s="2857"/>
      <c r="L50" s="2858"/>
      <c r="M50" s="1053"/>
      <c r="N50" s="838"/>
      <c r="O50" s="2868"/>
      <c r="P50" s="1054"/>
      <c r="Q50" s="1030"/>
      <c r="R50" s="1031"/>
      <c r="S50" s="1031"/>
      <c r="T50" s="1032"/>
      <c r="U50" s="1030"/>
      <c r="V50" s="1031"/>
      <c r="W50" s="1031"/>
      <c r="X50" s="1032"/>
      <c r="Y50" s="4882"/>
      <c r="Z50" s="5358"/>
      <c r="AA50" s="4861"/>
      <c r="AB50" s="4864"/>
      <c r="AC50" s="939"/>
      <c r="AD50" s="940"/>
      <c r="AE50" s="940"/>
      <c r="AF50" s="940"/>
      <c r="AG50" s="940"/>
      <c r="AH50" s="940"/>
      <c r="AI50" s="940"/>
      <c r="AJ50" s="940"/>
    </row>
    <row r="51" spans="1:45" s="953" customFormat="1" ht="27" customHeight="1" x14ac:dyDescent="0.25">
      <c r="A51" s="5350"/>
      <c r="B51" s="5141"/>
      <c r="C51" s="5144"/>
      <c r="D51" s="5354"/>
      <c r="E51" s="5356"/>
      <c r="F51" s="5356"/>
      <c r="G51" s="5357"/>
      <c r="H51" s="1033" t="s">
        <v>135</v>
      </c>
      <c r="I51" s="3189">
        <f t="shared" ref="I51:I53" si="23">J51+L51</f>
        <v>116.2</v>
      </c>
      <c r="J51" s="3190"/>
      <c r="K51" s="3190"/>
      <c r="L51" s="1209">
        <v>116.2</v>
      </c>
      <c r="M51" s="1019"/>
      <c r="N51" s="884"/>
      <c r="O51" s="884"/>
      <c r="P51" s="1021"/>
      <c r="Q51" s="1036"/>
      <c r="R51" s="1037"/>
      <c r="S51" s="1037"/>
      <c r="T51" s="1038"/>
      <c r="U51" s="1036"/>
      <c r="V51" s="1037"/>
      <c r="W51" s="1037"/>
      <c r="X51" s="1038"/>
      <c r="Y51" s="5098"/>
      <c r="Z51" s="5359"/>
      <c r="AA51" s="4862"/>
      <c r="AB51" s="4865"/>
      <c r="AC51" s="939"/>
      <c r="AD51" s="940"/>
      <c r="AE51" s="940"/>
      <c r="AF51" s="940"/>
      <c r="AG51" s="940"/>
      <c r="AH51" s="940"/>
      <c r="AI51" s="940"/>
      <c r="AJ51" s="940"/>
    </row>
    <row r="52" spans="1:45" s="953" customFormat="1" ht="27" customHeight="1" x14ac:dyDescent="0.25">
      <c r="A52" s="5351"/>
      <c r="B52" s="2332"/>
      <c r="C52" s="2333"/>
      <c r="D52" s="5355"/>
      <c r="E52" s="5150"/>
      <c r="F52" s="5150"/>
      <c r="G52" s="5153"/>
      <c r="H52" s="1005" t="s">
        <v>107</v>
      </c>
      <c r="I52" s="3191"/>
      <c r="J52" s="1184"/>
      <c r="K52" s="1184"/>
      <c r="L52" s="1209"/>
      <c r="M52" s="1034"/>
      <c r="N52" s="1039"/>
      <c r="O52" s="1039"/>
      <c r="P52" s="1035"/>
      <c r="Q52" s="1040"/>
      <c r="R52" s="1041"/>
      <c r="S52" s="1041"/>
      <c r="T52" s="1042"/>
      <c r="U52" s="1040"/>
      <c r="V52" s="1041"/>
      <c r="W52" s="1041"/>
      <c r="X52" s="1042"/>
      <c r="Y52" s="5098"/>
      <c r="Z52" s="5359"/>
      <c r="AA52" s="4862"/>
      <c r="AB52" s="4865"/>
      <c r="AC52" s="939"/>
      <c r="AD52" s="940"/>
      <c r="AE52" s="940"/>
      <c r="AF52" s="940"/>
      <c r="AG52" s="940"/>
      <c r="AH52" s="940"/>
      <c r="AI52" s="940"/>
      <c r="AJ52" s="940"/>
    </row>
    <row r="53" spans="1:45" s="953" customFormat="1" ht="27" customHeight="1" x14ac:dyDescent="0.25">
      <c r="A53" s="5351"/>
      <c r="B53" s="2332"/>
      <c r="C53" s="2333"/>
      <c r="D53" s="5355"/>
      <c r="E53" s="5150"/>
      <c r="F53" s="5150"/>
      <c r="G53" s="5153"/>
      <c r="H53" s="1015" t="s">
        <v>33</v>
      </c>
      <c r="I53" s="3191">
        <f t="shared" si="23"/>
        <v>164.6</v>
      </c>
      <c r="J53" s="1224"/>
      <c r="K53" s="1224"/>
      <c r="L53" s="1225">
        <v>164.6</v>
      </c>
      <c r="M53" s="1019"/>
      <c r="N53" s="1020"/>
      <c r="O53" s="1020"/>
      <c r="P53" s="1021"/>
      <c r="Q53" s="1040"/>
      <c r="R53" s="1043"/>
      <c r="S53" s="1043"/>
      <c r="T53" s="1044"/>
      <c r="U53" s="1040"/>
      <c r="V53" s="1043"/>
      <c r="W53" s="1043"/>
      <c r="X53" s="1044"/>
      <c r="Y53" s="5098"/>
      <c r="Z53" s="5359"/>
      <c r="AA53" s="4862"/>
      <c r="AB53" s="4865"/>
    </row>
    <row r="54" spans="1:45" s="953" customFormat="1" ht="21" customHeight="1" thickBot="1" x14ac:dyDescent="0.3">
      <c r="A54" s="5352"/>
      <c r="B54" s="2332"/>
      <c r="C54" s="2333"/>
      <c r="D54" s="5355"/>
      <c r="E54" s="5150"/>
      <c r="F54" s="5150"/>
      <c r="G54" s="5153"/>
      <c r="H54" s="1025" t="s">
        <v>16</v>
      </c>
      <c r="I54" s="1045">
        <f>SUM(I50:I53)</f>
        <v>280.8</v>
      </c>
      <c r="J54" s="1046">
        <f t="shared" ref="J54:L54" si="24">SUM(J50:J53)</f>
        <v>0</v>
      </c>
      <c r="K54" s="1046">
        <f t="shared" si="24"/>
        <v>0</v>
      </c>
      <c r="L54" s="1047">
        <f t="shared" si="24"/>
        <v>280.8</v>
      </c>
      <c r="M54" s="1048"/>
      <c r="N54" s="891"/>
      <c r="O54" s="891"/>
      <c r="P54" s="1047"/>
      <c r="Q54" s="1049"/>
      <c r="R54" s="1050"/>
      <c r="S54" s="1050"/>
      <c r="T54" s="1051"/>
      <c r="U54" s="1049"/>
      <c r="V54" s="1050"/>
      <c r="W54" s="1050"/>
      <c r="X54" s="1051"/>
      <c r="Y54" s="4883"/>
      <c r="Z54" s="5360"/>
      <c r="AA54" s="4863"/>
      <c r="AB54" s="4866"/>
    </row>
    <row r="55" spans="1:45" s="953" customFormat="1" ht="19.5" customHeight="1" x14ac:dyDescent="0.25">
      <c r="A55" s="5137" t="s">
        <v>26</v>
      </c>
      <c r="B55" s="5140" t="s">
        <v>180</v>
      </c>
      <c r="C55" s="5143" t="s">
        <v>177</v>
      </c>
      <c r="D55" s="5329" t="s">
        <v>397</v>
      </c>
      <c r="E55" s="5149">
        <v>288712070</v>
      </c>
      <c r="F55" s="5149">
        <v>288712070</v>
      </c>
      <c r="G55" s="5152" t="s">
        <v>398</v>
      </c>
      <c r="H55" s="1029" t="s">
        <v>135</v>
      </c>
      <c r="I55" s="1052"/>
      <c r="J55" s="873"/>
      <c r="K55" s="873"/>
      <c r="L55" s="876"/>
      <c r="M55" s="1053"/>
      <c r="N55" s="838"/>
      <c r="O55" s="838"/>
      <c r="P55" s="1054"/>
      <c r="Q55" s="872"/>
      <c r="R55" s="873"/>
      <c r="S55" s="873"/>
      <c r="T55" s="876"/>
      <c r="U55" s="1030"/>
      <c r="V55" s="1031"/>
      <c r="W55" s="1031"/>
      <c r="X55" s="1032"/>
      <c r="Y55" s="4882" t="s">
        <v>399</v>
      </c>
      <c r="Z55" s="5344">
        <v>3</v>
      </c>
      <c r="AA55" s="4867"/>
      <c r="AB55" s="4870"/>
      <c r="AC55" s="939"/>
      <c r="AD55" s="940"/>
      <c r="AE55" s="940"/>
      <c r="AF55" s="940"/>
      <c r="AG55" s="940"/>
      <c r="AH55" s="940"/>
      <c r="AI55" s="940"/>
      <c r="AJ55" s="940"/>
    </row>
    <row r="56" spans="1:45" s="953" customFormat="1" ht="17.25" customHeight="1" x14ac:dyDescent="0.25">
      <c r="A56" s="5138"/>
      <c r="B56" s="5141"/>
      <c r="C56" s="5144"/>
      <c r="D56" s="5330"/>
      <c r="E56" s="5150"/>
      <c r="F56" s="5150"/>
      <c r="G56" s="5153"/>
      <c r="H56" s="1005" t="s">
        <v>107</v>
      </c>
      <c r="I56" s="3191">
        <f>J56+L56</f>
        <v>51.3</v>
      </c>
      <c r="J56" s="1184">
        <v>51.3</v>
      </c>
      <c r="K56" s="1184">
        <v>0.6</v>
      </c>
      <c r="L56" s="1209"/>
      <c r="M56" s="2952">
        <f>N56+P56</f>
        <v>21</v>
      </c>
      <c r="N56" s="2953">
        <v>21</v>
      </c>
      <c r="O56" s="1010"/>
      <c r="P56" s="1011"/>
      <c r="Q56" s="1058"/>
      <c r="R56" s="1056"/>
      <c r="S56" s="1056"/>
      <c r="T56" s="1057"/>
      <c r="U56" s="1040"/>
      <c r="V56" s="1041"/>
      <c r="W56" s="1041"/>
      <c r="X56" s="1042"/>
      <c r="Y56" s="5331"/>
      <c r="Z56" s="5348"/>
      <c r="AA56" s="4868"/>
      <c r="AB56" s="4871"/>
      <c r="AC56" s="939"/>
      <c r="AD56" s="940"/>
      <c r="AE56" s="940"/>
      <c r="AF56" s="940"/>
      <c r="AG56" s="940"/>
      <c r="AH56" s="940"/>
      <c r="AI56" s="940"/>
      <c r="AJ56" s="940"/>
    </row>
    <row r="57" spans="1:45" s="953" customFormat="1" ht="17.25" customHeight="1" x14ac:dyDescent="0.25">
      <c r="A57" s="5138"/>
      <c r="B57" s="5141"/>
      <c r="C57" s="5144"/>
      <c r="D57" s="5330"/>
      <c r="E57" s="5150"/>
      <c r="F57" s="5150"/>
      <c r="G57" s="5153"/>
      <c r="H57" s="1015" t="s">
        <v>50</v>
      </c>
      <c r="I57" s="3192">
        <f>J57+L57</f>
        <v>9.6</v>
      </c>
      <c r="J57" s="1224">
        <v>9.6</v>
      </c>
      <c r="K57" s="1224"/>
      <c r="L57" s="1225"/>
      <c r="M57" s="2954">
        <f>N57+P57</f>
        <v>24.7</v>
      </c>
      <c r="N57" s="2955">
        <v>24.7</v>
      </c>
      <c r="O57" s="1020"/>
      <c r="P57" s="1021"/>
      <c r="Q57" s="1062"/>
      <c r="R57" s="1060"/>
      <c r="S57" s="1060"/>
      <c r="T57" s="1061"/>
      <c r="U57" s="1063"/>
      <c r="V57" s="1043"/>
      <c r="W57" s="1043"/>
      <c r="X57" s="1044"/>
      <c r="Y57" s="5331"/>
      <c r="Z57" s="5348"/>
      <c r="AA57" s="4868"/>
      <c r="AB57" s="4871"/>
      <c r="AC57" s="939"/>
      <c r="AD57" s="940"/>
      <c r="AE57" s="940"/>
      <c r="AF57" s="940"/>
      <c r="AG57" s="940"/>
      <c r="AH57" s="940"/>
      <c r="AI57" s="940"/>
      <c r="AJ57" s="940"/>
    </row>
    <row r="58" spans="1:45" s="953" customFormat="1" ht="24.75" customHeight="1" thickBot="1" x14ac:dyDescent="0.3">
      <c r="A58" s="5283"/>
      <c r="B58" s="5141"/>
      <c r="C58" s="5144"/>
      <c r="D58" s="5330"/>
      <c r="E58" s="5150"/>
      <c r="F58" s="5150"/>
      <c r="G58" s="5153"/>
      <c r="H58" s="1025" t="s">
        <v>16</v>
      </c>
      <c r="I58" s="1045">
        <f>SUM(I55:I57)</f>
        <v>60.9</v>
      </c>
      <c r="J58" s="1046">
        <f t="shared" ref="J58:N58" si="25">SUM(J55:J57)</f>
        <v>60.9</v>
      </c>
      <c r="K58" s="1046">
        <f t="shared" si="25"/>
        <v>0.6</v>
      </c>
      <c r="L58" s="1064"/>
      <c r="M58" s="1028">
        <f t="shared" si="25"/>
        <v>45.7</v>
      </c>
      <c r="N58" s="1026">
        <f t="shared" si="25"/>
        <v>45.7</v>
      </c>
      <c r="O58" s="1026"/>
      <c r="P58" s="1027"/>
      <c r="Q58" s="1049"/>
      <c r="R58" s="1050"/>
      <c r="S58" s="1050"/>
      <c r="T58" s="1051"/>
      <c r="U58" s="1049"/>
      <c r="V58" s="1050"/>
      <c r="W58" s="1050"/>
      <c r="X58" s="1051"/>
      <c r="Y58" s="5347"/>
      <c r="Z58" s="5349"/>
      <c r="AA58" s="4869"/>
      <c r="AB58" s="4872"/>
      <c r="AC58" s="939"/>
      <c r="AD58" s="940"/>
      <c r="AE58" s="940"/>
      <c r="AF58" s="940"/>
      <c r="AG58" s="940"/>
      <c r="AH58" s="940"/>
      <c r="AI58" s="940"/>
      <c r="AJ58" s="940"/>
    </row>
    <row r="59" spans="1:45" s="856" customFormat="1" ht="25.5" customHeight="1" x14ac:dyDescent="0.25">
      <c r="A59" s="5137" t="s">
        <v>26</v>
      </c>
      <c r="B59" s="5140" t="s">
        <v>180</v>
      </c>
      <c r="C59" s="5143" t="s">
        <v>181</v>
      </c>
      <c r="D59" s="5329" t="s">
        <v>400</v>
      </c>
      <c r="E59" s="5149">
        <v>288712070</v>
      </c>
      <c r="F59" s="5149">
        <v>288712070</v>
      </c>
      <c r="G59" s="5152" t="s">
        <v>401</v>
      </c>
      <c r="H59" s="1029" t="s">
        <v>33</v>
      </c>
      <c r="I59" s="1052"/>
      <c r="J59" s="873"/>
      <c r="K59" s="873"/>
      <c r="L59" s="876"/>
      <c r="M59" s="1053"/>
      <c r="N59" s="838"/>
      <c r="O59" s="838"/>
      <c r="P59" s="1054"/>
      <c r="Q59" s="1065"/>
      <c r="R59" s="1066"/>
      <c r="S59" s="1066"/>
      <c r="T59" s="1067"/>
      <c r="U59" s="1065"/>
      <c r="V59" s="1066"/>
      <c r="W59" s="1066"/>
      <c r="X59" s="1067"/>
      <c r="Y59" s="4894"/>
      <c r="Z59" s="5344"/>
      <c r="AA59" s="4900"/>
      <c r="AB59" s="4892"/>
      <c r="AC59" s="828"/>
    </row>
    <row r="60" spans="1:45" s="856" customFormat="1" ht="25.5" customHeight="1" x14ac:dyDescent="0.25">
      <c r="A60" s="5138"/>
      <c r="B60" s="5141"/>
      <c r="C60" s="5144"/>
      <c r="D60" s="5330"/>
      <c r="E60" s="5150"/>
      <c r="F60" s="5150"/>
      <c r="G60" s="5153"/>
      <c r="H60" s="1005" t="s">
        <v>135</v>
      </c>
      <c r="I60" s="1055"/>
      <c r="J60" s="1056"/>
      <c r="K60" s="1056"/>
      <c r="L60" s="1057"/>
      <c r="M60" s="1009"/>
      <c r="N60" s="1010"/>
      <c r="O60" s="1010"/>
      <c r="P60" s="1011"/>
      <c r="Q60" s="1068"/>
      <c r="R60" s="1069"/>
      <c r="S60" s="1069"/>
      <c r="T60" s="1070"/>
      <c r="U60" s="1068"/>
      <c r="V60" s="1069"/>
      <c r="W60" s="1069"/>
      <c r="X60" s="1070"/>
      <c r="Y60" s="5342"/>
      <c r="Z60" s="5345"/>
      <c r="AA60" s="4901"/>
      <c r="AB60" s="5310"/>
      <c r="AC60" s="828"/>
    </row>
    <row r="61" spans="1:45" s="856" customFormat="1" ht="25.5" customHeight="1" x14ac:dyDescent="0.25">
      <c r="A61" s="5138"/>
      <c r="B61" s="5141"/>
      <c r="C61" s="5144"/>
      <c r="D61" s="5330"/>
      <c r="E61" s="5150"/>
      <c r="F61" s="5150"/>
      <c r="G61" s="5153"/>
      <c r="H61" s="1015" t="s">
        <v>50</v>
      </c>
      <c r="I61" s="1059">
        <f>J61+L61</f>
        <v>32.4</v>
      </c>
      <c r="J61" s="1060"/>
      <c r="K61" s="1060"/>
      <c r="L61" s="1061">
        <v>32.4</v>
      </c>
      <c r="M61" s="1019"/>
      <c r="N61" s="1020"/>
      <c r="O61" s="1020"/>
      <c r="P61" s="1021"/>
      <c r="Q61" s="1071"/>
      <c r="R61" s="1072"/>
      <c r="S61" s="1072"/>
      <c r="T61" s="1073"/>
      <c r="U61" s="1071"/>
      <c r="V61" s="1072"/>
      <c r="W61" s="1072"/>
      <c r="X61" s="1073"/>
      <c r="Y61" s="5342"/>
      <c r="Z61" s="5345"/>
      <c r="AA61" s="4901"/>
      <c r="AB61" s="5310"/>
      <c r="AC61" s="828"/>
    </row>
    <row r="62" spans="1:45" s="856" customFormat="1" ht="25.5" customHeight="1" thickBot="1" x14ac:dyDescent="0.3">
      <c r="A62" s="5283"/>
      <c r="B62" s="5141"/>
      <c r="C62" s="5144"/>
      <c r="D62" s="5330"/>
      <c r="E62" s="5150"/>
      <c r="F62" s="5150"/>
      <c r="G62" s="5153"/>
      <c r="H62" s="1025" t="s">
        <v>16</v>
      </c>
      <c r="I62" s="1045">
        <f>SUM(I59:I61)</f>
        <v>32.4</v>
      </c>
      <c r="J62" s="1046"/>
      <c r="K62" s="1046"/>
      <c r="L62" s="1064">
        <f t="shared" ref="L62" si="26">SUM(L59:L61)</f>
        <v>32.4</v>
      </c>
      <c r="M62" s="1028"/>
      <c r="N62" s="1026"/>
      <c r="O62" s="1026"/>
      <c r="P62" s="1027"/>
      <c r="Q62" s="1028"/>
      <c r="R62" s="1026"/>
      <c r="S62" s="1026"/>
      <c r="T62" s="1027"/>
      <c r="U62" s="1028"/>
      <c r="V62" s="1026"/>
      <c r="W62" s="1026"/>
      <c r="X62" s="1027"/>
      <c r="Y62" s="5343"/>
      <c r="Z62" s="5346"/>
      <c r="AA62" s="5309"/>
      <c r="AB62" s="5311"/>
      <c r="AC62" s="828"/>
    </row>
    <row r="63" spans="1:45" s="953" customFormat="1" ht="22.5" customHeight="1" x14ac:dyDescent="0.25">
      <c r="A63" s="5137" t="s">
        <v>26</v>
      </c>
      <c r="B63" s="5140" t="s">
        <v>180</v>
      </c>
      <c r="C63" s="5143" t="s">
        <v>183</v>
      </c>
      <c r="D63" s="5329" t="s">
        <v>402</v>
      </c>
      <c r="E63" s="5149">
        <v>288712070</v>
      </c>
      <c r="F63" s="5149">
        <v>288712070</v>
      </c>
      <c r="G63" s="5152" t="s">
        <v>403</v>
      </c>
      <c r="H63" s="1029" t="s">
        <v>33</v>
      </c>
      <c r="I63" s="1052"/>
      <c r="J63" s="873"/>
      <c r="K63" s="873"/>
      <c r="L63" s="876"/>
      <c r="M63" s="1053"/>
      <c r="N63" s="838"/>
      <c r="O63" s="838"/>
      <c r="P63" s="1054"/>
      <c r="Q63" s="1065"/>
      <c r="R63" s="1066"/>
      <c r="S63" s="1066"/>
      <c r="T63" s="1067"/>
      <c r="U63" s="1065"/>
      <c r="V63" s="1066"/>
      <c r="W63" s="1066"/>
      <c r="X63" s="1067"/>
      <c r="Y63" s="4894" t="s">
        <v>404</v>
      </c>
      <c r="Z63" s="4897">
        <v>1000</v>
      </c>
      <c r="AA63" s="4897"/>
      <c r="AB63" s="4870"/>
      <c r="AC63" s="1074"/>
    </row>
    <row r="64" spans="1:45" s="953" customFormat="1" ht="20.25" customHeight="1" x14ac:dyDescent="0.25">
      <c r="A64" s="5138"/>
      <c r="B64" s="5141"/>
      <c r="C64" s="5144"/>
      <c r="D64" s="5330"/>
      <c r="E64" s="5150"/>
      <c r="F64" s="5150"/>
      <c r="G64" s="5153"/>
      <c r="H64" s="1005" t="s">
        <v>50</v>
      </c>
      <c r="I64" s="1055"/>
      <c r="J64" s="1056"/>
      <c r="K64" s="1056"/>
      <c r="L64" s="1057"/>
      <c r="M64" s="1009">
        <f>N64+P64</f>
        <v>38</v>
      </c>
      <c r="N64" s="1010"/>
      <c r="O64" s="1010"/>
      <c r="P64" s="1011">
        <v>38</v>
      </c>
      <c r="Q64" s="1068"/>
      <c r="R64" s="1069"/>
      <c r="S64" s="1069"/>
      <c r="T64" s="1070"/>
      <c r="U64" s="1068"/>
      <c r="V64" s="1069"/>
      <c r="W64" s="1069"/>
      <c r="X64" s="1070"/>
      <c r="Y64" s="5331"/>
      <c r="Z64" s="5328"/>
      <c r="AA64" s="5328"/>
      <c r="AB64" s="4871"/>
      <c r="AC64" s="1074"/>
    </row>
    <row r="65" spans="1:36" s="953" customFormat="1" ht="23.25" customHeight="1" thickBot="1" x14ac:dyDescent="0.3">
      <c r="A65" s="5138"/>
      <c r="B65" s="5141"/>
      <c r="C65" s="5144"/>
      <c r="D65" s="5330"/>
      <c r="E65" s="5150"/>
      <c r="F65" s="5150"/>
      <c r="G65" s="5153"/>
      <c r="H65" s="1025" t="s">
        <v>16</v>
      </c>
      <c r="I65" s="1045"/>
      <c r="J65" s="1046"/>
      <c r="K65" s="1046"/>
      <c r="L65" s="1064"/>
      <c r="M65" s="1028">
        <f t="shared" ref="M65:P65" si="27">SUM(M63:M64)</f>
        <v>38</v>
      </c>
      <c r="N65" s="1026"/>
      <c r="O65" s="1026"/>
      <c r="P65" s="1027">
        <f t="shared" si="27"/>
        <v>38</v>
      </c>
      <c r="Q65" s="1028"/>
      <c r="R65" s="1026"/>
      <c r="S65" s="1026"/>
      <c r="T65" s="1027"/>
      <c r="U65" s="1028"/>
      <c r="V65" s="1026"/>
      <c r="W65" s="1026"/>
      <c r="X65" s="1027"/>
      <c r="Y65" s="5331"/>
      <c r="Z65" s="5328"/>
      <c r="AA65" s="5328"/>
      <c r="AB65" s="4871"/>
    </row>
    <row r="66" spans="1:36" s="953" customFormat="1" ht="23.25" customHeight="1" x14ac:dyDescent="0.25">
      <c r="A66" s="5332" t="s">
        <v>26</v>
      </c>
      <c r="B66" s="5335" t="s">
        <v>180</v>
      </c>
      <c r="C66" s="5321" t="s">
        <v>185</v>
      </c>
      <c r="D66" s="5318" t="s">
        <v>659</v>
      </c>
      <c r="E66" s="5149">
        <v>288712070</v>
      </c>
      <c r="F66" s="5149">
        <v>288712070</v>
      </c>
      <c r="G66" s="5152"/>
      <c r="H66" s="2363" t="s">
        <v>135</v>
      </c>
      <c r="I66" s="2364"/>
      <c r="J66" s="2365"/>
      <c r="K66" s="2365"/>
      <c r="L66" s="2366"/>
      <c r="M66" s="1546"/>
      <c r="N66" s="1542"/>
      <c r="O66" s="1542"/>
      <c r="P66" s="1543"/>
      <c r="Q66" s="2353"/>
      <c r="R66" s="2354"/>
      <c r="S66" s="2354"/>
      <c r="T66" s="2355"/>
      <c r="U66" s="2353">
        <f t="shared" ref="U66" si="28">V66+X66</f>
        <v>300</v>
      </c>
      <c r="V66" s="2354"/>
      <c r="W66" s="2354"/>
      <c r="X66" s="2355">
        <v>300</v>
      </c>
      <c r="Y66" s="4995" t="s">
        <v>660</v>
      </c>
      <c r="Z66" s="4890"/>
      <c r="AA66" s="5312"/>
      <c r="AB66" s="5315">
        <v>15</v>
      </c>
    </row>
    <row r="67" spans="1:36" s="953" customFormat="1" ht="23.25" customHeight="1" x14ac:dyDescent="0.25">
      <c r="A67" s="5333"/>
      <c r="B67" s="5336"/>
      <c r="C67" s="5322"/>
      <c r="D67" s="5319"/>
      <c r="E67" s="5150"/>
      <c r="F67" s="5150"/>
      <c r="G67" s="5153"/>
      <c r="H67" s="2367" t="s">
        <v>33</v>
      </c>
      <c r="I67" s="2368"/>
      <c r="J67" s="2369"/>
      <c r="K67" s="2369"/>
      <c r="L67" s="2370"/>
      <c r="M67" s="1547"/>
      <c r="N67" s="1544"/>
      <c r="O67" s="1544"/>
      <c r="P67" s="1545"/>
      <c r="Q67" s="2356"/>
      <c r="R67" s="2357"/>
      <c r="S67" s="2357"/>
      <c r="T67" s="2358"/>
      <c r="U67" s="2356"/>
      <c r="V67" s="2357"/>
      <c r="W67" s="2357"/>
      <c r="X67" s="2358"/>
      <c r="Y67" s="4996"/>
      <c r="Z67" s="4948"/>
      <c r="AA67" s="5313"/>
      <c r="AB67" s="5316"/>
    </row>
    <row r="68" spans="1:36" s="953" customFormat="1" ht="23.25" customHeight="1" x14ac:dyDescent="0.25">
      <c r="A68" s="5333"/>
      <c r="B68" s="5336"/>
      <c r="C68" s="5322"/>
      <c r="D68" s="5319"/>
      <c r="E68" s="5150"/>
      <c r="F68" s="5150"/>
      <c r="G68" s="5153"/>
      <c r="H68" s="2367" t="s">
        <v>107</v>
      </c>
      <c r="I68" s="2368"/>
      <c r="J68" s="2369"/>
      <c r="K68" s="2369"/>
      <c r="L68" s="2370"/>
      <c r="M68" s="1547"/>
      <c r="N68" s="1544"/>
      <c r="O68" s="1544"/>
      <c r="P68" s="1545"/>
      <c r="Q68" s="2356"/>
      <c r="R68" s="2357"/>
      <c r="S68" s="2357"/>
      <c r="T68" s="2358"/>
      <c r="U68" s="2356"/>
      <c r="V68" s="2357"/>
      <c r="W68" s="2357"/>
      <c r="X68" s="2358"/>
      <c r="Y68" s="4996"/>
      <c r="Z68" s="4948"/>
      <c r="AA68" s="5313"/>
      <c r="AB68" s="5316"/>
    </row>
    <row r="69" spans="1:36" s="953" customFormat="1" ht="23.25" customHeight="1" thickBot="1" x14ac:dyDescent="0.3">
      <c r="A69" s="5333"/>
      <c r="B69" s="5337"/>
      <c r="C69" s="5323"/>
      <c r="D69" s="5320"/>
      <c r="E69" s="5150"/>
      <c r="F69" s="5150"/>
      <c r="G69" s="5153"/>
      <c r="H69" s="1561" t="s">
        <v>16</v>
      </c>
      <c r="I69" s="1560"/>
      <c r="J69" s="891"/>
      <c r="K69" s="891"/>
      <c r="L69" s="1047"/>
      <c r="M69" s="916"/>
      <c r="N69" s="894"/>
      <c r="O69" s="894"/>
      <c r="P69" s="896"/>
      <c r="Q69" s="916"/>
      <c r="R69" s="894"/>
      <c r="S69" s="894"/>
      <c r="T69" s="896"/>
      <c r="U69" s="916">
        <f t="shared" ref="U69:X69" si="29">SUM(U66:U68)</f>
        <v>300</v>
      </c>
      <c r="V69" s="894"/>
      <c r="W69" s="894"/>
      <c r="X69" s="896">
        <f t="shared" si="29"/>
        <v>300</v>
      </c>
      <c r="Y69" s="4997"/>
      <c r="Z69" s="4891"/>
      <c r="AA69" s="5314"/>
      <c r="AB69" s="5317"/>
    </row>
    <row r="70" spans="1:36" s="953" customFormat="1" ht="23.25" customHeight="1" x14ac:dyDescent="0.25">
      <c r="A70" s="5332" t="s">
        <v>26</v>
      </c>
      <c r="B70" s="5335" t="s">
        <v>180</v>
      </c>
      <c r="C70" s="5321" t="s">
        <v>323</v>
      </c>
      <c r="D70" s="5318" t="s">
        <v>768</v>
      </c>
      <c r="E70" s="5149">
        <v>288712070</v>
      </c>
      <c r="F70" s="5291">
        <v>288712070</v>
      </c>
      <c r="G70" s="5340"/>
      <c r="H70" s="2363" t="s">
        <v>107</v>
      </c>
      <c r="I70" s="2364"/>
      <c r="J70" s="2365"/>
      <c r="K70" s="2365"/>
      <c r="L70" s="2366"/>
      <c r="M70" s="1548">
        <f t="shared" ref="M70:M71" si="30">N70+P70</f>
        <v>15</v>
      </c>
      <c r="N70" s="1549"/>
      <c r="O70" s="1549"/>
      <c r="P70" s="1550">
        <v>15</v>
      </c>
      <c r="Q70" s="2353"/>
      <c r="R70" s="2359"/>
      <c r="S70" s="2359"/>
      <c r="T70" s="2355"/>
      <c r="U70" s="2353"/>
      <c r="V70" s="2354"/>
      <c r="W70" s="2354"/>
      <c r="X70" s="2360"/>
      <c r="Y70" s="4941" t="s">
        <v>857</v>
      </c>
      <c r="Z70" s="5001">
        <v>8</v>
      </c>
      <c r="AA70" s="5001">
        <v>8</v>
      </c>
      <c r="AB70" s="5325">
        <v>8</v>
      </c>
    </row>
    <row r="71" spans="1:36" s="953" customFormat="1" ht="23.25" customHeight="1" x14ac:dyDescent="0.25">
      <c r="A71" s="5333"/>
      <c r="B71" s="5336"/>
      <c r="C71" s="5322"/>
      <c r="D71" s="5319"/>
      <c r="E71" s="5150"/>
      <c r="F71" s="5338"/>
      <c r="G71" s="5153"/>
      <c r="H71" s="2367" t="s">
        <v>50</v>
      </c>
      <c r="I71" s="2368"/>
      <c r="J71" s="2369"/>
      <c r="K71" s="2369"/>
      <c r="L71" s="2370"/>
      <c r="M71" s="1551">
        <f t="shared" si="30"/>
        <v>0.6</v>
      </c>
      <c r="N71" s="1552"/>
      <c r="O71" s="1552"/>
      <c r="P71" s="1553">
        <v>0.6</v>
      </c>
      <c r="Q71" s="2356">
        <f t="shared" ref="Q71" si="31">R71+T71</f>
        <v>1.2</v>
      </c>
      <c r="R71" s="2361">
        <v>1.2</v>
      </c>
      <c r="S71" s="2361"/>
      <c r="T71" s="2362"/>
      <c r="U71" s="2356">
        <f t="shared" ref="U71" si="32">V71+X71</f>
        <v>1.2</v>
      </c>
      <c r="V71" s="2361">
        <v>1.2</v>
      </c>
      <c r="W71" s="2357"/>
      <c r="X71" s="2358"/>
      <c r="Y71" s="5341"/>
      <c r="Z71" s="5324"/>
      <c r="AA71" s="5324"/>
      <c r="AB71" s="5326"/>
    </row>
    <row r="72" spans="1:36" s="953" customFormat="1" ht="23.25" customHeight="1" thickBot="1" x14ac:dyDescent="0.3">
      <c r="A72" s="5334"/>
      <c r="B72" s="5337"/>
      <c r="C72" s="5323"/>
      <c r="D72" s="5320"/>
      <c r="E72" s="5151"/>
      <c r="F72" s="5339"/>
      <c r="G72" s="5154"/>
      <c r="H72" s="1561" t="s">
        <v>16</v>
      </c>
      <c r="I72" s="1560"/>
      <c r="J72" s="891"/>
      <c r="K72" s="891"/>
      <c r="L72" s="1047"/>
      <c r="M72" s="916">
        <f t="shared" ref="M72:V72" si="33">SUM(M70:M71)</f>
        <v>15.6</v>
      </c>
      <c r="N72" s="894"/>
      <c r="O72" s="894"/>
      <c r="P72" s="896">
        <f t="shared" si="33"/>
        <v>15.6</v>
      </c>
      <c r="Q72" s="916">
        <f t="shared" ref="Q72" si="34">SUM(Q70:Q71)</f>
        <v>1.2</v>
      </c>
      <c r="R72" s="894">
        <f t="shared" si="33"/>
        <v>1.2</v>
      </c>
      <c r="S72" s="894"/>
      <c r="T72" s="896"/>
      <c r="U72" s="916">
        <f t="shared" si="33"/>
        <v>1.2</v>
      </c>
      <c r="V72" s="894">
        <f t="shared" si="33"/>
        <v>1.2</v>
      </c>
      <c r="W72" s="894"/>
      <c r="X72" s="896"/>
      <c r="Y72" s="5341"/>
      <c r="Z72" s="5324"/>
      <c r="AA72" s="5324"/>
      <c r="AB72" s="5327"/>
    </row>
    <row r="73" spans="1:36" s="856" customFormat="1" ht="16.5" thickBot="1" x14ac:dyDescent="0.3">
      <c r="A73" s="2329" t="s">
        <v>26</v>
      </c>
      <c r="B73" s="2330" t="s">
        <v>180</v>
      </c>
      <c r="C73" s="5304" t="s">
        <v>122</v>
      </c>
      <c r="D73" s="5304"/>
      <c r="E73" s="5304"/>
      <c r="F73" s="5304"/>
      <c r="G73" s="5304"/>
      <c r="H73" s="5304"/>
      <c r="I73" s="1535">
        <f>I49+I54+I58+I62+I65</f>
        <v>529</v>
      </c>
      <c r="J73" s="1536">
        <f t="shared" ref="J73:L73" si="35">J49+J54+J58+J62+J65</f>
        <v>60.9</v>
      </c>
      <c r="K73" s="1536">
        <f t="shared" si="35"/>
        <v>0.6</v>
      </c>
      <c r="L73" s="1537">
        <f t="shared" si="35"/>
        <v>468.1</v>
      </c>
      <c r="M73" s="1538">
        <f>M49+M54+M58+M62+M65+M72</f>
        <v>99.3</v>
      </c>
      <c r="N73" s="1539">
        <f t="shared" ref="N73:P73" si="36">N49+N54+N58+N62+N65+N72</f>
        <v>45.7</v>
      </c>
      <c r="O73" s="1539"/>
      <c r="P73" s="1540">
        <f t="shared" si="36"/>
        <v>53.6</v>
      </c>
      <c r="Q73" s="1541">
        <f>Q49+Q54+Q58+Q62+Q65+Q69+Q72</f>
        <v>101.2</v>
      </c>
      <c r="R73" s="1539">
        <f t="shared" ref="R73:X73" si="37">R49+R54+R58+R62+R65+R69+R72</f>
        <v>1.2</v>
      </c>
      <c r="S73" s="1539"/>
      <c r="T73" s="1540">
        <f t="shared" si="37"/>
        <v>100</v>
      </c>
      <c r="U73" s="1541">
        <f t="shared" si="37"/>
        <v>401.2</v>
      </c>
      <c r="V73" s="1539">
        <f t="shared" si="37"/>
        <v>1.2</v>
      </c>
      <c r="W73" s="1539"/>
      <c r="X73" s="1540">
        <f t="shared" si="37"/>
        <v>400</v>
      </c>
      <c r="Y73" s="5305"/>
      <c r="Z73" s="5305"/>
      <c r="AA73" s="5305"/>
      <c r="AB73" s="5306"/>
    </row>
    <row r="74" spans="1:36" s="856" customFormat="1" ht="15.75" customHeight="1" thickBot="1" x14ac:dyDescent="0.3">
      <c r="A74" s="2329" t="s">
        <v>26</v>
      </c>
      <c r="B74" s="2330" t="s">
        <v>182</v>
      </c>
      <c r="C74" s="5307" t="s">
        <v>405</v>
      </c>
      <c r="D74" s="5307"/>
      <c r="E74" s="5307"/>
      <c r="F74" s="5307"/>
      <c r="G74" s="5307"/>
      <c r="H74" s="5307"/>
      <c r="I74" s="5307"/>
      <c r="J74" s="5307"/>
      <c r="K74" s="5307"/>
      <c r="L74" s="5307"/>
      <c r="M74" s="5307"/>
      <c r="N74" s="5307"/>
      <c r="O74" s="5307"/>
      <c r="P74" s="5307"/>
      <c r="Q74" s="5307"/>
      <c r="R74" s="5307"/>
      <c r="S74" s="5307"/>
      <c r="T74" s="5307"/>
      <c r="U74" s="5307"/>
      <c r="V74" s="5307"/>
      <c r="W74" s="5307"/>
      <c r="X74" s="5307"/>
      <c r="Y74" s="5307"/>
      <c r="Z74" s="5307"/>
      <c r="AA74" s="5307"/>
      <c r="AB74" s="5308"/>
    </row>
    <row r="75" spans="1:36" s="953" customFormat="1" ht="44.25" customHeight="1" x14ac:dyDescent="0.25">
      <c r="A75" s="5020" t="s">
        <v>26</v>
      </c>
      <c r="B75" s="5023" t="s">
        <v>182</v>
      </c>
      <c r="C75" s="5026" t="s">
        <v>26</v>
      </c>
      <c r="D75" s="5029" t="s">
        <v>406</v>
      </c>
      <c r="E75" s="5004" t="s">
        <v>97</v>
      </c>
      <c r="F75" s="5004" t="s">
        <v>97</v>
      </c>
      <c r="G75" s="4964" t="s">
        <v>26</v>
      </c>
      <c r="H75" s="836" t="s">
        <v>50</v>
      </c>
      <c r="I75" s="1563">
        <f>J75+L75</f>
        <v>6</v>
      </c>
      <c r="J75" s="1564">
        <v>6</v>
      </c>
      <c r="K75" s="1565"/>
      <c r="L75" s="1566"/>
      <c r="M75" s="3075">
        <f>N75+P75</f>
        <v>20.100000000000001</v>
      </c>
      <c r="N75" s="3076"/>
      <c r="O75" s="3077"/>
      <c r="P75" s="3078">
        <v>20.100000000000001</v>
      </c>
      <c r="Q75" s="1081"/>
      <c r="R75" s="1078"/>
      <c r="S75" s="1079"/>
      <c r="T75" s="1080"/>
      <c r="U75" s="1081"/>
      <c r="V75" s="1078"/>
      <c r="W75" s="1079"/>
      <c r="X75" s="1080"/>
      <c r="Y75" s="4941" t="s">
        <v>407</v>
      </c>
      <c r="Z75" s="4944">
        <v>15</v>
      </c>
      <c r="AA75" s="4935">
        <v>12</v>
      </c>
      <c r="AB75" s="4938">
        <v>10</v>
      </c>
      <c r="AC75" s="877"/>
    </row>
    <row r="76" spans="1:36" s="953" customFormat="1" ht="44.25" customHeight="1" x14ac:dyDescent="0.25">
      <c r="A76" s="5021"/>
      <c r="B76" s="5024"/>
      <c r="C76" s="5027"/>
      <c r="D76" s="5030"/>
      <c r="E76" s="5005"/>
      <c r="F76" s="5005"/>
      <c r="G76" s="4965"/>
      <c r="H76" s="844" t="s">
        <v>33</v>
      </c>
      <c r="I76" s="1567">
        <f>J76+L76</f>
        <v>4</v>
      </c>
      <c r="J76" s="1568"/>
      <c r="K76" s="1569"/>
      <c r="L76" s="1570">
        <v>4</v>
      </c>
      <c r="M76" s="3023">
        <f>N76+P76</f>
        <v>16.100000000000001</v>
      </c>
      <c r="N76" s="1086"/>
      <c r="O76" s="1087"/>
      <c r="P76" s="3024">
        <v>16.100000000000001</v>
      </c>
      <c r="Q76" s="1082">
        <f>R76+T76</f>
        <v>16</v>
      </c>
      <c r="R76" s="1083"/>
      <c r="S76" s="1084"/>
      <c r="T76" s="1085">
        <v>16</v>
      </c>
      <c r="U76" s="1088">
        <f>V76+X76</f>
        <v>5</v>
      </c>
      <c r="V76" s="1083"/>
      <c r="W76" s="1084"/>
      <c r="X76" s="1085">
        <v>5</v>
      </c>
      <c r="Y76" s="4942"/>
      <c r="Z76" s="4945"/>
      <c r="AA76" s="4936"/>
      <c r="AB76" s="4939"/>
    </row>
    <row r="77" spans="1:36" s="953" customFormat="1" ht="31.5" customHeight="1" thickBot="1" x14ac:dyDescent="0.3">
      <c r="A77" s="5022"/>
      <c r="B77" s="5025"/>
      <c r="C77" s="5028"/>
      <c r="D77" s="5031"/>
      <c r="E77" s="5006"/>
      <c r="F77" s="5006"/>
      <c r="G77" s="4966"/>
      <c r="H77" s="1089" t="s">
        <v>16</v>
      </c>
      <c r="I77" s="1090">
        <f>I75+I76</f>
        <v>10</v>
      </c>
      <c r="J77" s="1091">
        <f t="shared" ref="J77:X77" si="38">J75+J76</f>
        <v>6</v>
      </c>
      <c r="K77" s="1091"/>
      <c r="L77" s="1092">
        <f t="shared" si="38"/>
        <v>4</v>
      </c>
      <c r="M77" s="1093">
        <f t="shared" si="38"/>
        <v>36.200000000000003</v>
      </c>
      <c r="N77" s="1091"/>
      <c r="O77" s="1094"/>
      <c r="P77" s="1095">
        <f t="shared" si="38"/>
        <v>36.200000000000003</v>
      </c>
      <c r="Q77" s="1093">
        <f t="shared" si="38"/>
        <v>16</v>
      </c>
      <c r="R77" s="1091"/>
      <c r="S77" s="1094"/>
      <c r="T77" s="1095">
        <f t="shared" si="38"/>
        <v>16</v>
      </c>
      <c r="U77" s="1093">
        <f t="shared" si="38"/>
        <v>5</v>
      </c>
      <c r="V77" s="1091"/>
      <c r="W77" s="1091"/>
      <c r="X77" s="1107">
        <f t="shared" si="38"/>
        <v>5</v>
      </c>
      <c r="Y77" s="4943"/>
      <c r="Z77" s="4946"/>
      <c r="AA77" s="4937"/>
      <c r="AB77" s="4940"/>
      <c r="AC77" s="1096"/>
    </row>
    <row r="78" spans="1:36" s="953" customFormat="1" ht="32.25" customHeight="1" x14ac:dyDescent="0.25">
      <c r="A78" s="5044" t="s">
        <v>26</v>
      </c>
      <c r="B78" s="5046" t="s">
        <v>182</v>
      </c>
      <c r="C78" s="5048" t="s">
        <v>179</v>
      </c>
      <c r="D78" s="5295" t="s">
        <v>408</v>
      </c>
      <c r="E78" s="5174">
        <v>288712070</v>
      </c>
      <c r="F78" s="5174">
        <v>288712070</v>
      </c>
      <c r="G78" s="5042" t="s">
        <v>26</v>
      </c>
      <c r="H78" s="1097" t="s">
        <v>50</v>
      </c>
      <c r="I78" s="1098"/>
      <c r="J78" s="1099"/>
      <c r="K78" s="1099"/>
      <c r="L78" s="1571"/>
      <c r="M78" s="3025">
        <f>N78+P78</f>
        <v>8</v>
      </c>
      <c r="N78" s="3026"/>
      <c r="O78" s="3027"/>
      <c r="P78" s="3028">
        <v>8</v>
      </c>
      <c r="Q78" s="1100">
        <f>R78+T78</f>
        <v>30</v>
      </c>
      <c r="R78" s="1101"/>
      <c r="S78" s="1099"/>
      <c r="T78" s="1102">
        <v>30</v>
      </c>
      <c r="U78" s="1103">
        <f>V78+X78</f>
        <v>7</v>
      </c>
      <c r="V78" s="1099"/>
      <c r="W78" s="1104"/>
      <c r="X78" s="1105">
        <v>7</v>
      </c>
      <c r="Y78" s="4873" t="s">
        <v>409</v>
      </c>
      <c r="Z78" s="4875">
        <v>1</v>
      </c>
      <c r="AA78" s="4933">
        <v>2</v>
      </c>
      <c r="AB78" s="4864">
        <v>1</v>
      </c>
      <c r="AC78" s="2975"/>
      <c r="AD78" s="2976"/>
      <c r="AE78" s="2976"/>
      <c r="AF78" s="2976"/>
      <c r="AG78" s="2976"/>
      <c r="AH78" s="2976"/>
      <c r="AI78" s="2976"/>
      <c r="AJ78" s="1824"/>
    </row>
    <row r="79" spans="1:36" s="953" customFormat="1" ht="39.75" customHeight="1" thickBot="1" x14ac:dyDescent="0.3">
      <c r="A79" s="5045"/>
      <c r="B79" s="5047"/>
      <c r="C79" s="5049"/>
      <c r="D79" s="5296"/>
      <c r="E79" s="5041"/>
      <c r="F79" s="5041"/>
      <c r="G79" s="5043"/>
      <c r="H79" s="851" t="s">
        <v>16</v>
      </c>
      <c r="I79" s="855"/>
      <c r="J79" s="853"/>
      <c r="K79" s="853"/>
      <c r="L79" s="854"/>
      <c r="M79" s="869">
        <f t="shared" ref="M79:X79" si="39">M78</f>
        <v>8</v>
      </c>
      <c r="N79" s="853"/>
      <c r="O79" s="1106"/>
      <c r="P79" s="1107">
        <f t="shared" si="39"/>
        <v>8</v>
      </c>
      <c r="Q79" s="1108">
        <f t="shared" si="39"/>
        <v>30</v>
      </c>
      <c r="R79" s="1108"/>
      <c r="S79" s="853"/>
      <c r="T79" s="1107">
        <f t="shared" si="39"/>
        <v>30</v>
      </c>
      <c r="U79" s="869">
        <f t="shared" si="39"/>
        <v>7</v>
      </c>
      <c r="V79" s="853"/>
      <c r="W79" s="1109"/>
      <c r="X79" s="1107">
        <f t="shared" si="39"/>
        <v>7</v>
      </c>
      <c r="Y79" s="4874"/>
      <c r="Z79" s="4876"/>
      <c r="AA79" s="4934"/>
      <c r="AB79" s="4866"/>
      <c r="AC79" s="2975"/>
      <c r="AD79" s="2976"/>
      <c r="AE79" s="2976"/>
      <c r="AF79" s="2976"/>
      <c r="AG79" s="2976"/>
      <c r="AH79" s="2976"/>
      <c r="AI79" s="2976"/>
      <c r="AJ79" s="1824"/>
    </row>
    <row r="80" spans="1:36" s="856" customFormat="1" ht="18" customHeight="1" thickBot="1" x14ac:dyDescent="0.3">
      <c r="A80" s="2329" t="s">
        <v>26</v>
      </c>
      <c r="B80" s="2330" t="s">
        <v>182</v>
      </c>
      <c r="C80" s="5297" t="s">
        <v>122</v>
      </c>
      <c r="D80" s="5297"/>
      <c r="E80" s="5297"/>
      <c r="F80" s="5297"/>
      <c r="G80" s="5297"/>
      <c r="H80" s="5297"/>
      <c r="I80" s="857">
        <f>I79+I77</f>
        <v>10</v>
      </c>
      <c r="J80" s="858">
        <f t="shared" ref="J80:X80" si="40">J79+J77</f>
        <v>6</v>
      </c>
      <c r="K80" s="858"/>
      <c r="L80" s="1110">
        <f t="shared" si="40"/>
        <v>4</v>
      </c>
      <c r="M80" s="1111">
        <f t="shared" si="40"/>
        <v>44.2</v>
      </c>
      <c r="N80" s="1112"/>
      <c r="O80" s="1112"/>
      <c r="P80" s="1113">
        <f t="shared" si="40"/>
        <v>44.2</v>
      </c>
      <c r="Q80" s="1111">
        <f t="shared" si="40"/>
        <v>46</v>
      </c>
      <c r="R80" s="1112"/>
      <c r="S80" s="1112"/>
      <c r="T80" s="1113">
        <f t="shared" si="40"/>
        <v>46</v>
      </c>
      <c r="U80" s="857">
        <f t="shared" si="40"/>
        <v>12</v>
      </c>
      <c r="V80" s="858"/>
      <c r="W80" s="858"/>
      <c r="X80" s="1110">
        <f t="shared" si="40"/>
        <v>12</v>
      </c>
      <c r="Y80" s="5298"/>
      <c r="Z80" s="5298"/>
      <c r="AA80" s="5298"/>
      <c r="AB80" s="5299"/>
      <c r="AC80" s="828"/>
    </row>
    <row r="81" spans="1:35" s="856" customFormat="1" ht="18" customHeight="1" thickBot="1" x14ac:dyDescent="0.3">
      <c r="A81" s="2329" t="s">
        <v>26</v>
      </c>
      <c r="B81" s="5007" t="s">
        <v>136</v>
      </c>
      <c r="C81" s="5007"/>
      <c r="D81" s="5007"/>
      <c r="E81" s="5007"/>
      <c r="F81" s="5007"/>
      <c r="G81" s="5007"/>
      <c r="H81" s="5007"/>
      <c r="I81" s="1114">
        <f t="shared" ref="I81:N81" si="41">SUM(I14+I20+I24+I32+I43+I73+I80)</f>
        <v>602.5</v>
      </c>
      <c r="J81" s="1115">
        <f t="shared" si="41"/>
        <v>79.900000000000006</v>
      </c>
      <c r="K81" s="1115">
        <f t="shared" si="41"/>
        <v>0.6</v>
      </c>
      <c r="L81" s="1116">
        <f t="shared" si="41"/>
        <v>522.6</v>
      </c>
      <c r="M81" s="1117">
        <f t="shared" si="41"/>
        <v>263.89999999999998</v>
      </c>
      <c r="N81" s="1118">
        <f t="shared" si="41"/>
        <v>87.4</v>
      </c>
      <c r="O81" s="1118"/>
      <c r="P81" s="1119">
        <f>SUM(P14+P20+P24+P32+P43+P73+P80)</f>
        <v>176.5</v>
      </c>
      <c r="Q81" s="1117">
        <f>SUM(Q14+Q20+Q24+Q32+Q43+Q73+Q80)</f>
        <v>202.2</v>
      </c>
      <c r="R81" s="1118">
        <f>SUM(R14+R20+R24+R32+R43+R73+R80)</f>
        <v>35.200000000000003</v>
      </c>
      <c r="S81" s="1118"/>
      <c r="T81" s="1119">
        <f>SUM(T14+T20+T24+T32+T43+T73+T80)</f>
        <v>167</v>
      </c>
      <c r="U81" s="1120">
        <f>SUM(U14+U20+U24+U32+U43+U73+U80)</f>
        <v>547.70000000000005</v>
      </c>
      <c r="V81" s="1115">
        <f>SUM(V14+V20+V24+V32+V43+V73+V80)</f>
        <v>35.200000000000003</v>
      </c>
      <c r="W81" s="1115"/>
      <c r="X81" s="1121">
        <f>SUM(X14+X20+X24+X32+X43+X73+X80)</f>
        <v>512.5</v>
      </c>
      <c r="Y81" s="1122"/>
      <c r="Z81" s="1122"/>
      <c r="AA81" s="1122"/>
      <c r="AB81" s="1123"/>
      <c r="AC81" s="828"/>
    </row>
    <row r="82" spans="1:35" s="856" customFormat="1" ht="18" customHeight="1" thickBot="1" x14ac:dyDescent="0.3">
      <c r="A82" s="2329" t="s">
        <v>109</v>
      </c>
      <c r="B82" s="5300" t="s">
        <v>410</v>
      </c>
      <c r="C82" s="5300"/>
      <c r="D82" s="5300"/>
      <c r="E82" s="5300"/>
      <c r="F82" s="5300"/>
      <c r="G82" s="5300"/>
      <c r="H82" s="5300"/>
      <c r="I82" s="5300"/>
      <c r="J82" s="5300"/>
      <c r="K82" s="5300"/>
      <c r="L82" s="5300"/>
      <c r="M82" s="5300"/>
      <c r="N82" s="5300"/>
      <c r="O82" s="5300"/>
      <c r="P82" s="5300"/>
      <c r="Q82" s="5300"/>
      <c r="R82" s="5300"/>
      <c r="S82" s="5300"/>
      <c r="T82" s="5300"/>
      <c r="U82" s="5300"/>
      <c r="V82" s="5300"/>
      <c r="W82" s="5300"/>
      <c r="X82" s="5300"/>
      <c r="Y82" s="5300"/>
      <c r="Z82" s="5300"/>
      <c r="AA82" s="5300"/>
      <c r="AB82" s="5301"/>
      <c r="AC82" s="828"/>
    </row>
    <row r="83" spans="1:35" s="856" customFormat="1" ht="18" customHeight="1" thickBot="1" x14ac:dyDescent="0.3">
      <c r="A83" s="2329" t="s">
        <v>109</v>
      </c>
      <c r="B83" s="2334" t="s">
        <v>26</v>
      </c>
      <c r="C83" s="5302" t="s">
        <v>411</v>
      </c>
      <c r="D83" s="5302"/>
      <c r="E83" s="5302"/>
      <c r="F83" s="5302"/>
      <c r="G83" s="5302"/>
      <c r="H83" s="5302"/>
      <c r="I83" s="5302"/>
      <c r="J83" s="5302"/>
      <c r="K83" s="5302"/>
      <c r="L83" s="5302"/>
      <c r="M83" s="5302"/>
      <c r="N83" s="5302"/>
      <c r="O83" s="5302"/>
      <c r="P83" s="5302"/>
      <c r="Q83" s="5302"/>
      <c r="R83" s="5302"/>
      <c r="S83" s="5302"/>
      <c r="T83" s="5302"/>
      <c r="U83" s="5302"/>
      <c r="V83" s="5302"/>
      <c r="W83" s="5302"/>
      <c r="X83" s="5302"/>
      <c r="Y83" s="5302"/>
      <c r="Z83" s="5302"/>
      <c r="AA83" s="5302"/>
      <c r="AB83" s="5303"/>
      <c r="AC83" s="828"/>
    </row>
    <row r="84" spans="1:35" s="856" customFormat="1" ht="34.5" customHeight="1" x14ac:dyDescent="0.25">
      <c r="A84" s="5044" t="s">
        <v>109</v>
      </c>
      <c r="B84" s="5046" t="s">
        <v>26</v>
      </c>
      <c r="C84" s="5048" t="s">
        <v>180</v>
      </c>
      <c r="D84" s="5038" t="s">
        <v>412</v>
      </c>
      <c r="E84" s="5040" t="s">
        <v>97</v>
      </c>
      <c r="F84" s="5040" t="s">
        <v>97</v>
      </c>
      <c r="G84" s="5042" t="s">
        <v>413</v>
      </c>
      <c r="H84" s="1124" t="s">
        <v>50</v>
      </c>
      <c r="I84" s="872"/>
      <c r="J84" s="873"/>
      <c r="K84" s="873"/>
      <c r="L84" s="876"/>
      <c r="M84" s="1125"/>
      <c r="N84" s="2968"/>
      <c r="O84" s="2968"/>
      <c r="P84" s="2967"/>
      <c r="Q84" s="872">
        <f>R84+T84</f>
        <v>5</v>
      </c>
      <c r="R84" s="873"/>
      <c r="S84" s="873"/>
      <c r="T84" s="876">
        <v>5</v>
      </c>
      <c r="U84" s="872">
        <f>V84+X84</f>
        <v>5</v>
      </c>
      <c r="V84" s="873"/>
      <c r="W84" s="873"/>
      <c r="X84" s="876">
        <v>5</v>
      </c>
      <c r="Y84" s="4995" t="s">
        <v>414</v>
      </c>
      <c r="Z84" s="4897"/>
      <c r="AA84" s="4890">
        <v>1</v>
      </c>
      <c r="AB84" s="4892">
        <v>1</v>
      </c>
      <c r="AC84" s="3139"/>
      <c r="AD84" s="3140"/>
      <c r="AE84" s="3140"/>
      <c r="AF84" s="3140"/>
      <c r="AG84" s="3140"/>
    </row>
    <row r="85" spans="1:35" s="856" customFormat="1" ht="47.25" customHeight="1" thickBot="1" x14ac:dyDescent="0.3">
      <c r="A85" s="5045"/>
      <c r="B85" s="5047"/>
      <c r="C85" s="5049"/>
      <c r="D85" s="5039"/>
      <c r="E85" s="5041"/>
      <c r="F85" s="5041"/>
      <c r="G85" s="5043"/>
      <c r="H85" s="1128" t="s">
        <v>16</v>
      </c>
      <c r="I85" s="1129"/>
      <c r="J85" s="1130"/>
      <c r="K85" s="1130"/>
      <c r="L85" s="1131"/>
      <c r="M85" s="1129"/>
      <c r="N85" s="1130"/>
      <c r="O85" s="1130"/>
      <c r="P85" s="1131"/>
      <c r="Q85" s="1129">
        <f t="shared" ref="Q85:X85" si="42">Q84</f>
        <v>5</v>
      </c>
      <c r="R85" s="1130"/>
      <c r="S85" s="1130"/>
      <c r="T85" s="1131">
        <f t="shared" si="42"/>
        <v>5</v>
      </c>
      <c r="U85" s="1129">
        <f t="shared" si="42"/>
        <v>5</v>
      </c>
      <c r="V85" s="1130"/>
      <c r="W85" s="1130"/>
      <c r="X85" s="1131">
        <f t="shared" si="42"/>
        <v>5</v>
      </c>
      <c r="Y85" s="4997"/>
      <c r="Z85" s="4920"/>
      <c r="AA85" s="4891"/>
      <c r="AB85" s="4893"/>
      <c r="AC85" s="828"/>
    </row>
    <row r="86" spans="1:35" s="856" customFormat="1" ht="33.75" customHeight="1" x14ac:dyDescent="0.25">
      <c r="A86" s="5044" t="s">
        <v>109</v>
      </c>
      <c r="B86" s="5046" t="s">
        <v>26</v>
      </c>
      <c r="C86" s="5048" t="s">
        <v>184</v>
      </c>
      <c r="D86" s="5038" t="s">
        <v>415</v>
      </c>
      <c r="E86" s="5040" t="s">
        <v>97</v>
      </c>
      <c r="F86" s="5040" t="s">
        <v>416</v>
      </c>
      <c r="G86" s="4921" t="s">
        <v>142</v>
      </c>
      <c r="H86" s="5271" t="s">
        <v>50</v>
      </c>
      <c r="I86" s="5230">
        <f>J86+L86</f>
        <v>2.2999999999999998</v>
      </c>
      <c r="J86" s="4961">
        <v>2.2999999999999998</v>
      </c>
      <c r="K86" s="4961"/>
      <c r="L86" s="4954"/>
      <c r="M86" s="5250"/>
      <c r="N86" s="5277"/>
      <c r="O86" s="5277"/>
      <c r="P86" s="5293"/>
      <c r="Q86" s="5275"/>
      <c r="R86" s="5269"/>
      <c r="S86" s="5269"/>
      <c r="T86" s="5273"/>
      <c r="U86" s="5275">
        <f>V86+X86</f>
        <v>50</v>
      </c>
      <c r="V86" s="5269"/>
      <c r="W86" s="5269"/>
      <c r="X86" s="5273">
        <v>50</v>
      </c>
      <c r="Y86" s="1132" t="s">
        <v>804</v>
      </c>
      <c r="AA86" s="1133"/>
      <c r="AB86" s="2966">
        <v>800</v>
      </c>
      <c r="AC86" s="1889"/>
    </row>
    <row r="87" spans="1:35" s="856" customFormat="1" ht="51.75" customHeight="1" x14ac:dyDescent="0.25">
      <c r="A87" s="5197"/>
      <c r="B87" s="5198"/>
      <c r="C87" s="5199"/>
      <c r="D87" s="5200"/>
      <c r="E87" s="5201"/>
      <c r="F87" s="5201"/>
      <c r="G87" s="4922"/>
      <c r="H87" s="5272"/>
      <c r="I87" s="5232"/>
      <c r="J87" s="4963"/>
      <c r="K87" s="4963"/>
      <c r="L87" s="4956"/>
      <c r="M87" s="5252"/>
      <c r="N87" s="5278"/>
      <c r="O87" s="5278"/>
      <c r="P87" s="5294"/>
      <c r="Q87" s="5276"/>
      <c r="R87" s="5270"/>
      <c r="S87" s="5270"/>
      <c r="T87" s="5274"/>
      <c r="U87" s="5276"/>
      <c r="V87" s="5270"/>
      <c r="W87" s="5270"/>
      <c r="X87" s="5274"/>
      <c r="Y87" s="2964"/>
      <c r="Z87" s="1133"/>
      <c r="AA87" s="1133"/>
      <c r="AB87" s="1134"/>
    </row>
    <row r="88" spans="1:35" s="856" customFormat="1" ht="66.75" customHeight="1" thickBot="1" x14ac:dyDescent="0.3">
      <c r="A88" s="5045"/>
      <c r="B88" s="5047"/>
      <c r="C88" s="5049"/>
      <c r="D88" s="5039"/>
      <c r="E88" s="5041"/>
      <c r="F88" s="5041"/>
      <c r="G88" s="4923"/>
      <c r="H88" s="1128" t="s">
        <v>16</v>
      </c>
      <c r="I88" s="1129">
        <f>I86</f>
        <v>2.2999999999999998</v>
      </c>
      <c r="J88" s="1130">
        <f t="shared" ref="J88:X88" si="43">J86</f>
        <v>2.2999999999999998</v>
      </c>
      <c r="K88" s="1130"/>
      <c r="L88" s="1131"/>
      <c r="M88" s="1129"/>
      <c r="N88" s="1130"/>
      <c r="O88" s="1130"/>
      <c r="P88" s="1131"/>
      <c r="Q88" s="1130"/>
      <c r="R88" s="1130"/>
      <c r="S88" s="1130"/>
      <c r="T88" s="1131"/>
      <c r="U88" s="1135">
        <f t="shared" si="43"/>
        <v>50</v>
      </c>
      <c r="V88" s="1130"/>
      <c r="W88" s="1130"/>
      <c r="X88" s="1130">
        <f t="shared" si="43"/>
        <v>50</v>
      </c>
      <c r="Y88" s="2965"/>
      <c r="Z88" s="1136"/>
      <c r="AA88" s="1133"/>
      <c r="AB88" s="1137"/>
    </row>
    <row r="89" spans="1:35" s="953" customFormat="1" ht="57" customHeight="1" x14ac:dyDescent="0.25">
      <c r="A89" s="5137" t="s">
        <v>109</v>
      </c>
      <c r="B89" s="5140" t="s">
        <v>26</v>
      </c>
      <c r="C89" s="5143" t="s">
        <v>140</v>
      </c>
      <c r="D89" s="5146" t="s">
        <v>417</v>
      </c>
      <c r="E89" s="5149" t="s">
        <v>97</v>
      </c>
      <c r="F89" s="5149" t="s">
        <v>97</v>
      </c>
      <c r="G89" s="5152" t="s">
        <v>418</v>
      </c>
      <c r="H89" s="1138" t="s">
        <v>50</v>
      </c>
      <c r="I89" s="872"/>
      <c r="J89" s="873"/>
      <c r="K89" s="873"/>
      <c r="L89" s="876"/>
      <c r="M89" s="1125">
        <f>N89+P89</f>
        <v>151.4</v>
      </c>
      <c r="N89" s="1126"/>
      <c r="O89" s="1126"/>
      <c r="P89" s="1127">
        <v>151.4</v>
      </c>
      <c r="Q89" s="872">
        <f>R89+T89</f>
        <v>151.4</v>
      </c>
      <c r="R89" s="873"/>
      <c r="S89" s="873"/>
      <c r="T89" s="876">
        <v>151.4</v>
      </c>
      <c r="U89" s="872">
        <f>V89+X89</f>
        <v>151.4</v>
      </c>
      <c r="V89" s="1066"/>
      <c r="W89" s="1066"/>
      <c r="X89" s="1067">
        <v>151.4</v>
      </c>
      <c r="Y89" s="1139" t="s">
        <v>419</v>
      </c>
      <c r="Z89" s="1140">
        <v>2</v>
      </c>
      <c r="AA89" s="1141"/>
      <c r="AB89" s="1142"/>
      <c r="AC89" s="1292"/>
    </row>
    <row r="90" spans="1:35" s="953" customFormat="1" ht="118.5" customHeight="1" thickBot="1" x14ac:dyDescent="0.3">
      <c r="A90" s="5283"/>
      <c r="B90" s="5141"/>
      <c r="C90" s="5144"/>
      <c r="D90" s="5147"/>
      <c r="E90" s="5150"/>
      <c r="F90" s="5150"/>
      <c r="G90" s="5154"/>
      <c r="H90" s="1143" t="s">
        <v>16</v>
      </c>
      <c r="I90" s="1129"/>
      <c r="J90" s="1130"/>
      <c r="K90" s="1130"/>
      <c r="L90" s="1131"/>
      <c r="M90" s="1129">
        <f t="shared" ref="M90:X90" si="44">M89</f>
        <v>151.4</v>
      </c>
      <c r="N90" s="1130"/>
      <c r="O90" s="1130"/>
      <c r="P90" s="1131">
        <f t="shared" si="44"/>
        <v>151.4</v>
      </c>
      <c r="Q90" s="1144">
        <f t="shared" si="44"/>
        <v>151.4</v>
      </c>
      <c r="R90" s="1145"/>
      <c r="S90" s="1145"/>
      <c r="T90" s="1146">
        <f t="shared" si="44"/>
        <v>151.4</v>
      </c>
      <c r="U90" s="1144">
        <f t="shared" si="44"/>
        <v>151.4</v>
      </c>
      <c r="V90" s="1145"/>
      <c r="W90" s="1145"/>
      <c r="X90" s="1146">
        <f t="shared" si="44"/>
        <v>151.4</v>
      </c>
      <c r="Y90" s="3008" t="s">
        <v>772</v>
      </c>
      <c r="Z90" s="1147">
        <v>13</v>
      </c>
      <c r="AA90" s="1148"/>
      <c r="AB90" s="1149"/>
      <c r="AC90" s="1074"/>
    </row>
    <row r="91" spans="1:35" s="953" customFormat="1" ht="48" customHeight="1" x14ac:dyDescent="0.25">
      <c r="A91" s="5137" t="s">
        <v>109</v>
      </c>
      <c r="B91" s="5287" t="s">
        <v>26</v>
      </c>
      <c r="C91" s="2335" t="s">
        <v>177</v>
      </c>
      <c r="D91" s="5289" t="s">
        <v>798</v>
      </c>
      <c r="E91" s="5291" t="s">
        <v>97</v>
      </c>
      <c r="F91" s="5291" t="s">
        <v>97</v>
      </c>
      <c r="G91" s="5281" t="s">
        <v>418</v>
      </c>
      <c r="H91" s="1150" t="s">
        <v>50</v>
      </c>
      <c r="I91" s="1012">
        <f>J91+L91</f>
        <v>48.9</v>
      </c>
      <c r="J91" s="1156"/>
      <c r="K91" s="1156"/>
      <c r="L91" s="3029">
        <v>48.9</v>
      </c>
      <c r="M91" s="2583"/>
      <c r="N91" s="1152"/>
      <c r="O91" s="1153"/>
      <c r="P91" s="1154"/>
      <c r="Q91" s="1155">
        <f>R91+T91</f>
        <v>50</v>
      </c>
      <c r="R91" s="1156"/>
      <c r="S91" s="1156"/>
      <c r="T91" s="1014">
        <v>50</v>
      </c>
      <c r="U91" s="1155">
        <f>V91+X91</f>
        <v>55</v>
      </c>
      <c r="V91" s="1156"/>
      <c r="W91" s="1156"/>
      <c r="X91" s="1157">
        <v>55</v>
      </c>
      <c r="Y91" s="4882" t="s">
        <v>858</v>
      </c>
      <c r="Z91" s="4884" t="s">
        <v>805</v>
      </c>
      <c r="AA91" s="4861"/>
      <c r="AB91" s="4886">
        <v>3</v>
      </c>
      <c r="AC91" s="939"/>
      <c r="AD91" s="1824"/>
      <c r="AE91" s="1824"/>
      <c r="AF91" s="1824"/>
      <c r="AG91" s="1824"/>
      <c r="AH91" s="1824"/>
      <c r="AI91" s="1824"/>
    </row>
    <row r="92" spans="1:35" s="953" customFormat="1" ht="56.25" customHeight="1" thickBot="1" x14ac:dyDescent="0.3">
      <c r="A92" s="5286"/>
      <c r="B92" s="5288"/>
      <c r="C92" s="2336"/>
      <c r="D92" s="5290"/>
      <c r="E92" s="5292"/>
      <c r="F92" s="5292"/>
      <c r="G92" s="5282"/>
      <c r="H92" s="1143" t="s">
        <v>16</v>
      </c>
      <c r="I92" s="1345">
        <f>I91</f>
        <v>48.9</v>
      </c>
      <c r="J92" s="2482"/>
      <c r="K92" s="2482"/>
      <c r="L92" s="2483">
        <f t="shared" ref="L92:X92" si="45">L91</f>
        <v>48.9</v>
      </c>
      <c r="M92" s="1144"/>
      <c r="N92" s="1145"/>
      <c r="O92" s="1145"/>
      <c r="P92" s="1146"/>
      <c r="Q92" s="1145">
        <f t="shared" si="45"/>
        <v>50</v>
      </c>
      <c r="R92" s="1145"/>
      <c r="S92" s="1145"/>
      <c r="T92" s="1146">
        <f t="shared" si="45"/>
        <v>50</v>
      </c>
      <c r="U92" s="1158">
        <f t="shared" si="45"/>
        <v>55</v>
      </c>
      <c r="V92" s="1145"/>
      <c r="W92" s="1145"/>
      <c r="X92" s="1145">
        <f t="shared" si="45"/>
        <v>55</v>
      </c>
      <c r="Y92" s="4883"/>
      <c r="Z92" s="4885"/>
      <c r="AA92" s="4863"/>
      <c r="AB92" s="4887"/>
      <c r="AC92" s="939"/>
      <c r="AD92" s="1824"/>
      <c r="AE92" s="1824"/>
      <c r="AF92" s="1824"/>
      <c r="AG92" s="1824"/>
      <c r="AH92" s="1824"/>
      <c r="AI92" s="1824"/>
    </row>
    <row r="93" spans="1:35" s="856" customFormat="1" ht="31.5" customHeight="1" x14ac:dyDescent="0.25">
      <c r="A93" s="5044" t="s">
        <v>109</v>
      </c>
      <c r="B93" s="5046" t="s">
        <v>26</v>
      </c>
      <c r="C93" s="5048" t="s">
        <v>179</v>
      </c>
      <c r="D93" s="5217" t="s">
        <v>799</v>
      </c>
      <c r="E93" s="5040" t="s">
        <v>97</v>
      </c>
      <c r="F93" s="5040">
        <v>157531950</v>
      </c>
      <c r="G93" s="5042" t="s">
        <v>420</v>
      </c>
      <c r="H93" s="2440" t="s">
        <v>33</v>
      </c>
      <c r="I93" s="1001">
        <f>J93+L93</f>
        <v>68.3</v>
      </c>
      <c r="J93" s="1002">
        <v>68.3</v>
      </c>
      <c r="K93" s="2479"/>
      <c r="L93" s="2480"/>
      <c r="M93" s="1125">
        <f>N93+P93</f>
        <v>48.8</v>
      </c>
      <c r="N93" s="3007">
        <v>48.8</v>
      </c>
      <c r="O93" s="2853"/>
      <c r="P93" s="2977"/>
      <c r="Q93" s="1001">
        <f>R93+T93</f>
        <v>21.2</v>
      </c>
      <c r="R93" s="1002">
        <v>21.2</v>
      </c>
      <c r="S93" s="1002"/>
      <c r="T93" s="998"/>
      <c r="U93" s="872"/>
      <c r="V93" s="873"/>
      <c r="W93" s="873"/>
      <c r="X93" s="876"/>
      <c r="Y93" s="1159" t="s">
        <v>421</v>
      </c>
      <c r="Z93" s="2511">
        <v>4.2300000000000004</v>
      </c>
      <c r="AA93" s="1161"/>
      <c r="AB93" s="1162"/>
      <c r="AC93" s="939"/>
      <c r="AD93" s="1824"/>
      <c r="AE93" s="1824"/>
      <c r="AF93" s="1824"/>
      <c r="AG93" s="1824"/>
      <c r="AH93" s="940"/>
      <c r="AI93" s="940"/>
    </row>
    <row r="94" spans="1:35" s="856" customFormat="1" ht="34.5" customHeight="1" x14ac:dyDescent="0.25">
      <c r="A94" s="5197"/>
      <c r="B94" s="5198"/>
      <c r="C94" s="5199"/>
      <c r="D94" s="5218"/>
      <c r="E94" s="5201"/>
      <c r="F94" s="5201"/>
      <c r="G94" s="5211"/>
      <c r="H94" s="5279" t="s">
        <v>50</v>
      </c>
      <c r="I94" s="5267"/>
      <c r="J94" s="5253"/>
      <c r="K94" s="5255"/>
      <c r="L94" s="5257"/>
      <c r="M94" s="5259"/>
      <c r="N94" s="5285"/>
      <c r="O94" s="5285"/>
      <c r="P94" s="5265"/>
      <c r="Q94" s="5267"/>
      <c r="R94" s="5253"/>
      <c r="S94" s="5253"/>
      <c r="T94" s="5257"/>
      <c r="U94" s="5264"/>
      <c r="V94" s="5284"/>
      <c r="W94" s="5284"/>
      <c r="X94" s="5263"/>
      <c r="Y94" s="1163" t="s">
        <v>422</v>
      </c>
      <c r="Z94" s="2512">
        <v>4.34</v>
      </c>
      <c r="AA94" s="1165"/>
      <c r="AB94" s="1166"/>
      <c r="AC94" s="939"/>
      <c r="AD94" s="1824"/>
      <c r="AE94" s="940"/>
      <c r="AF94" s="940"/>
      <c r="AG94" s="940"/>
      <c r="AH94" s="940"/>
      <c r="AI94" s="940"/>
    </row>
    <row r="95" spans="1:35" s="856" customFormat="1" ht="36" customHeight="1" x14ac:dyDescent="0.25">
      <c r="A95" s="5197"/>
      <c r="B95" s="5198"/>
      <c r="C95" s="5199"/>
      <c r="D95" s="5218"/>
      <c r="E95" s="5201"/>
      <c r="F95" s="5201"/>
      <c r="G95" s="5211"/>
      <c r="H95" s="5280"/>
      <c r="I95" s="5268"/>
      <c r="J95" s="5254"/>
      <c r="K95" s="5256"/>
      <c r="L95" s="5258"/>
      <c r="M95" s="5236"/>
      <c r="N95" s="5239"/>
      <c r="O95" s="5239"/>
      <c r="P95" s="5266"/>
      <c r="Q95" s="5268"/>
      <c r="R95" s="5254"/>
      <c r="S95" s="5254"/>
      <c r="T95" s="5258"/>
      <c r="U95" s="5232"/>
      <c r="V95" s="4963"/>
      <c r="W95" s="4963"/>
      <c r="X95" s="4956"/>
      <c r="Y95" s="1163" t="s">
        <v>423</v>
      </c>
      <c r="Z95" s="2512">
        <v>2.41</v>
      </c>
      <c r="AA95" s="1165"/>
      <c r="AB95" s="1166"/>
      <c r="AC95" s="939"/>
      <c r="AD95" s="1824"/>
      <c r="AE95" s="940"/>
      <c r="AF95" s="940"/>
      <c r="AG95" s="940"/>
      <c r="AH95" s="940"/>
      <c r="AI95" s="940"/>
    </row>
    <row r="96" spans="1:35" s="856" customFormat="1" ht="49.5" customHeight="1" thickBot="1" x14ac:dyDescent="0.3">
      <c r="A96" s="5045"/>
      <c r="B96" s="5047"/>
      <c r="C96" s="5049"/>
      <c r="D96" s="5219"/>
      <c r="E96" s="5041"/>
      <c r="F96" s="5041"/>
      <c r="G96" s="5043"/>
      <c r="H96" s="1128" t="s">
        <v>16</v>
      </c>
      <c r="I96" s="1129">
        <f>SUM(I93+I94)</f>
        <v>68.3</v>
      </c>
      <c r="J96" s="1130">
        <f t="shared" ref="J96:R96" si="46">SUM(J93+J94)</f>
        <v>68.3</v>
      </c>
      <c r="K96" s="1130"/>
      <c r="L96" s="1131"/>
      <c r="M96" s="1129">
        <f>SUM(M93+M94)</f>
        <v>48.8</v>
      </c>
      <c r="N96" s="1130">
        <f t="shared" si="46"/>
        <v>48.8</v>
      </c>
      <c r="O96" s="1130"/>
      <c r="P96" s="1131"/>
      <c r="Q96" s="1129">
        <f t="shared" si="46"/>
        <v>21.2</v>
      </c>
      <c r="R96" s="1130">
        <f t="shared" si="46"/>
        <v>21.2</v>
      </c>
      <c r="S96" s="1130"/>
      <c r="T96" s="1131"/>
      <c r="U96" s="1129"/>
      <c r="V96" s="1130"/>
      <c r="W96" s="1130"/>
      <c r="X96" s="1131"/>
      <c r="Y96" s="1168" t="s">
        <v>424</v>
      </c>
      <c r="Z96" s="2513"/>
      <c r="AA96" s="3005">
        <v>1</v>
      </c>
      <c r="AB96" s="1170"/>
      <c r="AC96" s="3141"/>
      <c r="AD96" s="3142"/>
      <c r="AE96" s="3142"/>
      <c r="AF96" s="3142"/>
      <c r="AG96" s="3142"/>
      <c r="AH96" s="3142"/>
    </row>
    <row r="97" spans="1:33" s="856" customFormat="1" ht="32.25" customHeight="1" x14ac:dyDescent="0.25">
      <c r="A97" s="5044" t="s">
        <v>109</v>
      </c>
      <c r="B97" s="5046" t="s">
        <v>26</v>
      </c>
      <c r="C97" s="5048" t="s">
        <v>181</v>
      </c>
      <c r="D97" s="5038" t="s">
        <v>425</v>
      </c>
      <c r="E97" s="5040" t="s">
        <v>97</v>
      </c>
      <c r="F97" s="5040">
        <v>157531950</v>
      </c>
      <c r="G97" s="5042" t="s">
        <v>420</v>
      </c>
      <c r="H97" s="5243" t="s">
        <v>50</v>
      </c>
      <c r="I97" s="5230">
        <f>J97+L97</f>
        <v>11.8</v>
      </c>
      <c r="J97" s="4961"/>
      <c r="K97" s="5249"/>
      <c r="L97" s="4954">
        <v>11.8</v>
      </c>
      <c r="M97" s="5250"/>
      <c r="N97" s="5237"/>
      <c r="O97" s="5237"/>
      <c r="P97" s="5240"/>
      <c r="Q97" s="5230">
        <f>R97+T97</f>
        <v>26.2</v>
      </c>
      <c r="R97" s="4961"/>
      <c r="S97" s="4961"/>
      <c r="T97" s="5260">
        <v>26.2</v>
      </c>
      <c r="U97" s="5230"/>
      <c r="V97" s="4961"/>
      <c r="W97" s="4961"/>
      <c r="X97" s="4954"/>
      <c r="Y97" s="1159" t="s">
        <v>426</v>
      </c>
      <c r="Z97" s="1160"/>
      <c r="AA97" s="2849">
        <v>1.155</v>
      </c>
      <c r="AB97" s="1162"/>
      <c r="AC97" s="939"/>
      <c r="AD97" s="940"/>
      <c r="AE97" s="940"/>
      <c r="AF97" s="940"/>
      <c r="AG97" s="940"/>
    </row>
    <row r="98" spans="1:33" s="856" customFormat="1" ht="34.5" customHeight="1" x14ac:dyDescent="0.25">
      <c r="A98" s="5197"/>
      <c r="B98" s="5198"/>
      <c r="C98" s="5199"/>
      <c r="D98" s="5200"/>
      <c r="E98" s="5201"/>
      <c r="F98" s="5201"/>
      <c r="G98" s="5211"/>
      <c r="H98" s="5244"/>
      <c r="I98" s="5231">
        <f t="shared" ref="I98:I99" si="47">J98+L98</f>
        <v>0</v>
      </c>
      <c r="J98" s="4962"/>
      <c r="K98" s="5247"/>
      <c r="L98" s="4955"/>
      <c r="M98" s="5251"/>
      <c r="N98" s="5238"/>
      <c r="O98" s="5238"/>
      <c r="P98" s="5241"/>
      <c r="Q98" s="5231">
        <f t="shared" ref="Q98:Q99" si="48">R98+T98</f>
        <v>0</v>
      </c>
      <c r="R98" s="4962"/>
      <c r="S98" s="4962"/>
      <c r="T98" s="5261"/>
      <c r="U98" s="5231"/>
      <c r="V98" s="4962"/>
      <c r="W98" s="4962"/>
      <c r="X98" s="4955"/>
      <c r="Y98" s="1163" t="s">
        <v>427</v>
      </c>
      <c r="Z98" s="1164"/>
      <c r="AA98" s="2851">
        <v>0.13</v>
      </c>
      <c r="AB98" s="1166"/>
      <c r="AC98" s="939"/>
      <c r="AD98" s="940"/>
      <c r="AE98" s="940"/>
      <c r="AF98" s="940"/>
      <c r="AG98" s="940"/>
    </row>
    <row r="99" spans="1:33" s="856" customFormat="1" ht="30.75" customHeight="1" x14ac:dyDescent="0.25">
      <c r="A99" s="5197"/>
      <c r="B99" s="5198"/>
      <c r="C99" s="5199"/>
      <c r="D99" s="5200"/>
      <c r="E99" s="5201"/>
      <c r="F99" s="5201"/>
      <c r="G99" s="5211"/>
      <c r="H99" s="5245"/>
      <c r="I99" s="5232">
        <f t="shared" si="47"/>
        <v>0</v>
      </c>
      <c r="J99" s="4963"/>
      <c r="K99" s="5248"/>
      <c r="L99" s="4956"/>
      <c r="M99" s="5252"/>
      <c r="N99" s="5239"/>
      <c r="O99" s="5239"/>
      <c r="P99" s="5242"/>
      <c r="Q99" s="5232">
        <f t="shared" si="48"/>
        <v>0</v>
      </c>
      <c r="R99" s="4963"/>
      <c r="S99" s="4963"/>
      <c r="T99" s="5262"/>
      <c r="U99" s="5232"/>
      <c r="V99" s="4963"/>
      <c r="W99" s="4963"/>
      <c r="X99" s="4956"/>
      <c r="Y99" s="1163" t="s">
        <v>428</v>
      </c>
      <c r="Z99" s="1167"/>
      <c r="AA99" s="2851">
        <v>1.0369999999999999</v>
      </c>
      <c r="AB99" s="1166"/>
      <c r="AC99" s="2950"/>
    </row>
    <row r="100" spans="1:33" s="856" customFormat="1" ht="49.5" customHeight="1" thickBot="1" x14ac:dyDescent="0.3">
      <c r="A100" s="5045"/>
      <c r="B100" s="5047"/>
      <c r="C100" s="5049"/>
      <c r="D100" s="5039"/>
      <c r="E100" s="5041"/>
      <c r="F100" s="5041"/>
      <c r="G100" s="5043"/>
      <c r="H100" s="1128" t="s">
        <v>16</v>
      </c>
      <c r="I100" s="1129">
        <f>I97</f>
        <v>11.8</v>
      </c>
      <c r="J100" s="3030"/>
      <c r="K100" s="3030"/>
      <c r="L100" s="1131">
        <f t="shared" ref="L100:T100" si="49">L97</f>
        <v>11.8</v>
      </c>
      <c r="M100" s="1129"/>
      <c r="N100" s="1130"/>
      <c r="O100" s="1130"/>
      <c r="P100" s="1131"/>
      <c r="Q100" s="1129">
        <f t="shared" si="49"/>
        <v>26.2</v>
      </c>
      <c r="R100" s="1130"/>
      <c r="S100" s="1130"/>
      <c r="T100" s="1131">
        <f t="shared" si="49"/>
        <v>26.2</v>
      </c>
      <c r="U100" s="1129"/>
      <c r="V100" s="1130"/>
      <c r="W100" s="1130"/>
      <c r="X100" s="1131"/>
      <c r="Y100" s="1168" t="s">
        <v>429</v>
      </c>
      <c r="Z100" s="1169"/>
      <c r="AA100" s="2850">
        <v>5</v>
      </c>
      <c r="AB100" s="1170"/>
      <c r="AC100" s="828"/>
    </row>
    <row r="101" spans="1:33" s="856" customFormat="1" ht="31.5" customHeight="1" x14ac:dyDescent="0.25">
      <c r="A101" s="5044" t="s">
        <v>109</v>
      </c>
      <c r="B101" s="5046" t="s">
        <v>26</v>
      </c>
      <c r="C101" s="5048" t="s">
        <v>183</v>
      </c>
      <c r="D101" s="5038" t="s">
        <v>430</v>
      </c>
      <c r="E101" s="5040" t="s">
        <v>97</v>
      </c>
      <c r="F101" s="5040">
        <v>157531950</v>
      </c>
      <c r="G101" s="5042" t="s">
        <v>420</v>
      </c>
      <c r="H101" s="5243" t="s">
        <v>50</v>
      </c>
      <c r="I101" s="5230">
        <f>J101+L101</f>
        <v>4</v>
      </c>
      <c r="J101" s="4961"/>
      <c r="K101" s="5246"/>
      <c r="L101" s="4954">
        <v>4</v>
      </c>
      <c r="M101" s="5234"/>
      <c r="N101" s="5237"/>
      <c r="O101" s="5237"/>
      <c r="P101" s="5240"/>
      <c r="Q101" s="5230">
        <f>R101+T101</f>
        <v>56</v>
      </c>
      <c r="R101" s="4961"/>
      <c r="S101" s="4961"/>
      <c r="T101" s="4954">
        <v>56</v>
      </c>
      <c r="U101" s="5230">
        <f>V101+X101</f>
        <v>30.4</v>
      </c>
      <c r="V101" s="4961"/>
      <c r="W101" s="4961"/>
      <c r="X101" s="4954">
        <v>30.4</v>
      </c>
      <c r="Y101" s="4995" t="s">
        <v>431</v>
      </c>
      <c r="Z101" s="4905"/>
      <c r="AA101" s="4890"/>
      <c r="AB101" s="4892">
        <v>1</v>
      </c>
      <c r="AC101" s="828"/>
    </row>
    <row r="102" spans="1:33" s="856" customFormat="1" ht="27.75" customHeight="1" x14ac:dyDescent="0.25">
      <c r="A102" s="5197"/>
      <c r="B102" s="5198"/>
      <c r="C102" s="5199"/>
      <c r="D102" s="5200"/>
      <c r="E102" s="5201"/>
      <c r="F102" s="5201"/>
      <c r="G102" s="5211"/>
      <c r="H102" s="5244"/>
      <c r="I102" s="5231"/>
      <c r="J102" s="4962"/>
      <c r="K102" s="5247"/>
      <c r="L102" s="4955"/>
      <c r="M102" s="5235"/>
      <c r="N102" s="5238"/>
      <c r="O102" s="5238"/>
      <c r="P102" s="5241"/>
      <c r="Q102" s="5231"/>
      <c r="R102" s="4962"/>
      <c r="S102" s="4962"/>
      <c r="T102" s="4955"/>
      <c r="U102" s="5231"/>
      <c r="V102" s="4962"/>
      <c r="W102" s="4962"/>
      <c r="X102" s="4955"/>
      <c r="Y102" s="4996"/>
      <c r="Z102" s="4906"/>
      <c r="AA102" s="4948"/>
      <c r="AB102" s="4908"/>
      <c r="AC102" s="828"/>
    </row>
    <row r="103" spans="1:33" s="856" customFormat="1" ht="24.75" customHeight="1" x14ac:dyDescent="0.25">
      <c r="A103" s="5197"/>
      <c r="B103" s="5198"/>
      <c r="C103" s="5199"/>
      <c r="D103" s="5200"/>
      <c r="E103" s="5201"/>
      <c r="F103" s="5201"/>
      <c r="G103" s="5211"/>
      <c r="H103" s="5245"/>
      <c r="I103" s="5232"/>
      <c r="J103" s="4963"/>
      <c r="K103" s="5248"/>
      <c r="L103" s="4956"/>
      <c r="M103" s="5236"/>
      <c r="N103" s="5239"/>
      <c r="O103" s="5239"/>
      <c r="P103" s="5242"/>
      <c r="Q103" s="5232"/>
      <c r="R103" s="4963"/>
      <c r="S103" s="4963"/>
      <c r="T103" s="4956"/>
      <c r="U103" s="5232"/>
      <c r="V103" s="4963"/>
      <c r="W103" s="4963"/>
      <c r="X103" s="4956"/>
      <c r="Y103" s="4996"/>
      <c r="Z103" s="4906"/>
      <c r="AA103" s="4948"/>
      <c r="AB103" s="4908"/>
      <c r="AC103" s="828"/>
    </row>
    <row r="104" spans="1:33" s="856" customFormat="1" ht="49.5" customHeight="1" thickBot="1" x14ac:dyDescent="0.3">
      <c r="A104" s="5045"/>
      <c r="B104" s="5047"/>
      <c r="C104" s="5049"/>
      <c r="D104" s="5039"/>
      <c r="E104" s="5041"/>
      <c r="F104" s="5041"/>
      <c r="G104" s="5043"/>
      <c r="H104" s="1128" t="s">
        <v>16</v>
      </c>
      <c r="I104" s="1129">
        <f>I101</f>
        <v>4</v>
      </c>
      <c r="J104" s="1130"/>
      <c r="K104" s="1130"/>
      <c r="L104" s="1131">
        <f t="shared" ref="L104:X104" si="50">L101</f>
        <v>4</v>
      </c>
      <c r="M104" s="1129"/>
      <c r="N104" s="1130"/>
      <c r="O104" s="1130"/>
      <c r="P104" s="1131"/>
      <c r="Q104" s="1129">
        <f t="shared" si="50"/>
        <v>56</v>
      </c>
      <c r="R104" s="1130"/>
      <c r="S104" s="1130"/>
      <c r="T104" s="1131">
        <f t="shared" si="50"/>
        <v>56</v>
      </c>
      <c r="U104" s="1129">
        <f t="shared" si="50"/>
        <v>30.4</v>
      </c>
      <c r="V104" s="1130"/>
      <c r="W104" s="1130"/>
      <c r="X104" s="1131">
        <f t="shared" si="50"/>
        <v>30.4</v>
      </c>
      <c r="Y104" s="4997"/>
      <c r="Z104" s="4907"/>
      <c r="AA104" s="4891"/>
      <c r="AB104" s="4893"/>
      <c r="AC104" s="828"/>
    </row>
    <row r="105" spans="1:33" s="856" customFormat="1" ht="16.5" thickBot="1" x14ac:dyDescent="0.3">
      <c r="A105" s="2339" t="s">
        <v>109</v>
      </c>
      <c r="B105" s="2405" t="s">
        <v>26</v>
      </c>
      <c r="C105" s="4991" t="s">
        <v>122</v>
      </c>
      <c r="D105" s="4991"/>
      <c r="E105" s="4991"/>
      <c r="F105" s="4991"/>
      <c r="G105" s="4991"/>
      <c r="H105" s="4991"/>
      <c r="I105" s="1075">
        <f t="shared" ref="I105:X105" si="51">SUM(I85+I88+I90+I92+I96+I100+I104)</f>
        <v>135.30000000000001</v>
      </c>
      <c r="J105" s="1076">
        <f t="shared" si="51"/>
        <v>70.599999999999994</v>
      </c>
      <c r="K105" s="1076"/>
      <c r="L105" s="1077">
        <f t="shared" si="51"/>
        <v>64.7</v>
      </c>
      <c r="M105" s="1171">
        <f t="shared" si="51"/>
        <v>200.2</v>
      </c>
      <c r="N105" s="1076">
        <f t="shared" si="51"/>
        <v>48.8</v>
      </c>
      <c r="O105" s="1076"/>
      <c r="P105" s="1172">
        <f t="shared" si="51"/>
        <v>151.4</v>
      </c>
      <c r="Q105" s="1171">
        <f t="shared" si="51"/>
        <v>309.79999999999995</v>
      </c>
      <c r="R105" s="1076">
        <f t="shared" si="51"/>
        <v>21.2</v>
      </c>
      <c r="S105" s="1076"/>
      <c r="T105" s="1172">
        <f t="shared" si="51"/>
        <v>288.60000000000002</v>
      </c>
      <c r="U105" s="1171">
        <f>SUM(U85+U88+U90+U92+U96+U100+U104)</f>
        <v>291.79999999999995</v>
      </c>
      <c r="V105" s="1076"/>
      <c r="W105" s="1076"/>
      <c r="X105" s="1172">
        <f t="shared" si="51"/>
        <v>291.79999999999995</v>
      </c>
      <c r="Y105" s="4880"/>
      <c r="Z105" s="4880"/>
      <c r="AA105" s="4880"/>
      <c r="AB105" s="4881"/>
      <c r="AC105" s="828"/>
    </row>
    <row r="106" spans="1:33" s="856" customFormat="1" ht="16.5" thickBot="1" x14ac:dyDescent="0.3">
      <c r="A106" s="2402" t="s">
        <v>109</v>
      </c>
      <c r="B106" s="2404" t="s">
        <v>142</v>
      </c>
      <c r="C106" s="4909" t="s">
        <v>432</v>
      </c>
      <c r="D106" s="4909"/>
      <c r="E106" s="4909"/>
      <c r="F106" s="4909"/>
      <c r="G106" s="4909"/>
      <c r="H106" s="4909"/>
      <c r="I106" s="4909"/>
      <c r="J106" s="4909"/>
      <c r="K106" s="4909"/>
      <c r="L106" s="4909"/>
      <c r="M106" s="4909"/>
      <c r="N106" s="4909"/>
      <c r="O106" s="4909"/>
      <c r="P106" s="4909"/>
      <c r="Q106" s="4909"/>
      <c r="R106" s="4909"/>
      <c r="S106" s="4909"/>
      <c r="T106" s="4909"/>
      <c r="U106" s="4909"/>
      <c r="V106" s="4909"/>
      <c r="W106" s="4909"/>
      <c r="X106" s="4909"/>
      <c r="Y106" s="4909"/>
      <c r="Z106" s="4909"/>
      <c r="AA106" s="4909"/>
      <c r="AB106" s="4910"/>
      <c r="AC106" s="828"/>
    </row>
    <row r="107" spans="1:33" s="856" customFormat="1" ht="65.25" customHeight="1" x14ac:dyDescent="0.25">
      <c r="A107" s="5044" t="s">
        <v>109</v>
      </c>
      <c r="B107" s="5046" t="s">
        <v>142</v>
      </c>
      <c r="C107" s="5048" t="s">
        <v>109</v>
      </c>
      <c r="D107" s="5146" t="s">
        <v>859</v>
      </c>
      <c r="E107" s="5040" t="s">
        <v>97</v>
      </c>
      <c r="F107" s="5040" t="s">
        <v>97</v>
      </c>
      <c r="G107" s="5042" t="s">
        <v>420</v>
      </c>
      <c r="H107" s="1173" t="s">
        <v>50</v>
      </c>
      <c r="I107" s="872">
        <f>J107+L107</f>
        <v>19.600000000000001</v>
      </c>
      <c r="J107" s="873">
        <v>19.600000000000001</v>
      </c>
      <c r="K107" s="873"/>
      <c r="L107" s="876"/>
      <c r="M107" s="1125">
        <f>N107+P107</f>
        <v>2.2999999999999998</v>
      </c>
      <c r="N107" s="1126">
        <v>2.2999999999999998</v>
      </c>
      <c r="O107" s="1126"/>
      <c r="P107" s="1127"/>
      <c r="Q107" s="1001">
        <f>R107+T107</f>
        <v>2.1</v>
      </c>
      <c r="R107" s="1002">
        <v>2.1</v>
      </c>
      <c r="S107" s="873"/>
      <c r="T107" s="876"/>
      <c r="U107" s="1001">
        <f>V107+X107</f>
        <v>1.9</v>
      </c>
      <c r="V107" s="997">
        <v>1.9</v>
      </c>
      <c r="W107" s="873"/>
      <c r="X107" s="876"/>
      <c r="Y107" s="4995" t="s">
        <v>433</v>
      </c>
      <c r="Z107" s="4897">
        <v>100</v>
      </c>
      <c r="AA107" s="4890">
        <v>100</v>
      </c>
      <c r="AB107" s="4892">
        <v>100</v>
      </c>
      <c r="AC107" s="877"/>
    </row>
    <row r="108" spans="1:33" s="856" customFormat="1" ht="66.75" customHeight="1" thickBot="1" x14ac:dyDescent="0.3">
      <c r="A108" s="5045"/>
      <c r="B108" s="5047"/>
      <c r="C108" s="5049"/>
      <c r="D108" s="5233"/>
      <c r="E108" s="5041"/>
      <c r="F108" s="5041"/>
      <c r="G108" s="5043"/>
      <c r="H108" s="1128" t="s">
        <v>16</v>
      </c>
      <c r="I108" s="1129">
        <f>I107</f>
        <v>19.600000000000001</v>
      </c>
      <c r="J108" s="1130">
        <f t="shared" ref="J108:V108" si="52">J107</f>
        <v>19.600000000000001</v>
      </c>
      <c r="K108" s="1130"/>
      <c r="L108" s="1131"/>
      <c r="M108" s="1129">
        <f t="shared" si="52"/>
        <v>2.2999999999999998</v>
      </c>
      <c r="N108" s="1130">
        <f t="shared" si="52"/>
        <v>2.2999999999999998</v>
      </c>
      <c r="O108" s="1130"/>
      <c r="P108" s="1131"/>
      <c r="Q108" s="1129">
        <f t="shared" si="52"/>
        <v>2.1</v>
      </c>
      <c r="R108" s="1130">
        <f t="shared" si="52"/>
        <v>2.1</v>
      </c>
      <c r="S108" s="1130"/>
      <c r="T108" s="1131"/>
      <c r="U108" s="1129">
        <f t="shared" si="52"/>
        <v>1.9</v>
      </c>
      <c r="V108" s="1130">
        <f t="shared" si="52"/>
        <v>1.9</v>
      </c>
      <c r="W108" s="1130"/>
      <c r="X108" s="1131"/>
      <c r="Y108" s="4997"/>
      <c r="Z108" s="4920"/>
      <c r="AA108" s="4891"/>
      <c r="AB108" s="4893"/>
      <c r="AC108" s="828"/>
    </row>
    <row r="109" spans="1:33" s="856" customFormat="1" ht="54" customHeight="1" x14ac:dyDescent="0.25">
      <c r="A109" s="5032" t="s">
        <v>109</v>
      </c>
      <c r="B109" s="5034" t="s">
        <v>142</v>
      </c>
      <c r="C109" s="5036" t="s">
        <v>142</v>
      </c>
      <c r="D109" s="5038" t="s">
        <v>434</v>
      </c>
      <c r="E109" s="5040" t="s">
        <v>97</v>
      </c>
      <c r="F109" s="5040" t="s">
        <v>97</v>
      </c>
      <c r="G109" s="5042" t="s">
        <v>420</v>
      </c>
      <c r="H109" s="1173" t="s">
        <v>50</v>
      </c>
      <c r="I109" s="872"/>
      <c r="J109" s="873"/>
      <c r="K109" s="873"/>
      <c r="L109" s="876"/>
      <c r="M109" s="2852"/>
      <c r="N109" s="2853"/>
      <c r="O109" s="1126"/>
      <c r="P109" s="1127"/>
      <c r="Q109" s="1001">
        <f>R109+T109</f>
        <v>40</v>
      </c>
      <c r="R109" s="1002">
        <v>40</v>
      </c>
      <c r="S109" s="873"/>
      <c r="T109" s="876"/>
      <c r="U109" s="1001">
        <f>V109+X109</f>
        <v>20</v>
      </c>
      <c r="V109" s="997">
        <v>20</v>
      </c>
      <c r="W109" s="873"/>
      <c r="X109" s="876"/>
      <c r="Y109" s="4995" t="s">
        <v>435</v>
      </c>
      <c r="Z109" s="4897"/>
      <c r="AA109" s="4890">
        <v>45</v>
      </c>
      <c r="AB109" s="4892">
        <v>20</v>
      </c>
      <c r="AC109" s="3143"/>
      <c r="AD109" s="3144"/>
    </row>
    <row r="110" spans="1:33" s="856" customFormat="1" ht="63" customHeight="1" thickBot="1" x14ac:dyDescent="0.3">
      <c r="A110" s="5033"/>
      <c r="B110" s="5035"/>
      <c r="C110" s="5037"/>
      <c r="D110" s="5039"/>
      <c r="E110" s="5041"/>
      <c r="F110" s="5041"/>
      <c r="G110" s="5043"/>
      <c r="H110" s="1128" t="s">
        <v>16</v>
      </c>
      <c r="I110" s="1129"/>
      <c r="J110" s="1130"/>
      <c r="K110" s="1130"/>
      <c r="L110" s="1131"/>
      <c r="M110" s="1129"/>
      <c r="N110" s="1130"/>
      <c r="O110" s="1130"/>
      <c r="P110" s="1131"/>
      <c r="Q110" s="1129">
        <f t="shared" ref="Q110:V110" si="53">Q109</f>
        <v>40</v>
      </c>
      <c r="R110" s="1130">
        <f t="shared" si="53"/>
        <v>40</v>
      </c>
      <c r="S110" s="1130"/>
      <c r="T110" s="1131"/>
      <c r="U110" s="1129">
        <f t="shared" si="53"/>
        <v>20</v>
      </c>
      <c r="V110" s="1130">
        <f t="shared" si="53"/>
        <v>20</v>
      </c>
      <c r="W110" s="1130"/>
      <c r="X110" s="1131"/>
      <c r="Y110" s="4997"/>
      <c r="Z110" s="4920"/>
      <c r="AA110" s="4891"/>
      <c r="AB110" s="4893"/>
      <c r="AC110" s="828"/>
    </row>
    <row r="111" spans="1:33" s="856" customFormat="1" ht="19.5" customHeight="1" thickBot="1" x14ac:dyDescent="0.3">
      <c r="A111" s="2337" t="s">
        <v>109</v>
      </c>
      <c r="B111" s="2338" t="s">
        <v>142</v>
      </c>
      <c r="C111" s="4991" t="s">
        <v>122</v>
      </c>
      <c r="D111" s="4991"/>
      <c r="E111" s="4991"/>
      <c r="F111" s="4991"/>
      <c r="G111" s="4991"/>
      <c r="H111" s="4991"/>
      <c r="I111" s="1174">
        <f>I108</f>
        <v>19.600000000000001</v>
      </c>
      <c r="J111" s="1076">
        <f t="shared" ref="J111" si="54">J108</f>
        <v>19.600000000000001</v>
      </c>
      <c r="K111" s="1076"/>
      <c r="L111" s="1175"/>
      <c r="M111" s="1174">
        <f>SUM(M108+M110)</f>
        <v>2.2999999999999998</v>
      </c>
      <c r="N111" s="1076">
        <f t="shared" ref="N111:V111" si="55">SUM(N108+N110)</f>
        <v>2.2999999999999998</v>
      </c>
      <c r="O111" s="1076"/>
      <c r="P111" s="1175"/>
      <c r="Q111" s="1174">
        <f t="shared" si="55"/>
        <v>42.1</v>
      </c>
      <c r="R111" s="1076">
        <f t="shared" si="55"/>
        <v>42.1</v>
      </c>
      <c r="S111" s="1076"/>
      <c r="T111" s="1175"/>
      <c r="U111" s="1174">
        <f t="shared" si="55"/>
        <v>21.9</v>
      </c>
      <c r="V111" s="1076">
        <f t="shared" si="55"/>
        <v>21.9</v>
      </c>
      <c r="W111" s="1076"/>
      <c r="X111" s="1175"/>
      <c r="Y111" s="4880"/>
      <c r="Z111" s="4880"/>
      <c r="AA111" s="4880"/>
      <c r="AB111" s="4881"/>
      <c r="AC111" s="828"/>
    </row>
    <row r="112" spans="1:33" s="856" customFormat="1" ht="16.5" thickBot="1" x14ac:dyDescent="0.3">
      <c r="A112" s="2339" t="s">
        <v>109</v>
      </c>
      <c r="B112" s="2340" t="s">
        <v>150</v>
      </c>
      <c r="C112" s="4909" t="s">
        <v>771</v>
      </c>
      <c r="D112" s="4909"/>
      <c r="E112" s="4909"/>
      <c r="F112" s="4909"/>
      <c r="G112" s="4909"/>
      <c r="H112" s="4909"/>
      <c r="I112" s="4909"/>
      <c r="J112" s="4909"/>
      <c r="K112" s="4909"/>
      <c r="L112" s="4909"/>
      <c r="M112" s="4909"/>
      <c r="N112" s="4909"/>
      <c r="O112" s="4909"/>
      <c r="P112" s="4909"/>
      <c r="Q112" s="4909"/>
      <c r="R112" s="4909"/>
      <c r="S112" s="4909"/>
      <c r="T112" s="4909"/>
      <c r="U112" s="4909"/>
      <c r="V112" s="4909"/>
      <c r="W112" s="4909"/>
      <c r="X112" s="4909"/>
      <c r="Y112" s="4909"/>
      <c r="Z112" s="4909"/>
      <c r="AA112" s="4909"/>
      <c r="AB112" s="4910"/>
      <c r="AC112" s="828"/>
    </row>
    <row r="113" spans="1:64" s="953" customFormat="1" ht="34.5" customHeight="1" x14ac:dyDescent="0.25">
      <c r="A113" s="5044" t="s">
        <v>109</v>
      </c>
      <c r="B113" s="5046" t="s">
        <v>150</v>
      </c>
      <c r="C113" s="5048" t="s">
        <v>26</v>
      </c>
      <c r="D113" s="5217" t="s">
        <v>436</v>
      </c>
      <c r="E113" s="5040" t="s">
        <v>97</v>
      </c>
      <c r="F113" s="5040" t="s">
        <v>97</v>
      </c>
      <c r="G113" s="4921" t="s">
        <v>182</v>
      </c>
      <c r="H113" s="1124" t="s">
        <v>50</v>
      </c>
      <c r="I113" s="1176">
        <f>J113+L113</f>
        <v>119.5</v>
      </c>
      <c r="J113" s="1177">
        <v>75.3</v>
      </c>
      <c r="K113" s="1178"/>
      <c r="L113" s="1179">
        <v>44.2</v>
      </c>
      <c r="M113" s="1180">
        <f>N113+P113</f>
        <v>125.8</v>
      </c>
      <c r="N113" s="1126">
        <v>125.8</v>
      </c>
      <c r="O113" s="1126"/>
      <c r="P113" s="1127"/>
      <c r="Q113" s="1052">
        <f>R113+T113</f>
        <v>125</v>
      </c>
      <c r="R113" s="873">
        <v>125</v>
      </c>
      <c r="S113" s="873"/>
      <c r="T113" s="876"/>
      <c r="U113" s="1052">
        <f>V113+X113</f>
        <v>125</v>
      </c>
      <c r="V113" s="873">
        <v>125</v>
      </c>
      <c r="W113" s="873"/>
      <c r="X113" s="876"/>
      <c r="Y113" s="4998" t="s">
        <v>840</v>
      </c>
      <c r="Z113" s="4988" t="s">
        <v>841</v>
      </c>
      <c r="AA113" s="4967">
        <v>16</v>
      </c>
      <c r="AB113" s="4973">
        <v>16</v>
      </c>
      <c r="AC113" s="1181"/>
    </row>
    <row r="114" spans="1:64" s="953" customFormat="1" ht="34.5" customHeight="1" x14ac:dyDescent="0.25">
      <c r="A114" s="5197"/>
      <c r="B114" s="5198"/>
      <c r="C114" s="5199"/>
      <c r="D114" s="5218"/>
      <c r="E114" s="5201"/>
      <c r="F114" s="5201"/>
      <c r="G114" s="4922"/>
      <c r="H114" s="1182" t="s">
        <v>129</v>
      </c>
      <c r="I114" s="1183">
        <f>J114+L114</f>
        <v>15.2</v>
      </c>
      <c r="J114" s="1184"/>
      <c r="K114" s="887"/>
      <c r="L114" s="1185">
        <v>15.2</v>
      </c>
      <c r="M114" s="1186"/>
      <c r="N114" s="1153"/>
      <c r="O114" s="1153"/>
      <c r="P114" s="1187"/>
      <c r="Q114" s="1188"/>
      <c r="R114" s="880"/>
      <c r="S114" s="880"/>
      <c r="T114" s="888"/>
      <c r="U114" s="1188"/>
      <c r="V114" s="880"/>
      <c r="W114" s="880"/>
      <c r="X114" s="888"/>
      <c r="Y114" s="4999"/>
      <c r="Z114" s="4989"/>
      <c r="AA114" s="4968"/>
      <c r="AB114" s="4974"/>
      <c r="AC114" s="1074"/>
    </row>
    <row r="115" spans="1:64" s="953" customFormat="1" ht="43.5" customHeight="1" thickBot="1" x14ac:dyDescent="0.3">
      <c r="A115" s="5045"/>
      <c r="B115" s="5047"/>
      <c r="C115" s="5049"/>
      <c r="D115" s="5219"/>
      <c r="E115" s="5041"/>
      <c r="F115" s="5041"/>
      <c r="G115" s="4923"/>
      <c r="H115" s="1128" t="s">
        <v>16</v>
      </c>
      <c r="I115" s="1129">
        <f>I113+I114</f>
        <v>134.69999999999999</v>
      </c>
      <c r="J115" s="1130">
        <f t="shared" ref="J115:V115" si="56">J113+J114</f>
        <v>75.3</v>
      </c>
      <c r="K115" s="1130"/>
      <c r="L115" s="1131">
        <f t="shared" si="56"/>
        <v>59.400000000000006</v>
      </c>
      <c r="M115" s="1135">
        <f t="shared" si="56"/>
        <v>125.8</v>
      </c>
      <c r="N115" s="1130">
        <f t="shared" si="56"/>
        <v>125.8</v>
      </c>
      <c r="O115" s="1130"/>
      <c r="P115" s="1131"/>
      <c r="Q115" s="1135">
        <f t="shared" si="56"/>
        <v>125</v>
      </c>
      <c r="R115" s="1130">
        <f t="shared" si="56"/>
        <v>125</v>
      </c>
      <c r="S115" s="1130"/>
      <c r="T115" s="1131"/>
      <c r="U115" s="1135">
        <f t="shared" si="56"/>
        <v>125</v>
      </c>
      <c r="V115" s="1130">
        <f t="shared" si="56"/>
        <v>125</v>
      </c>
      <c r="W115" s="1130"/>
      <c r="X115" s="1131"/>
      <c r="Y115" s="5000"/>
      <c r="Z115" s="4990"/>
      <c r="AA115" s="4969"/>
      <c r="AB115" s="4975"/>
      <c r="AC115" s="1074"/>
    </row>
    <row r="116" spans="1:64" s="953" customFormat="1" ht="43.5" customHeight="1" x14ac:dyDescent="0.25">
      <c r="A116" s="5032" t="s">
        <v>109</v>
      </c>
      <c r="B116" s="5034" t="s">
        <v>150</v>
      </c>
      <c r="C116" s="5036" t="s">
        <v>109</v>
      </c>
      <c r="D116" s="5223" t="s">
        <v>769</v>
      </c>
      <c r="E116" s="5040" t="s">
        <v>97</v>
      </c>
      <c r="F116" s="5040" t="s">
        <v>97</v>
      </c>
      <c r="G116" s="4924" t="s">
        <v>142</v>
      </c>
      <c r="H116" s="2363" t="s">
        <v>107</v>
      </c>
      <c r="I116" s="2409"/>
      <c r="J116" s="2365"/>
      <c r="K116" s="2365"/>
      <c r="L116" s="2410"/>
      <c r="M116" s="2563">
        <f>N116+P116</f>
        <v>64.5</v>
      </c>
      <c r="N116" s="2564"/>
      <c r="O116" s="2564"/>
      <c r="P116" s="2565">
        <v>64.5</v>
      </c>
      <c r="Q116" s="2566">
        <f>R116+T116</f>
        <v>27.2</v>
      </c>
      <c r="R116" s="2567"/>
      <c r="S116" s="2567"/>
      <c r="T116" s="2568">
        <v>27.2</v>
      </c>
      <c r="U116" s="2413"/>
      <c r="V116" s="2365"/>
      <c r="W116" s="2365"/>
      <c r="X116" s="2366"/>
      <c r="Y116" s="4927" t="s">
        <v>770</v>
      </c>
      <c r="Z116" s="4930"/>
      <c r="AA116" s="4967">
        <v>1</v>
      </c>
      <c r="AB116" s="4970"/>
      <c r="AC116" s="1181"/>
    </row>
    <row r="117" spans="1:64" s="953" customFormat="1" ht="43.5" customHeight="1" x14ac:dyDescent="0.25">
      <c r="A117" s="5220"/>
      <c r="B117" s="5221"/>
      <c r="C117" s="5222"/>
      <c r="D117" s="5224"/>
      <c r="E117" s="5201"/>
      <c r="F117" s="5201"/>
      <c r="G117" s="4925"/>
      <c r="H117" s="2367" t="s">
        <v>50</v>
      </c>
      <c r="I117" s="2411"/>
      <c r="J117" s="2369"/>
      <c r="K117" s="2369"/>
      <c r="L117" s="2412"/>
      <c r="M117" s="2569">
        <f>N117+P117</f>
        <v>2.9</v>
      </c>
      <c r="N117" s="2570"/>
      <c r="O117" s="2570"/>
      <c r="P117" s="2571">
        <v>2.9</v>
      </c>
      <c r="Q117" s="2572">
        <f>R117+T117</f>
        <v>1.9</v>
      </c>
      <c r="R117" s="2573"/>
      <c r="S117" s="2573"/>
      <c r="T117" s="2574">
        <v>1.9</v>
      </c>
      <c r="U117" s="2414"/>
      <c r="V117" s="2369"/>
      <c r="W117" s="2369"/>
      <c r="X117" s="2370"/>
      <c r="Y117" s="4928"/>
      <c r="Z117" s="4931"/>
      <c r="AA117" s="4968"/>
      <c r="AB117" s="4971"/>
      <c r="AC117" s="1074"/>
    </row>
    <row r="118" spans="1:64" s="953" customFormat="1" ht="43.5" customHeight="1" thickBot="1" x14ac:dyDescent="0.3">
      <c r="A118" s="5033"/>
      <c r="B118" s="5035"/>
      <c r="C118" s="5037"/>
      <c r="D118" s="5225"/>
      <c r="E118" s="5041"/>
      <c r="F118" s="5041"/>
      <c r="G118" s="4926"/>
      <c r="H118" s="2415" t="s">
        <v>16</v>
      </c>
      <c r="I118" s="2416"/>
      <c r="J118" s="2417"/>
      <c r="K118" s="2417"/>
      <c r="L118" s="2418"/>
      <c r="M118" s="2407">
        <f>M116+M117</f>
        <v>67.400000000000006</v>
      </c>
      <c r="N118" s="2406"/>
      <c r="O118" s="2406"/>
      <c r="P118" s="2408">
        <f t="shared" ref="P118" si="57">P116+P117</f>
        <v>67.400000000000006</v>
      </c>
      <c r="Q118" s="2407">
        <f t="shared" ref="Q118:T118" si="58">Q116+Q117</f>
        <v>29.099999999999998</v>
      </c>
      <c r="R118" s="2406"/>
      <c r="S118" s="2406"/>
      <c r="T118" s="2408">
        <f t="shared" si="58"/>
        <v>29.099999999999998</v>
      </c>
      <c r="U118" s="2407"/>
      <c r="V118" s="2406"/>
      <c r="W118" s="2406"/>
      <c r="X118" s="2408"/>
      <c r="Y118" s="4929"/>
      <c r="Z118" s="4932"/>
      <c r="AA118" s="4969"/>
      <c r="AB118" s="4972"/>
      <c r="AC118" s="1074"/>
    </row>
    <row r="119" spans="1:64" s="856" customFormat="1" ht="16.5" thickBot="1" x14ac:dyDescent="0.3">
      <c r="A119" s="2339" t="s">
        <v>109</v>
      </c>
      <c r="B119" s="2340" t="s">
        <v>150</v>
      </c>
      <c r="C119" s="4991" t="s">
        <v>122</v>
      </c>
      <c r="D119" s="4991"/>
      <c r="E119" s="4991"/>
      <c r="F119" s="4991"/>
      <c r="G119" s="4991"/>
      <c r="H119" s="4991"/>
      <c r="I119" s="1174">
        <f t="shared" ref="I119:L119" si="59">I115</f>
        <v>134.69999999999999</v>
      </c>
      <c r="J119" s="1076">
        <f t="shared" si="59"/>
        <v>75.3</v>
      </c>
      <c r="K119" s="1076"/>
      <c r="L119" s="1175">
        <f t="shared" si="59"/>
        <v>59.400000000000006</v>
      </c>
      <c r="M119" s="1189">
        <f>M115+M118</f>
        <v>193.2</v>
      </c>
      <c r="N119" s="1076">
        <f t="shared" ref="N119:V119" si="60">N115+N118</f>
        <v>125.8</v>
      </c>
      <c r="O119" s="1076"/>
      <c r="P119" s="1077">
        <f t="shared" si="60"/>
        <v>67.400000000000006</v>
      </c>
      <c r="Q119" s="1189">
        <f t="shared" si="60"/>
        <v>154.1</v>
      </c>
      <c r="R119" s="1076">
        <f t="shared" si="60"/>
        <v>125</v>
      </c>
      <c r="S119" s="1076"/>
      <c r="T119" s="1077">
        <f t="shared" si="60"/>
        <v>29.099999999999998</v>
      </c>
      <c r="U119" s="1189">
        <f t="shared" si="60"/>
        <v>125</v>
      </c>
      <c r="V119" s="1076">
        <f t="shared" si="60"/>
        <v>125</v>
      </c>
      <c r="W119" s="1076"/>
      <c r="X119" s="1077"/>
      <c r="Y119" s="4880"/>
      <c r="Z119" s="4880"/>
      <c r="AA119" s="4880"/>
      <c r="AB119" s="4881"/>
      <c r="AC119" s="828"/>
    </row>
    <row r="120" spans="1:64" s="856" customFormat="1" ht="16.5" thickBot="1" x14ac:dyDescent="0.3">
      <c r="A120" s="2339" t="s">
        <v>109</v>
      </c>
      <c r="B120" s="2340" t="s">
        <v>178</v>
      </c>
      <c r="C120" s="4909" t="s">
        <v>437</v>
      </c>
      <c r="D120" s="4909"/>
      <c r="E120" s="4909"/>
      <c r="F120" s="4909"/>
      <c r="G120" s="4909"/>
      <c r="H120" s="4909"/>
      <c r="I120" s="4909"/>
      <c r="J120" s="4909"/>
      <c r="K120" s="4909"/>
      <c r="L120" s="4909"/>
      <c r="M120" s="4909"/>
      <c r="N120" s="4909"/>
      <c r="O120" s="4909"/>
      <c r="P120" s="4909"/>
      <c r="Q120" s="4909"/>
      <c r="R120" s="4909"/>
      <c r="S120" s="4909"/>
      <c r="T120" s="4909"/>
      <c r="U120" s="4909"/>
      <c r="V120" s="4909"/>
      <c r="W120" s="4909"/>
      <c r="X120" s="4909"/>
      <c r="Y120" s="4909"/>
      <c r="Z120" s="4909"/>
      <c r="AA120" s="4909"/>
      <c r="AB120" s="4910"/>
      <c r="AC120" s="828"/>
    </row>
    <row r="121" spans="1:64" s="856" customFormat="1" ht="46.5" customHeight="1" x14ac:dyDescent="0.25">
      <c r="A121" s="5044" t="s">
        <v>109</v>
      </c>
      <c r="B121" s="5046" t="s">
        <v>178</v>
      </c>
      <c r="C121" s="5048" t="s">
        <v>26</v>
      </c>
      <c r="D121" s="5038" t="s">
        <v>438</v>
      </c>
      <c r="E121" s="5040" t="s">
        <v>97</v>
      </c>
      <c r="F121" s="5040" t="s">
        <v>97</v>
      </c>
      <c r="G121" s="4921" t="s">
        <v>182</v>
      </c>
      <c r="H121" s="5227" t="s">
        <v>50</v>
      </c>
      <c r="I121" s="5230">
        <f>J121+L121</f>
        <v>21.3</v>
      </c>
      <c r="J121" s="4961">
        <v>21.3</v>
      </c>
      <c r="K121" s="4961"/>
      <c r="L121" s="4954"/>
      <c r="M121" s="4976">
        <f>N121+P121</f>
        <v>11.3</v>
      </c>
      <c r="N121" s="4911">
        <v>11.3</v>
      </c>
      <c r="O121" s="4914">
        <v>11.3</v>
      </c>
      <c r="P121" s="5215"/>
      <c r="Q121" s="4957">
        <f>R121+T121</f>
        <v>11.3</v>
      </c>
      <c r="R121" s="4918">
        <v>11.3</v>
      </c>
      <c r="S121" s="4918">
        <v>11.3</v>
      </c>
      <c r="T121" s="4959"/>
      <c r="U121" s="4957">
        <f>V121+X121</f>
        <v>11.3</v>
      </c>
      <c r="V121" s="4918">
        <v>11.3</v>
      </c>
      <c r="W121" s="4918">
        <v>11.3</v>
      </c>
      <c r="X121" s="4959"/>
      <c r="Y121" s="1190" t="s">
        <v>439</v>
      </c>
      <c r="Z121" s="1191">
        <v>150</v>
      </c>
      <c r="AA121" s="1192">
        <v>130</v>
      </c>
      <c r="AB121" s="1193">
        <v>100</v>
      </c>
      <c r="AC121" s="1194"/>
    </row>
    <row r="122" spans="1:64" s="856" customFormat="1" ht="37.5" customHeight="1" x14ac:dyDescent="0.25">
      <c r="A122" s="5197"/>
      <c r="B122" s="5198"/>
      <c r="C122" s="5199"/>
      <c r="D122" s="5200"/>
      <c r="E122" s="5201"/>
      <c r="F122" s="5201"/>
      <c r="G122" s="4922"/>
      <c r="H122" s="5228"/>
      <c r="I122" s="5231"/>
      <c r="J122" s="4962"/>
      <c r="K122" s="4962"/>
      <c r="L122" s="4955"/>
      <c r="M122" s="4977"/>
      <c r="N122" s="4912"/>
      <c r="O122" s="4915"/>
      <c r="P122" s="5216"/>
      <c r="Q122" s="4958"/>
      <c r="R122" s="4919"/>
      <c r="S122" s="4919"/>
      <c r="T122" s="4960"/>
      <c r="U122" s="4958"/>
      <c r="V122" s="4919"/>
      <c r="W122" s="4919"/>
      <c r="X122" s="4960"/>
      <c r="Y122" s="1195" t="s">
        <v>440</v>
      </c>
      <c r="Z122" s="1196">
        <v>50</v>
      </c>
      <c r="AA122" s="1197">
        <v>50</v>
      </c>
      <c r="AB122" s="1198">
        <v>50</v>
      </c>
      <c r="AC122" s="828"/>
    </row>
    <row r="123" spans="1:64" s="856" customFormat="1" ht="32.25" customHeight="1" x14ac:dyDescent="0.25">
      <c r="A123" s="5197"/>
      <c r="B123" s="5198"/>
      <c r="C123" s="5199"/>
      <c r="D123" s="5200"/>
      <c r="E123" s="5201"/>
      <c r="F123" s="5201"/>
      <c r="G123" s="4922"/>
      <c r="H123" s="5229"/>
      <c r="I123" s="5232"/>
      <c r="J123" s="4963"/>
      <c r="K123" s="4963"/>
      <c r="L123" s="4956"/>
      <c r="M123" s="4977"/>
      <c r="N123" s="4912"/>
      <c r="O123" s="4915"/>
      <c r="P123" s="5216"/>
      <c r="Q123" s="4958"/>
      <c r="R123" s="4919"/>
      <c r="S123" s="4919"/>
      <c r="T123" s="4960"/>
      <c r="U123" s="4958"/>
      <c r="V123" s="4919"/>
      <c r="W123" s="4919"/>
      <c r="X123" s="4960"/>
      <c r="Y123" s="4916" t="s">
        <v>441</v>
      </c>
      <c r="Z123" s="4884"/>
      <c r="AA123" s="4948"/>
      <c r="AB123" s="4908"/>
      <c r="AC123" s="828"/>
    </row>
    <row r="124" spans="1:64" s="953" customFormat="1" ht="34.5" customHeight="1" thickBot="1" x14ac:dyDescent="0.3">
      <c r="A124" s="5045"/>
      <c r="B124" s="5047"/>
      <c r="C124" s="5049"/>
      <c r="D124" s="5226"/>
      <c r="E124" s="5041"/>
      <c r="F124" s="5041"/>
      <c r="G124" s="4923"/>
      <c r="H124" s="1128" t="s">
        <v>16</v>
      </c>
      <c r="I124" s="1129">
        <f>I121</f>
        <v>21.3</v>
      </c>
      <c r="J124" s="1130">
        <f t="shared" ref="J124:X124" si="61">J121</f>
        <v>21.3</v>
      </c>
      <c r="K124" s="1130">
        <f t="shared" si="61"/>
        <v>0</v>
      </c>
      <c r="L124" s="1131">
        <f t="shared" si="61"/>
        <v>0</v>
      </c>
      <c r="M124" s="1129">
        <f t="shared" si="61"/>
        <v>11.3</v>
      </c>
      <c r="N124" s="1130">
        <f t="shared" si="61"/>
        <v>11.3</v>
      </c>
      <c r="O124" s="1130">
        <f t="shared" si="61"/>
        <v>11.3</v>
      </c>
      <c r="P124" s="1131">
        <f t="shared" si="61"/>
        <v>0</v>
      </c>
      <c r="Q124" s="1129">
        <f t="shared" si="61"/>
        <v>11.3</v>
      </c>
      <c r="R124" s="1130">
        <f t="shared" si="61"/>
        <v>11.3</v>
      </c>
      <c r="S124" s="1130">
        <f t="shared" si="61"/>
        <v>11.3</v>
      </c>
      <c r="T124" s="1131">
        <f t="shared" si="61"/>
        <v>0</v>
      </c>
      <c r="U124" s="1129">
        <f t="shared" si="61"/>
        <v>11.3</v>
      </c>
      <c r="V124" s="1130">
        <f t="shared" si="61"/>
        <v>11.3</v>
      </c>
      <c r="W124" s="1130">
        <f t="shared" si="61"/>
        <v>11.3</v>
      </c>
      <c r="X124" s="1131">
        <f t="shared" si="61"/>
        <v>0</v>
      </c>
      <c r="Y124" s="4917"/>
      <c r="Z124" s="4920"/>
      <c r="AA124" s="4891"/>
      <c r="AB124" s="4893"/>
      <c r="AC124" s="1074"/>
    </row>
    <row r="125" spans="1:64" s="856" customFormat="1" ht="35.25" customHeight="1" x14ac:dyDescent="0.25">
      <c r="A125" s="5044" t="s">
        <v>109</v>
      </c>
      <c r="B125" s="5046" t="s">
        <v>178</v>
      </c>
      <c r="C125" s="5208" t="s">
        <v>109</v>
      </c>
      <c r="D125" s="2403" t="s">
        <v>442</v>
      </c>
      <c r="E125" s="5040" t="s">
        <v>97</v>
      </c>
      <c r="F125" s="5040" t="s">
        <v>97</v>
      </c>
      <c r="G125" s="5042" t="s">
        <v>443</v>
      </c>
      <c r="H125" s="1124"/>
      <c r="I125" s="2484"/>
      <c r="J125" s="1178"/>
      <c r="K125" s="1178"/>
      <c r="L125" s="1179"/>
      <c r="M125" s="1199"/>
      <c r="N125" s="1200"/>
      <c r="O125" s="1200"/>
      <c r="P125" s="1201"/>
      <c r="Q125" s="1202"/>
      <c r="R125" s="1203"/>
      <c r="S125" s="1203"/>
      <c r="T125" s="1204"/>
      <c r="U125" s="1202"/>
      <c r="V125" s="1203"/>
      <c r="W125" s="1203"/>
      <c r="X125" s="1204"/>
      <c r="Y125" s="4995" t="s">
        <v>444</v>
      </c>
      <c r="Z125" s="5212">
        <v>7100</v>
      </c>
      <c r="AA125" s="5212">
        <v>7000</v>
      </c>
      <c r="AB125" s="5202">
        <v>6800</v>
      </c>
      <c r="AC125" s="1074"/>
    </row>
    <row r="126" spans="1:64" s="856" customFormat="1" ht="50.25" customHeight="1" x14ac:dyDescent="0.25">
      <c r="A126" s="5197"/>
      <c r="B126" s="5198"/>
      <c r="C126" s="5209"/>
      <c r="D126" s="2341" t="s">
        <v>445</v>
      </c>
      <c r="E126" s="5201"/>
      <c r="F126" s="5201"/>
      <c r="G126" s="5211"/>
      <c r="H126" s="1205" t="s">
        <v>50</v>
      </c>
      <c r="I126" s="2466">
        <f>J126+L126</f>
        <v>269.8</v>
      </c>
      <c r="J126" s="2468">
        <v>269.8</v>
      </c>
      <c r="K126" s="2468"/>
      <c r="L126" s="2464"/>
      <c r="M126" s="3009">
        <f>N126+P126</f>
        <v>280.10000000000002</v>
      </c>
      <c r="N126" s="3006">
        <v>280.10000000000002</v>
      </c>
      <c r="O126" s="2584"/>
      <c r="P126" s="1207"/>
      <c r="Q126" s="1058">
        <f>R126+T126</f>
        <v>280.10000000000002</v>
      </c>
      <c r="R126" s="1056">
        <v>280.10000000000002</v>
      </c>
      <c r="S126" s="1056"/>
      <c r="T126" s="1057"/>
      <c r="U126" s="1058">
        <f>V126+X126</f>
        <v>280.10000000000002</v>
      </c>
      <c r="V126" s="1056">
        <v>280.10000000000002</v>
      </c>
      <c r="W126" s="1056"/>
      <c r="X126" s="1057"/>
      <c r="Y126" s="4996"/>
      <c r="Z126" s="5213"/>
      <c r="AA126" s="5213"/>
      <c r="AB126" s="5203"/>
      <c r="AC126" s="828"/>
    </row>
    <row r="127" spans="1:64" s="1210" customFormat="1" ht="50.25" customHeight="1" x14ac:dyDescent="0.25">
      <c r="A127" s="5197"/>
      <c r="B127" s="5198"/>
      <c r="C127" s="5209"/>
      <c r="D127" s="2342" t="s">
        <v>446</v>
      </c>
      <c r="E127" s="5201"/>
      <c r="F127" s="5201"/>
      <c r="G127" s="5211"/>
      <c r="H127" s="1208" t="s">
        <v>50</v>
      </c>
      <c r="I127" s="2481">
        <f>J127+L127</f>
        <v>411.8</v>
      </c>
      <c r="J127" s="1007">
        <v>411.8</v>
      </c>
      <c r="K127" s="1007"/>
      <c r="L127" s="1008"/>
      <c r="M127" s="3009">
        <f>N127+P127</f>
        <v>395</v>
      </c>
      <c r="N127" s="3006">
        <v>395</v>
      </c>
      <c r="O127" s="2584"/>
      <c r="P127" s="1207"/>
      <c r="Q127" s="1183">
        <f>R127+T127</f>
        <v>395</v>
      </c>
      <c r="R127" s="1184">
        <v>395</v>
      </c>
      <c r="S127" s="1184"/>
      <c r="T127" s="1209"/>
      <c r="U127" s="1183">
        <f>V127+X127</f>
        <v>395</v>
      </c>
      <c r="V127" s="1184">
        <v>395</v>
      </c>
      <c r="W127" s="1056"/>
      <c r="X127" s="1057"/>
      <c r="Y127" s="4996"/>
      <c r="Z127" s="5213"/>
      <c r="AA127" s="5213"/>
      <c r="AB127" s="5203"/>
      <c r="AC127" s="2586"/>
      <c r="AD127" s="2586"/>
      <c r="AE127" s="856"/>
      <c r="AF127" s="856"/>
      <c r="AG127" s="856"/>
      <c r="AH127" s="856"/>
      <c r="AI127" s="856"/>
      <c r="AJ127" s="856"/>
      <c r="AK127" s="856"/>
      <c r="AL127" s="856"/>
      <c r="AM127" s="856"/>
      <c r="AN127" s="856"/>
      <c r="AO127" s="856"/>
      <c r="AP127" s="856"/>
      <c r="AQ127" s="856"/>
      <c r="AR127" s="856"/>
      <c r="AS127" s="856"/>
      <c r="AT127" s="856"/>
      <c r="AU127" s="856"/>
      <c r="AV127" s="856"/>
      <c r="AW127" s="856"/>
      <c r="AX127" s="856"/>
      <c r="AY127" s="856"/>
      <c r="AZ127" s="856"/>
      <c r="BA127" s="856"/>
      <c r="BB127" s="856"/>
      <c r="BC127" s="856"/>
      <c r="BD127" s="856"/>
      <c r="BE127" s="856"/>
      <c r="BF127" s="856"/>
      <c r="BG127" s="856"/>
      <c r="BH127" s="856"/>
      <c r="BI127" s="856"/>
      <c r="BJ127" s="856"/>
      <c r="BK127" s="856"/>
      <c r="BL127" s="856"/>
    </row>
    <row r="128" spans="1:64" s="856" customFormat="1" ht="51" customHeight="1" x14ac:dyDescent="0.25">
      <c r="A128" s="5197"/>
      <c r="B128" s="5198"/>
      <c r="C128" s="5209"/>
      <c r="D128" s="2341" t="s">
        <v>447</v>
      </c>
      <c r="E128" s="5201"/>
      <c r="F128" s="5201"/>
      <c r="G128" s="5211"/>
      <c r="H128" s="1208" t="s">
        <v>50</v>
      </c>
      <c r="I128" s="2481">
        <f>J128+L128</f>
        <v>46.4</v>
      </c>
      <c r="J128" s="1007">
        <v>46.4</v>
      </c>
      <c r="K128" s="1184">
        <v>27.4</v>
      </c>
      <c r="L128" s="1008"/>
      <c r="M128" s="3031">
        <f>N128+P128</f>
        <v>45.9</v>
      </c>
      <c r="N128" s="1211">
        <v>45.9</v>
      </c>
      <c r="O128" s="1211">
        <v>28.8</v>
      </c>
      <c r="P128" s="1212"/>
      <c r="Q128" s="1183">
        <f>R128+T128</f>
        <v>45.9</v>
      </c>
      <c r="R128" s="1184">
        <v>45.9</v>
      </c>
      <c r="S128" s="1184">
        <v>28.8</v>
      </c>
      <c r="T128" s="1209"/>
      <c r="U128" s="1183">
        <f>V128+X128</f>
        <v>45.9</v>
      </c>
      <c r="V128" s="1184">
        <v>45.9</v>
      </c>
      <c r="W128" s="1184">
        <v>28.8</v>
      </c>
      <c r="X128" s="1057"/>
      <c r="Y128" s="5177"/>
      <c r="Z128" s="5214"/>
      <c r="AA128" s="5214"/>
      <c r="AB128" s="5204"/>
      <c r="AJ128" s="828"/>
      <c r="AN128" s="953"/>
      <c r="AO128" s="953"/>
      <c r="AP128" s="953"/>
      <c r="AQ128" s="953"/>
      <c r="AR128" s="953"/>
      <c r="AS128" s="953"/>
      <c r="AT128" s="953"/>
      <c r="AU128" s="953"/>
      <c r="AV128" s="953"/>
      <c r="AW128" s="953"/>
      <c r="AX128" s="953"/>
      <c r="AY128" s="953"/>
      <c r="AZ128" s="953"/>
      <c r="BA128" s="953"/>
      <c r="BB128" s="953"/>
      <c r="BC128" s="953"/>
      <c r="BD128" s="953"/>
      <c r="BE128" s="953"/>
      <c r="BF128" s="953"/>
      <c r="BG128" s="953"/>
      <c r="BH128" s="953"/>
      <c r="BI128" s="953"/>
      <c r="BJ128" s="953"/>
      <c r="BK128" s="953"/>
      <c r="BL128" s="953"/>
    </row>
    <row r="129" spans="1:36" s="856" customFormat="1" ht="45" customHeight="1" x14ac:dyDescent="0.25">
      <c r="A129" s="5197"/>
      <c r="B129" s="5198"/>
      <c r="C129" s="5209"/>
      <c r="D129" s="5205" t="s">
        <v>448</v>
      </c>
      <c r="E129" s="5201"/>
      <c r="F129" s="5201"/>
      <c r="G129" s="5211"/>
      <c r="H129" s="1213" t="s">
        <v>50</v>
      </c>
      <c r="I129" s="2465"/>
      <c r="J129" s="2467"/>
      <c r="K129" s="1224"/>
      <c r="L129" s="2463"/>
      <c r="M129" s="3032">
        <f>N129+P129</f>
        <v>27.6</v>
      </c>
      <c r="N129" s="1222">
        <v>27.6</v>
      </c>
      <c r="O129" s="2585"/>
      <c r="P129" s="1217"/>
      <c r="Q129" s="1062"/>
      <c r="R129" s="1060"/>
      <c r="S129" s="1060"/>
      <c r="T129" s="1061"/>
      <c r="U129" s="1062"/>
      <c r="V129" s="1060"/>
      <c r="W129" s="1060"/>
      <c r="X129" s="1061"/>
      <c r="Y129" s="5176" t="s">
        <v>449</v>
      </c>
      <c r="Z129" s="5206">
        <v>1</v>
      </c>
      <c r="AA129" s="5206"/>
      <c r="AB129" s="5207"/>
      <c r="AC129" s="3033"/>
      <c r="AD129" s="3034"/>
      <c r="AE129" s="3034"/>
      <c r="AF129" s="3034"/>
      <c r="AG129" s="3034"/>
      <c r="AH129" s="3034"/>
      <c r="AI129" s="3034"/>
      <c r="AJ129" s="3034"/>
    </row>
    <row r="130" spans="1:36" s="856" customFormat="1" ht="24" customHeight="1" thickBot="1" x14ac:dyDescent="0.3">
      <c r="A130" s="5045"/>
      <c r="B130" s="5047"/>
      <c r="C130" s="5210"/>
      <c r="D130" s="5039"/>
      <c r="E130" s="5041"/>
      <c r="F130" s="5041"/>
      <c r="G130" s="5043"/>
      <c r="H130" s="1128" t="s">
        <v>16</v>
      </c>
      <c r="I130" s="1129">
        <f t="shared" ref="I130:W130" si="62">SUM(I126:I129)</f>
        <v>728</v>
      </c>
      <c r="J130" s="1130">
        <f t="shared" si="62"/>
        <v>728</v>
      </c>
      <c r="K130" s="1130">
        <f t="shared" si="62"/>
        <v>27.4</v>
      </c>
      <c r="L130" s="1131"/>
      <c r="M130" s="1129">
        <f t="shared" si="62"/>
        <v>748.6</v>
      </c>
      <c r="N130" s="1130">
        <f t="shared" si="62"/>
        <v>748.6</v>
      </c>
      <c r="O130" s="1130">
        <f t="shared" si="62"/>
        <v>28.8</v>
      </c>
      <c r="P130" s="1131"/>
      <c r="Q130" s="1129">
        <f t="shared" si="62"/>
        <v>721</v>
      </c>
      <c r="R130" s="1130">
        <f t="shared" si="62"/>
        <v>721</v>
      </c>
      <c r="S130" s="1130">
        <f t="shared" si="62"/>
        <v>28.8</v>
      </c>
      <c r="T130" s="1131"/>
      <c r="U130" s="1129">
        <f t="shared" si="62"/>
        <v>721</v>
      </c>
      <c r="V130" s="1130">
        <f t="shared" si="62"/>
        <v>721</v>
      </c>
      <c r="W130" s="1130">
        <f t="shared" si="62"/>
        <v>28.8</v>
      </c>
      <c r="X130" s="1131"/>
      <c r="Y130" s="4997"/>
      <c r="Z130" s="4891"/>
      <c r="AA130" s="4891"/>
      <c r="AB130" s="4893"/>
      <c r="AC130" s="3033"/>
      <c r="AD130" s="3034"/>
      <c r="AE130" s="3034"/>
      <c r="AF130" s="3034"/>
      <c r="AG130" s="3034"/>
      <c r="AH130" s="3034"/>
      <c r="AI130" s="3034"/>
      <c r="AJ130" s="3034"/>
    </row>
    <row r="131" spans="1:36" s="953" customFormat="1" ht="20.25" customHeight="1" x14ac:dyDescent="0.25">
      <c r="A131" s="5044" t="s">
        <v>109</v>
      </c>
      <c r="B131" s="5046" t="s">
        <v>178</v>
      </c>
      <c r="C131" s="5048" t="s">
        <v>142</v>
      </c>
      <c r="D131" s="5038" t="s">
        <v>450</v>
      </c>
      <c r="E131" s="5040" t="s">
        <v>97</v>
      </c>
      <c r="F131" s="5040" t="s">
        <v>97</v>
      </c>
      <c r="G131" s="4921" t="s">
        <v>182</v>
      </c>
      <c r="H131" s="1208" t="s">
        <v>135</v>
      </c>
      <c r="I131" s="1058">
        <f>J131+L131</f>
        <v>40.6</v>
      </c>
      <c r="J131" s="1056"/>
      <c r="K131" s="1218"/>
      <c r="L131" s="1057">
        <v>40.6</v>
      </c>
      <c r="M131" s="1219"/>
      <c r="N131" s="1220"/>
      <c r="O131" s="1220"/>
      <c r="P131" s="1212"/>
      <c r="Q131" s="1183"/>
      <c r="R131" s="1184"/>
      <c r="S131" s="1184"/>
      <c r="T131" s="1209"/>
      <c r="U131" s="1058"/>
      <c r="V131" s="1056"/>
      <c r="W131" s="1056"/>
      <c r="X131" s="1057"/>
      <c r="Y131" s="4873" t="s">
        <v>827</v>
      </c>
      <c r="Z131" s="4890">
        <v>5</v>
      </c>
      <c r="AA131" s="4949"/>
      <c r="AB131" s="4870"/>
      <c r="AC131" s="1074"/>
    </row>
    <row r="132" spans="1:36" s="953" customFormat="1" ht="21.75" customHeight="1" x14ac:dyDescent="0.25">
      <c r="A132" s="5197"/>
      <c r="B132" s="5198"/>
      <c r="C132" s="5199"/>
      <c r="D132" s="5200"/>
      <c r="E132" s="5201"/>
      <c r="F132" s="5201"/>
      <c r="G132" s="4922"/>
      <c r="H132" s="1213" t="s">
        <v>107</v>
      </c>
      <c r="I132" s="1062"/>
      <c r="J132" s="1060"/>
      <c r="K132" s="1221"/>
      <c r="L132" s="1061"/>
      <c r="M132" s="1219">
        <f t="shared" ref="M132:M133" si="63">N132+P132</f>
        <v>1.7</v>
      </c>
      <c r="N132" s="1220">
        <v>1.7</v>
      </c>
      <c r="O132" s="1220"/>
      <c r="P132" s="1212"/>
      <c r="Q132" s="1183"/>
      <c r="R132" s="1184"/>
      <c r="S132" s="1184"/>
      <c r="T132" s="1209"/>
      <c r="U132" s="1058"/>
      <c r="V132" s="1056"/>
      <c r="W132" s="1056"/>
      <c r="X132" s="1057"/>
      <c r="Y132" s="4947"/>
      <c r="Z132" s="4948"/>
      <c r="AA132" s="4950"/>
      <c r="AB132" s="4952"/>
      <c r="AC132" s="1074"/>
    </row>
    <row r="133" spans="1:36" s="953" customFormat="1" ht="21.75" customHeight="1" x14ac:dyDescent="0.25">
      <c r="A133" s="5197"/>
      <c r="B133" s="5198"/>
      <c r="C133" s="5199"/>
      <c r="D133" s="5200"/>
      <c r="E133" s="5201"/>
      <c r="F133" s="5201"/>
      <c r="G133" s="4922"/>
      <c r="H133" s="1213" t="s">
        <v>50</v>
      </c>
      <c r="I133" s="1062">
        <f t="shared" ref="I133" si="64">J133+L133</f>
        <v>46.2</v>
      </c>
      <c r="J133" s="1060">
        <v>11</v>
      </c>
      <c r="K133" s="1221"/>
      <c r="L133" s="1061">
        <v>35.200000000000003</v>
      </c>
      <c r="M133" s="1219">
        <f t="shared" si="63"/>
        <v>0.3</v>
      </c>
      <c r="N133" s="1222">
        <v>0.3</v>
      </c>
      <c r="O133" s="1222"/>
      <c r="P133" s="1803"/>
      <c r="Q133" s="1223"/>
      <c r="R133" s="1224"/>
      <c r="S133" s="1224"/>
      <c r="T133" s="1225"/>
      <c r="U133" s="1062"/>
      <c r="V133" s="1060"/>
      <c r="W133" s="1060"/>
      <c r="X133" s="1061"/>
      <c r="Y133" s="1226"/>
      <c r="Z133" s="4948"/>
      <c r="AA133" s="4950"/>
      <c r="AB133" s="4952"/>
      <c r="AC133" s="1074"/>
    </row>
    <row r="134" spans="1:36" s="953" customFormat="1" ht="32.25" customHeight="1" thickBot="1" x14ac:dyDescent="0.3">
      <c r="A134" s="5045"/>
      <c r="B134" s="5047"/>
      <c r="C134" s="5049"/>
      <c r="D134" s="5039"/>
      <c r="E134" s="5041"/>
      <c r="F134" s="5041"/>
      <c r="G134" s="4923"/>
      <c r="H134" s="1128" t="s">
        <v>16</v>
      </c>
      <c r="I134" s="1129">
        <f>SUM(I131:I133)</f>
        <v>86.800000000000011</v>
      </c>
      <c r="J134" s="1130">
        <f t="shared" ref="J134:N134" si="65">SUM(J131:J133)</f>
        <v>11</v>
      </c>
      <c r="K134" s="1130">
        <f t="shared" si="65"/>
        <v>0</v>
      </c>
      <c r="L134" s="1131">
        <f t="shared" si="65"/>
        <v>75.800000000000011</v>
      </c>
      <c r="M134" s="1129">
        <f t="shared" si="65"/>
        <v>2</v>
      </c>
      <c r="N134" s="1130">
        <f t="shared" si="65"/>
        <v>2</v>
      </c>
      <c r="O134" s="1130"/>
      <c r="P134" s="1131"/>
      <c r="Q134" s="1129"/>
      <c r="R134" s="1130"/>
      <c r="S134" s="1130"/>
      <c r="T134" s="1131"/>
      <c r="U134" s="1129"/>
      <c r="V134" s="1130"/>
      <c r="W134" s="1130"/>
      <c r="X134" s="1131"/>
      <c r="Y134" s="1227"/>
      <c r="Z134" s="4891"/>
      <c r="AA134" s="4951"/>
      <c r="AB134" s="4953"/>
      <c r="AC134" s="1228"/>
    </row>
    <row r="135" spans="1:36" s="856" customFormat="1" ht="35.25" customHeight="1" thickBot="1" x14ac:dyDescent="0.3">
      <c r="A135" s="5168" t="s">
        <v>109</v>
      </c>
      <c r="B135" s="5170" t="s">
        <v>178</v>
      </c>
      <c r="C135" s="5182" t="s">
        <v>150</v>
      </c>
      <c r="D135" s="2343" t="s">
        <v>451</v>
      </c>
      <c r="E135" s="5185" t="s">
        <v>97</v>
      </c>
      <c r="F135" s="5185" t="s">
        <v>97</v>
      </c>
      <c r="G135" s="5190" t="s">
        <v>182</v>
      </c>
      <c r="H135" s="5193"/>
      <c r="I135" s="5193"/>
      <c r="J135" s="5193"/>
      <c r="K135" s="5193"/>
      <c r="L135" s="5193"/>
      <c r="M135" s="5193"/>
      <c r="N135" s="5193"/>
      <c r="O135" s="5193"/>
      <c r="P135" s="5193"/>
      <c r="Q135" s="5193"/>
      <c r="R135" s="5193"/>
      <c r="S135" s="5193"/>
      <c r="T135" s="5193"/>
      <c r="U135" s="5193"/>
      <c r="V135" s="5193"/>
      <c r="W135" s="5193"/>
      <c r="X135" s="5193"/>
      <c r="Y135" s="5193"/>
      <c r="Z135" s="5193"/>
      <c r="AA135" s="5193"/>
      <c r="AB135" s="5194"/>
      <c r="AC135" s="828"/>
    </row>
    <row r="136" spans="1:36" s="856" customFormat="1" ht="52.5" customHeight="1" x14ac:dyDescent="0.25">
      <c r="A136" s="5180"/>
      <c r="B136" s="5181"/>
      <c r="C136" s="5183"/>
      <c r="D136" s="2344" t="s">
        <v>452</v>
      </c>
      <c r="E136" s="5186"/>
      <c r="F136" s="5186"/>
      <c r="G136" s="5191"/>
      <c r="H136" s="1005" t="s">
        <v>50</v>
      </c>
      <c r="I136" s="1012">
        <f>J136+L136</f>
        <v>0.7</v>
      </c>
      <c r="J136" s="1013">
        <v>0.7</v>
      </c>
      <c r="K136" s="2485"/>
      <c r="L136" s="2486"/>
      <c r="M136" s="1151">
        <f>N136+P136</f>
        <v>0.8</v>
      </c>
      <c r="N136" s="1912">
        <v>0.8</v>
      </c>
      <c r="O136" s="1912"/>
      <c r="P136" s="1234"/>
      <c r="Q136" s="1012">
        <f>R136+T136</f>
        <v>0.8</v>
      </c>
      <c r="R136" s="2903">
        <v>0.8</v>
      </c>
      <c r="S136" s="1909"/>
      <c r="T136" s="1923"/>
      <c r="U136" s="1911">
        <f>V136+X136</f>
        <v>0.8</v>
      </c>
      <c r="V136" s="2903">
        <v>0.8</v>
      </c>
      <c r="W136" s="1909"/>
      <c r="X136" s="1923"/>
      <c r="Y136" s="1230" t="s">
        <v>453</v>
      </c>
      <c r="Z136" s="1231">
        <v>10</v>
      </c>
      <c r="AA136" s="1231">
        <v>10</v>
      </c>
      <c r="AB136" s="1232">
        <v>10</v>
      </c>
      <c r="AC136" s="828"/>
    </row>
    <row r="137" spans="1:36" s="856" customFormat="1" ht="64.5" customHeight="1" x14ac:dyDescent="0.25">
      <c r="A137" s="5180"/>
      <c r="B137" s="5181"/>
      <c r="C137" s="5183"/>
      <c r="D137" s="2345" t="s">
        <v>454</v>
      </c>
      <c r="E137" s="5186"/>
      <c r="F137" s="5186"/>
      <c r="G137" s="5191"/>
      <c r="H137" s="1233" t="s">
        <v>50</v>
      </c>
      <c r="I137" s="1012">
        <f>J137+L137</f>
        <v>0.4</v>
      </c>
      <c r="J137" s="1013">
        <v>0.4</v>
      </c>
      <c r="K137" s="2487"/>
      <c r="L137" s="2488"/>
      <c r="M137" s="1151">
        <f>N137+P137</f>
        <v>0.6</v>
      </c>
      <c r="N137" s="1206">
        <v>0.6</v>
      </c>
      <c r="O137" s="1206"/>
      <c r="P137" s="1234"/>
      <c r="Q137" s="1235">
        <f>R137+T137</f>
        <v>0.6</v>
      </c>
      <c r="R137" s="2903">
        <v>0.6</v>
      </c>
      <c r="S137" s="1236"/>
      <c r="T137" s="1237"/>
      <c r="U137" s="1235">
        <f>V137+X137</f>
        <v>0.6</v>
      </c>
      <c r="V137" s="2903">
        <v>0.6</v>
      </c>
      <c r="W137" s="1236"/>
      <c r="X137" s="1237"/>
      <c r="Y137" s="1238" t="s">
        <v>455</v>
      </c>
      <c r="Z137" s="1239">
        <v>20</v>
      </c>
      <c r="AA137" s="1240">
        <v>20</v>
      </c>
      <c r="AB137" s="1241">
        <v>20</v>
      </c>
      <c r="AC137" s="828"/>
    </row>
    <row r="138" spans="1:36" s="856" customFormat="1" ht="67.5" customHeight="1" x14ac:dyDescent="0.25">
      <c r="A138" s="5180"/>
      <c r="B138" s="5181"/>
      <c r="C138" s="5183"/>
      <c r="D138" s="2345" t="s">
        <v>456</v>
      </c>
      <c r="E138" s="5186"/>
      <c r="F138" s="5186"/>
      <c r="G138" s="5191"/>
      <c r="H138" s="1242" t="s">
        <v>50</v>
      </c>
      <c r="I138" s="1022">
        <f>J138+L138</f>
        <v>1.3</v>
      </c>
      <c r="J138" s="1023">
        <v>1.3</v>
      </c>
      <c r="K138" s="2489"/>
      <c r="L138" s="2490"/>
      <c r="M138" s="1243">
        <f>N138+P138</f>
        <v>1.3</v>
      </c>
      <c r="N138" s="1206">
        <v>1.3</v>
      </c>
      <c r="O138" s="1244"/>
      <c r="P138" s="1234"/>
      <c r="Q138" s="1235">
        <f>R138+T138</f>
        <v>1.3</v>
      </c>
      <c r="R138" s="2903">
        <v>1.3</v>
      </c>
      <c r="S138" s="1245"/>
      <c r="T138" s="1237"/>
      <c r="U138" s="1235">
        <f>V138+X138</f>
        <v>1.3</v>
      </c>
      <c r="V138" s="2903">
        <v>1.3</v>
      </c>
      <c r="W138" s="1245"/>
      <c r="X138" s="1237"/>
      <c r="Y138" s="1238" t="s">
        <v>457</v>
      </c>
      <c r="Z138" s="1239">
        <v>7</v>
      </c>
      <c r="AA138" s="1240">
        <v>7</v>
      </c>
      <c r="AB138" s="1241">
        <v>7</v>
      </c>
      <c r="AC138" s="867"/>
    </row>
    <row r="139" spans="1:36" s="856" customFormat="1" ht="38.25" customHeight="1" x14ac:dyDescent="0.25">
      <c r="A139" s="5180"/>
      <c r="B139" s="5181"/>
      <c r="C139" s="5183"/>
      <c r="D139" s="5188" t="s">
        <v>458</v>
      </c>
      <c r="E139" s="5186"/>
      <c r="F139" s="5186"/>
      <c r="G139" s="5191"/>
      <c r="H139" s="1242" t="s">
        <v>50</v>
      </c>
      <c r="I139" s="1022">
        <f>J139+L139</f>
        <v>0.2</v>
      </c>
      <c r="J139" s="1023">
        <v>0.2</v>
      </c>
      <c r="K139" s="2489"/>
      <c r="L139" s="2491"/>
      <c r="M139" s="1246">
        <f>N139+P139</f>
        <v>0.2</v>
      </c>
      <c r="N139" s="1215">
        <v>0.2</v>
      </c>
      <c r="O139" s="1216"/>
      <c r="P139" s="1229"/>
      <c r="Q139" s="1247">
        <f>R139+T139</f>
        <v>0.2</v>
      </c>
      <c r="R139" s="2904">
        <v>0.2</v>
      </c>
      <c r="S139" s="1248"/>
      <c r="T139" s="1249"/>
      <c r="U139" s="1247">
        <f>V139+X139</f>
        <v>0.2</v>
      </c>
      <c r="V139" s="2904">
        <v>0.2</v>
      </c>
      <c r="W139" s="1248"/>
      <c r="X139" s="1249"/>
      <c r="Y139" s="5176" t="s">
        <v>459</v>
      </c>
      <c r="Z139" s="5178">
        <v>2</v>
      </c>
      <c r="AA139" s="5178">
        <v>2</v>
      </c>
      <c r="AB139" s="5195">
        <v>2</v>
      </c>
      <c r="AC139" s="939"/>
      <c r="AD139" s="940"/>
      <c r="AE139" s="940"/>
      <c r="AF139" s="940"/>
      <c r="AG139" s="940"/>
      <c r="AH139" s="940"/>
      <c r="AI139" s="940"/>
      <c r="AJ139" s="940"/>
    </row>
    <row r="140" spans="1:36" s="953" customFormat="1" ht="33.75" customHeight="1" thickBot="1" x14ac:dyDescent="0.3">
      <c r="A140" s="5169"/>
      <c r="B140" s="5171"/>
      <c r="C140" s="5184"/>
      <c r="D140" s="5189"/>
      <c r="E140" s="5187"/>
      <c r="F140" s="5187"/>
      <c r="G140" s="5192"/>
      <c r="H140" s="1250" t="s">
        <v>16</v>
      </c>
      <c r="I140" s="1129">
        <f>SUM(I136:I139)</f>
        <v>2.6000000000000005</v>
      </c>
      <c r="J140" s="1130">
        <f t="shared" ref="J140:V140" si="66">SUM(J136:J139)</f>
        <v>2.6000000000000005</v>
      </c>
      <c r="K140" s="1251"/>
      <c r="L140" s="1131"/>
      <c r="M140" s="1135">
        <f t="shared" si="66"/>
        <v>2.9000000000000004</v>
      </c>
      <c r="N140" s="1130">
        <f t="shared" si="66"/>
        <v>2.9000000000000004</v>
      </c>
      <c r="O140" s="1130"/>
      <c r="P140" s="1252"/>
      <c r="Q140" s="1135">
        <f t="shared" si="66"/>
        <v>2.9000000000000004</v>
      </c>
      <c r="R140" s="1130">
        <f t="shared" si="66"/>
        <v>2.9000000000000004</v>
      </c>
      <c r="S140" s="1251"/>
      <c r="T140" s="1252"/>
      <c r="U140" s="1135">
        <f t="shared" si="66"/>
        <v>2.9000000000000004</v>
      </c>
      <c r="V140" s="1251">
        <f t="shared" si="66"/>
        <v>2.9000000000000004</v>
      </c>
      <c r="W140" s="1251"/>
      <c r="X140" s="1251"/>
      <c r="Y140" s="5177"/>
      <c r="Z140" s="5179"/>
      <c r="AA140" s="5179"/>
      <c r="AB140" s="5196"/>
      <c r="AC140" s="939"/>
      <c r="AD140" s="940"/>
      <c r="AE140" s="940"/>
      <c r="AF140" s="940"/>
      <c r="AG140" s="940"/>
      <c r="AH140" s="940"/>
      <c r="AI140" s="940"/>
      <c r="AJ140" s="940"/>
    </row>
    <row r="141" spans="1:36" s="856" customFormat="1" ht="31.5" customHeight="1" x14ac:dyDescent="0.25">
      <c r="A141" s="5168" t="s">
        <v>109</v>
      </c>
      <c r="B141" s="5170" t="s">
        <v>178</v>
      </c>
      <c r="C141" s="5048" t="s">
        <v>178</v>
      </c>
      <c r="D141" s="5172" t="s">
        <v>460</v>
      </c>
      <c r="E141" s="5174" t="s">
        <v>97</v>
      </c>
      <c r="F141" s="5174" t="s">
        <v>97</v>
      </c>
      <c r="G141" s="5157" t="s">
        <v>182</v>
      </c>
      <c r="H141" s="1205" t="s">
        <v>50</v>
      </c>
      <c r="I141" s="1910">
        <f>J141+L141</f>
        <v>16.8</v>
      </c>
      <c r="J141" s="1908">
        <v>16.8</v>
      </c>
      <c r="K141" s="1920"/>
      <c r="L141" s="1921"/>
      <c r="M141" s="1254">
        <f>N141+P141</f>
        <v>15.5</v>
      </c>
      <c r="N141" s="1200">
        <v>15.5</v>
      </c>
      <c r="O141" s="1255"/>
      <c r="P141" s="1256"/>
      <c r="Q141" s="1253">
        <f>R141+T141</f>
        <v>15.5</v>
      </c>
      <c r="R141" s="1203">
        <v>15.5</v>
      </c>
      <c r="S141" s="1257"/>
      <c r="T141" s="1258"/>
      <c r="U141" s="1253">
        <f>V141+X141</f>
        <v>15.5</v>
      </c>
      <c r="V141" s="1203">
        <v>15.5</v>
      </c>
      <c r="W141" s="1257"/>
      <c r="X141" s="1258"/>
      <c r="Y141" s="5159" t="s">
        <v>461</v>
      </c>
      <c r="Z141" s="4898">
        <v>2</v>
      </c>
      <c r="AA141" s="4862">
        <v>2</v>
      </c>
      <c r="AB141" s="4886">
        <v>2</v>
      </c>
      <c r="AC141" s="939"/>
      <c r="AD141" s="940"/>
      <c r="AE141" s="940"/>
      <c r="AF141" s="940"/>
      <c r="AG141" s="940"/>
      <c r="AH141" s="940"/>
      <c r="AI141" s="940"/>
      <c r="AJ141" s="940"/>
    </row>
    <row r="142" spans="1:36" s="856" customFormat="1" ht="35.25" customHeight="1" thickBot="1" x14ac:dyDescent="0.3">
      <c r="A142" s="5169"/>
      <c r="B142" s="5171"/>
      <c r="C142" s="5049"/>
      <c r="D142" s="5173"/>
      <c r="E142" s="5175"/>
      <c r="F142" s="5175"/>
      <c r="G142" s="5158"/>
      <c r="H142" s="1259" t="s">
        <v>16</v>
      </c>
      <c r="I142" s="1129">
        <f>I141</f>
        <v>16.8</v>
      </c>
      <c r="J142" s="1130">
        <f t="shared" ref="J142:V142" si="67">J141</f>
        <v>16.8</v>
      </c>
      <c r="K142" s="1922"/>
      <c r="L142" s="1252"/>
      <c r="M142" s="1129">
        <f t="shared" si="67"/>
        <v>15.5</v>
      </c>
      <c r="N142" s="1130">
        <f t="shared" si="67"/>
        <v>15.5</v>
      </c>
      <c r="O142" s="1251"/>
      <c r="P142" s="1252"/>
      <c r="Q142" s="1129">
        <f t="shared" si="67"/>
        <v>15.5</v>
      </c>
      <c r="R142" s="1130">
        <f t="shared" si="67"/>
        <v>15.5</v>
      </c>
      <c r="S142" s="1251"/>
      <c r="T142" s="1252"/>
      <c r="U142" s="1129">
        <f t="shared" si="67"/>
        <v>15.5</v>
      </c>
      <c r="V142" s="1130">
        <f t="shared" si="67"/>
        <v>15.5</v>
      </c>
      <c r="W142" s="1251"/>
      <c r="X142" s="1252"/>
      <c r="Y142" s="5160"/>
      <c r="Z142" s="4885"/>
      <c r="AA142" s="4863"/>
      <c r="AB142" s="4887"/>
      <c r="AC142" s="828"/>
    </row>
    <row r="143" spans="1:36" s="856" customFormat="1" ht="48.75" customHeight="1" x14ac:dyDescent="0.25">
      <c r="A143" s="5162" t="s">
        <v>109</v>
      </c>
      <c r="B143" s="5164" t="s">
        <v>178</v>
      </c>
      <c r="C143" s="4378" t="s">
        <v>182</v>
      </c>
      <c r="D143" s="4261" t="s">
        <v>608</v>
      </c>
      <c r="E143" s="5166" t="s">
        <v>97</v>
      </c>
      <c r="F143" s="5166" t="s">
        <v>97</v>
      </c>
      <c r="G143" s="4858" t="s">
        <v>109</v>
      </c>
      <c r="H143" s="1915" t="s">
        <v>50</v>
      </c>
      <c r="I143" s="486">
        <f>J143+L143</f>
        <v>15.2</v>
      </c>
      <c r="J143" s="487">
        <v>15.2</v>
      </c>
      <c r="K143" s="1916"/>
      <c r="L143" s="350"/>
      <c r="M143" s="3154">
        <v>16</v>
      </c>
      <c r="N143" s="3155">
        <v>16</v>
      </c>
      <c r="O143" s="3156"/>
      <c r="P143" s="3157"/>
      <c r="Q143" s="1918">
        <v>16</v>
      </c>
      <c r="R143" s="335">
        <v>16</v>
      </c>
      <c r="S143" s="1919"/>
      <c r="T143" s="1917"/>
      <c r="U143" s="341">
        <v>16</v>
      </c>
      <c r="V143" s="335">
        <v>16</v>
      </c>
      <c r="W143" s="1916"/>
      <c r="X143" s="350"/>
      <c r="Y143" s="3817" t="s">
        <v>718</v>
      </c>
      <c r="Z143" s="3747">
        <v>880</v>
      </c>
      <c r="AA143" s="3747">
        <v>880</v>
      </c>
      <c r="AB143" s="4365">
        <v>880</v>
      </c>
      <c r="AC143" s="1181"/>
    </row>
    <row r="144" spans="1:36" s="856" customFormat="1" ht="51" customHeight="1" thickBot="1" x14ac:dyDescent="0.3">
      <c r="A144" s="5163"/>
      <c r="B144" s="5165"/>
      <c r="C144" s="4379"/>
      <c r="D144" s="4262"/>
      <c r="E144" s="5167"/>
      <c r="F144" s="5167"/>
      <c r="G144" s="4860"/>
      <c r="H144" s="2978" t="s">
        <v>16</v>
      </c>
      <c r="I144" s="2979">
        <f>I143</f>
        <v>15.2</v>
      </c>
      <c r="J144" s="2980">
        <f>J143</f>
        <v>15.2</v>
      </c>
      <c r="K144" s="2981"/>
      <c r="L144" s="2982"/>
      <c r="M144" s="2981">
        <f>M143</f>
        <v>16</v>
      </c>
      <c r="N144" s="2980">
        <f>N143</f>
        <v>16</v>
      </c>
      <c r="O144" s="2983"/>
      <c r="P144" s="2984"/>
      <c r="Q144" s="2979">
        <f>Q143</f>
        <v>16</v>
      </c>
      <c r="R144" s="2980">
        <f>R143</f>
        <v>16</v>
      </c>
      <c r="S144" s="2985"/>
      <c r="T144" s="2984"/>
      <c r="U144" s="2981">
        <f>U143</f>
        <v>16</v>
      </c>
      <c r="V144" s="2980">
        <f>V143</f>
        <v>16</v>
      </c>
      <c r="W144" s="2981"/>
      <c r="X144" s="2982"/>
      <c r="Y144" s="3818"/>
      <c r="Z144" s="3748"/>
      <c r="AA144" s="3748"/>
      <c r="AB144" s="4366"/>
      <c r="AC144" s="1268"/>
    </row>
    <row r="145" spans="1:34" s="856" customFormat="1" ht="20.25" customHeight="1" thickBot="1" x14ac:dyDescent="0.3">
      <c r="A145" s="2339" t="s">
        <v>109</v>
      </c>
      <c r="B145" s="2340" t="s">
        <v>178</v>
      </c>
      <c r="C145" s="4913" t="s">
        <v>122</v>
      </c>
      <c r="D145" s="4913"/>
      <c r="E145" s="4913"/>
      <c r="F145" s="4913"/>
      <c r="G145" s="4913"/>
      <c r="H145" s="4913"/>
      <c r="I145" s="1261">
        <f t="shared" ref="I145:W145" si="68">SUM(I124+I130+I134+I140+I142+I144)</f>
        <v>870.69999999999993</v>
      </c>
      <c r="J145" s="1262">
        <f t="shared" si="68"/>
        <v>794.9</v>
      </c>
      <c r="K145" s="1262">
        <f t="shared" si="68"/>
        <v>27.4</v>
      </c>
      <c r="L145" s="1263">
        <f t="shared" si="68"/>
        <v>75.800000000000011</v>
      </c>
      <c r="M145" s="1261">
        <f t="shared" si="68"/>
        <v>796.3</v>
      </c>
      <c r="N145" s="1264">
        <f t="shared" si="68"/>
        <v>796.3</v>
      </c>
      <c r="O145" s="1265">
        <f t="shared" si="68"/>
        <v>40.1</v>
      </c>
      <c r="P145" s="1266"/>
      <c r="Q145" s="1261">
        <f t="shared" si="68"/>
        <v>766.69999999999993</v>
      </c>
      <c r="R145" s="1262">
        <f t="shared" si="68"/>
        <v>766.69999999999993</v>
      </c>
      <c r="S145" s="1267">
        <f t="shared" si="68"/>
        <v>40.1</v>
      </c>
      <c r="T145" s="1264"/>
      <c r="U145" s="1261">
        <f>SUM(U124+U130+U134+U140+U142+U144)</f>
        <v>766.69999999999993</v>
      </c>
      <c r="V145" s="1264">
        <f t="shared" si="68"/>
        <v>766.69999999999993</v>
      </c>
      <c r="W145" s="1265">
        <f t="shared" si="68"/>
        <v>40.1</v>
      </c>
      <c r="X145" s="1266"/>
      <c r="Y145" s="4888"/>
      <c r="Z145" s="4888"/>
      <c r="AA145" s="4888"/>
      <c r="AB145" s="4889"/>
      <c r="AC145" s="828"/>
    </row>
    <row r="146" spans="1:34" s="856" customFormat="1" ht="23.25" customHeight="1" thickBot="1" x14ac:dyDescent="0.3">
      <c r="A146" s="2329" t="s">
        <v>26</v>
      </c>
      <c r="B146" s="5007" t="s">
        <v>136</v>
      </c>
      <c r="C146" s="5007"/>
      <c r="D146" s="5007"/>
      <c r="E146" s="5007"/>
      <c r="F146" s="5007"/>
      <c r="G146" s="5007"/>
      <c r="H146" s="5007"/>
      <c r="I146" s="1117">
        <f t="shared" ref="I146:X146" si="69">I105+I111+I119+I145</f>
        <v>1160.3</v>
      </c>
      <c r="J146" s="1118">
        <f t="shared" si="69"/>
        <v>960.4</v>
      </c>
      <c r="K146" s="1118">
        <f t="shared" si="69"/>
        <v>27.4</v>
      </c>
      <c r="L146" s="1119">
        <f t="shared" si="69"/>
        <v>199.90000000000003</v>
      </c>
      <c r="M146" s="1117">
        <f t="shared" si="69"/>
        <v>1192</v>
      </c>
      <c r="N146" s="1118">
        <f t="shared" si="69"/>
        <v>973.19999999999993</v>
      </c>
      <c r="O146" s="1118">
        <f t="shared" si="69"/>
        <v>40.1</v>
      </c>
      <c r="P146" s="1119">
        <f t="shared" si="69"/>
        <v>218.8</v>
      </c>
      <c r="Q146" s="1117">
        <f t="shared" si="69"/>
        <v>1272.6999999999998</v>
      </c>
      <c r="R146" s="1118">
        <f t="shared" si="69"/>
        <v>955</v>
      </c>
      <c r="S146" s="1118">
        <f t="shared" si="69"/>
        <v>40.1</v>
      </c>
      <c r="T146" s="1119">
        <f t="shared" si="69"/>
        <v>317.70000000000005</v>
      </c>
      <c r="U146" s="1117">
        <f>U105+U111+U119+U145</f>
        <v>1205.3999999999999</v>
      </c>
      <c r="V146" s="1118">
        <f t="shared" si="69"/>
        <v>913.59999999999991</v>
      </c>
      <c r="W146" s="1118">
        <f t="shared" si="69"/>
        <v>40.1</v>
      </c>
      <c r="X146" s="1119">
        <f t="shared" si="69"/>
        <v>291.79999999999995</v>
      </c>
      <c r="Y146" s="1122"/>
      <c r="Z146" s="1122"/>
      <c r="AA146" s="1122"/>
      <c r="AB146" s="1123"/>
      <c r="AC146" s="1268"/>
    </row>
    <row r="147" spans="1:34" s="856" customFormat="1" ht="21.75" customHeight="1" thickBot="1" x14ac:dyDescent="0.3">
      <c r="A147" s="2328" t="s">
        <v>142</v>
      </c>
      <c r="B147" s="5008" t="s">
        <v>462</v>
      </c>
      <c r="C147" s="5008"/>
      <c r="D147" s="5008"/>
      <c r="E147" s="5008"/>
      <c r="F147" s="5008"/>
      <c r="G147" s="5008"/>
      <c r="H147" s="5008"/>
      <c r="I147" s="5008"/>
      <c r="J147" s="5008"/>
      <c r="K147" s="5008"/>
      <c r="L147" s="5008"/>
      <c r="M147" s="5008"/>
      <c r="N147" s="5008"/>
      <c r="O147" s="5008"/>
      <c r="P147" s="5008"/>
      <c r="Q147" s="5008"/>
      <c r="R147" s="5008"/>
      <c r="S147" s="5008"/>
      <c r="T147" s="5008"/>
      <c r="U147" s="5008"/>
      <c r="V147" s="5008"/>
      <c r="W147" s="5008"/>
      <c r="X147" s="5008"/>
      <c r="Y147" s="5008"/>
      <c r="Z147" s="5008"/>
      <c r="AA147" s="5008"/>
      <c r="AB147" s="5009"/>
      <c r="AC147" s="1268"/>
    </row>
    <row r="148" spans="1:34" s="856" customFormat="1" ht="20.25" customHeight="1" thickBot="1" x14ac:dyDescent="0.3">
      <c r="A148" s="2339" t="s">
        <v>142</v>
      </c>
      <c r="B148" s="2340" t="s">
        <v>109</v>
      </c>
      <c r="C148" s="4983" t="s">
        <v>463</v>
      </c>
      <c r="D148" s="4983"/>
      <c r="E148" s="4983"/>
      <c r="F148" s="4983"/>
      <c r="G148" s="4983"/>
      <c r="H148" s="4983"/>
      <c r="I148" s="4983"/>
      <c r="J148" s="4983"/>
      <c r="K148" s="4983"/>
      <c r="L148" s="4983"/>
      <c r="M148" s="4983"/>
      <c r="N148" s="4983"/>
      <c r="O148" s="4983"/>
      <c r="P148" s="4983"/>
      <c r="Q148" s="4983"/>
      <c r="R148" s="4983"/>
      <c r="S148" s="4983"/>
      <c r="T148" s="4983"/>
      <c r="U148" s="4983"/>
      <c r="V148" s="4983"/>
      <c r="W148" s="4983"/>
      <c r="X148" s="4983"/>
      <c r="Y148" s="4983"/>
      <c r="Z148" s="4983"/>
      <c r="AA148" s="4983"/>
      <c r="AB148" s="4984"/>
      <c r="AC148" s="1268"/>
    </row>
    <row r="149" spans="1:34" s="856" customFormat="1" ht="42.75" customHeight="1" x14ac:dyDescent="0.25">
      <c r="A149" s="5020" t="s">
        <v>142</v>
      </c>
      <c r="B149" s="5023" t="s">
        <v>109</v>
      </c>
      <c r="C149" s="5026" t="s">
        <v>26</v>
      </c>
      <c r="D149" s="5029" t="s">
        <v>464</v>
      </c>
      <c r="E149" s="5155">
        <v>288712070</v>
      </c>
      <c r="F149" s="5155">
        <v>288712070</v>
      </c>
      <c r="G149" s="5089" t="s">
        <v>178</v>
      </c>
      <c r="H149" s="836" t="s">
        <v>50</v>
      </c>
      <c r="I149" s="1269">
        <f>J149+L149</f>
        <v>5.7</v>
      </c>
      <c r="J149" s="1270">
        <v>5.7</v>
      </c>
      <c r="K149" s="1270"/>
      <c r="L149" s="1271"/>
      <c r="M149" s="1272">
        <f>N149+P149</f>
        <v>15</v>
      </c>
      <c r="N149" s="1273">
        <v>15</v>
      </c>
      <c r="O149" s="1273"/>
      <c r="P149" s="1274"/>
      <c r="Q149" s="1275">
        <f>R149+T149</f>
        <v>15</v>
      </c>
      <c r="R149" s="1276">
        <v>15</v>
      </c>
      <c r="S149" s="1276"/>
      <c r="T149" s="1277"/>
      <c r="U149" s="1275">
        <f>V149+X149</f>
        <v>15</v>
      </c>
      <c r="V149" s="1276">
        <v>15</v>
      </c>
      <c r="W149" s="1276"/>
      <c r="X149" s="1277"/>
      <c r="Y149" s="5119" t="s">
        <v>465</v>
      </c>
      <c r="Z149" s="5161">
        <v>5</v>
      </c>
      <c r="AA149" s="4861">
        <v>5</v>
      </c>
      <c r="AB149" s="4903">
        <v>5</v>
      </c>
      <c r="AC149" s="1268"/>
    </row>
    <row r="150" spans="1:34" s="856" customFormat="1" ht="57" customHeight="1" thickBot="1" x14ac:dyDescent="0.3">
      <c r="A150" s="5022"/>
      <c r="B150" s="5025"/>
      <c r="C150" s="5028"/>
      <c r="D150" s="5031"/>
      <c r="E150" s="5156"/>
      <c r="F150" s="5156"/>
      <c r="G150" s="5091"/>
      <c r="H150" s="1128" t="s">
        <v>16</v>
      </c>
      <c r="I150" s="1129">
        <f>SUM(I149)</f>
        <v>5.7</v>
      </c>
      <c r="J150" s="1135">
        <f t="shared" ref="J150:V150" si="70">SUM(J149)</f>
        <v>5.7</v>
      </c>
      <c r="K150" s="1130"/>
      <c r="L150" s="1278"/>
      <c r="M150" s="1129">
        <f t="shared" si="70"/>
        <v>15</v>
      </c>
      <c r="N150" s="1130">
        <f t="shared" si="70"/>
        <v>15</v>
      </c>
      <c r="O150" s="1130"/>
      <c r="P150" s="1131"/>
      <c r="Q150" s="1129">
        <f t="shared" si="70"/>
        <v>15</v>
      </c>
      <c r="R150" s="1130">
        <f t="shared" si="70"/>
        <v>15</v>
      </c>
      <c r="S150" s="1130"/>
      <c r="T150" s="1131"/>
      <c r="U150" s="1129">
        <f t="shared" si="70"/>
        <v>15</v>
      </c>
      <c r="V150" s="1130">
        <f t="shared" si="70"/>
        <v>15</v>
      </c>
      <c r="W150" s="1130"/>
      <c r="X150" s="1131"/>
      <c r="Y150" s="5121"/>
      <c r="Z150" s="4885"/>
      <c r="AA150" s="4863"/>
      <c r="AB150" s="4887"/>
      <c r="AC150" s="1268"/>
    </row>
    <row r="151" spans="1:34" s="953" customFormat="1" ht="55.5" customHeight="1" x14ac:dyDescent="0.25">
      <c r="A151" s="5020" t="s">
        <v>142</v>
      </c>
      <c r="B151" s="5023" t="s">
        <v>109</v>
      </c>
      <c r="C151" s="5026" t="s">
        <v>109</v>
      </c>
      <c r="D151" s="5029" t="s">
        <v>466</v>
      </c>
      <c r="E151" s="5155">
        <v>288712070</v>
      </c>
      <c r="F151" s="5155">
        <v>288712070</v>
      </c>
      <c r="G151" s="5089" t="s">
        <v>178</v>
      </c>
      <c r="H151" s="836" t="s">
        <v>33</v>
      </c>
      <c r="I151" s="1279">
        <f>J151+L151</f>
        <v>283</v>
      </c>
      <c r="J151" s="1280">
        <v>283</v>
      </c>
      <c r="K151" s="1280"/>
      <c r="L151" s="912"/>
      <c r="M151" s="1281">
        <f>N151+P151</f>
        <v>285</v>
      </c>
      <c r="N151" s="1282">
        <v>285</v>
      </c>
      <c r="O151" s="1273"/>
      <c r="P151" s="1274"/>
      <c r="Q151" s="1275">
        <f>R151+T151</f>
        <v>283</v>
      </c>
      <c r="R151" s="1276">
        <v>283</v>
      </c>
      <c r="S151" s="1276"/>
      <c r="T151" s="1277"/>
      <c r="U151" s="1275">
        <f>V151+X151</f>
        <v>283</v>
      </c>
      <c r="V151" s="1276">
        <v>283</v>
      </c>
      <c r="W151" s="1276"/>
      <c r="X151" s="1277"/>
      <c r="Y151" s="1283" t="s">
        <v>467</v>
      </c>
      <c r="Z151" s="1284">
        <v>16</v>
      </c>
      <c r="AA151" s="1285">
        <v>16</v>
      </c>
      <c r="AB151" s="1286">
        <v>16</v>
      </c>
      <c r="AC151" s="1292"/>
    </row>
    <row r="152" spans="1:34" s="953" customFormat="1" ht="59.25" customHeight="1" thickBot="1" x14ac:dyDescent="0.3">
      <c r="A152" s="5022"/>
      <c r="B152" s="5025"/>
      <c r="C152" s="5028"/>
      <c r="D152" s="5031"/>
      <c r="E152" s="5156"/>
      <c r="F152" s="5156"/>
      <c r="G152" s="5091"/>
      <c r="H152" s="1128" t="s">
        <v>16</v>
      </c>
      <c r="I152" s="1129">
        <f>SUM(I151)</f>
        <v>283</v>
      </c>
      <c r="J152" s="1130">
        <f t="shared" ref="J152:V152" si="71">SUM(J151)</f>
        <v>283</v>
      </c>
      <c r="K152" s="1130"/>
      <c r="L152" s="1131"/>
      <c r="M152" s="1129">
        <f t="shared" si="71"/>
        <v>285</v>
      </c>
      <c r="N152" s="1130">
        <f t="shared" si="71"/>
        <v>285</v>
      </c>
      <c r="O152" s="1130"/>
      <c r="P152" s="1131"/>
      <c r="Q152" s="1129">
        <f t="shared" si="71"/>
        <v>283</v>
      </c>
      <c r="R152" s="1130">
        <f t="shared" si="71"/>
        <v>283</v>
      </c>
      <c r="S152" s="1130"/>
      <c r="T152" s="1131"/>
      <c r="U152" s="1129">
        <f t="shared" si="71"/>
        <v>283</v>
      </c>
      <c r="V152" s="1130">
        <f t="shared" si="71"/>
        <v>283</v>
      </c>
      <c r="W152" s="1130"/>
      <c r="X152" s="1131"/>
      <c r="Y152" s="1287" t="s">
        <v>468</v>
      </c>
      <c r="Z152" s="1288">
        <v>50</v>
      </c>
      <c r="AA152" s="1289">
        <v>50</v>
      </c>
      <c r="AB152" s="1290">
        <v>50</v>
      </c>
      <c r="AC152" s="1096"/>
    </row>
    <row r="153" spans="1:34" s="953" customFormat="1" ht="29.25" customHeight="1" x14ac:dyDescent="0.25">
      <c r="A153" s="5137" t="s">
        <v>142</v>
      </c>
      <c r="B153" s="5140" t="s">
        <v>109</v>
      </c>
      <c r="C153" s="5143" t="s">
        <v>142</v>
      </c>
      <c r="D153" s="5146" t="s">
        <v>469</v>
      </c>
      <c r="E153" s="5149">
        <v>288712070</v>
      </c>
      <c r="F153" s="5149">
        <v>288712070</v>
      </c>
      <c r="G153" s="5152" t="s">
        <v>178</v>
      </c>
      <c r="H153" s="1291" t="s">
        <v>50</v>
      </c>
      <c r="I153" s="872"/>
      <c r="J153" s="873"/>
      <c r="K153" s="873"/>
      <c r="L153" s="876"/>
      <c r="M153" s="1125"/>
      <c r="N153" s="1126"/>
      <c r="O153" s="1126"/>
      <c r="P153" s="1127"/>
      <c r="Q153" s="872"/>
      <c r="R153" s="873"/>
      <c r="S153" s="873"/>
      <c r="T153" s="876"/>
      <c r="U153" s="1065"/>
      <c r="V153" s="1066"/>
      <c r="W153" s="1066"/>
      <c r="X153" s="1067"/>
      <c r="Y153" s="4894"/>
      <c r="Z153" s="4897"/>
      <c r="AA153" s="4900"/>
      <c r="AB153" s="4903"/>
      <c r="AC153" s="1096"/>
    </row>
    <row r="154" spans="1:34" s="856" customFormat="1" ht="29.25" customHeight="1" x14ac:dyDescent="0.25">
      <c r="A154" s="5138"/>
      <c r="B154" s="5141"/>
      <c r="C154" s="5144"/>
      <c r="D154" s="5147"/>
      <c r="E154" s="5150"/>
      <c r="F154" s="5150"/>
      <c r="G154" s="5153"/>
      <c r="H154" s="1293" t="s">
        <v>107</v>
      </c>
      <c r="I154" s="2462">
        <f>J154+L154</f>
        <v>437.5</v>
      </c>
      <c r="J154" s="2460">
        <v>362.5</v>
      </c>
      <c r="K154" s="2460"/>
      <c r="L154" s="2461">
        <v>75</v>
      </c>
      <c r="M154" s="1214"/>
      <c r="N154" s="1215"/>
      <c r="O154" s="1215"/>
      <c r="P154" s="1217"/>
      <c r="Q154" s="1058"/>
      <c r="R154" s="1056"/>
      <c r="S154" s="1056"/>
      <c r="T154" s="1057"/>
      <c r="U154" s="1068"/>
      <c r="V154" s="1069"/>
      <c r="W154" s="1069"/>
      <c r="X154" s="1070"/>
      <c r="Y154" s="4895"/>
      <c r="Z154" s="4898"/>
      <c r="AA154" s="4901"/>
      <c r="AB154" s="4886"/>
      <c r="AC154" s="1268"/>
    </row>
    <row r="155" spans="1:34" s="856" customFormat="1" ht="30" customHeight="1" thickBot="1" x14ac:dyDescent="0.3">
      <c r="A155" s="5139"/>
      <c r="B155" s="5142"/>
      <c r="C155" s="5145"/>
      <c r="D155" s="5148"/>
      <c r="E155" s="5151"/>
      <c r="F155" s="5151"/>
      <c r="G155" s="5154"/>
      <c r="H155" s="1143" t="s">
        <v>16</v>
      </c>
      <c r="I155" s="1129">
        <f>I154+I153</f>
        <v>437.5</v>
      </c>
      <c r="J155" s="1130">
        <f t="shared" ref="J155:L155" si="72">J154+J153</f>
        <v>362.5</v>
      </c>
      <c r="K155" s="1130"/>
      <c r="L155" s="1131">
        <f t="shared" si="72"/>
        <v>75</v>
      </c>
      <c r="M155" s="1144"/>
      <c r="N155" s="1145"/>
      <c r="O155" s="1145"/>
      <c r="P155" s="1146"/>
      <c r="Q155" s="1144"/>
      <c r="R155" s="1145"/>
      <c r="S155" s="1145"/>
      <c r="T155" s="1146"/>
      <c r="U155" s="1294"/>
      <c r="V155" s="1145"/>
      <c r="W155" s="1145"/>
      <c r="X155" s="1146"/>
      <c r="Y155" s="4896"/>
      <c r="Z155" s="4899"/>
      <c r="AA155" s="4902"/>
      <c r="AB155" s="4904"/>
      <c r="AC155" s="1268"/>
    </row>
    <row r="156" spans="1:34" s="953" customFormat="1" ht="18" customHeight="1" thickBot="1" x14ac:dyDescent="0.3">
      <c r="A156" s="1260" t="s">
        <v>142</v>
      </c>
      <c r="B156" s="2340" t="s">
        <v>109</v>
      </c>
      <c r="C156" s="4913" t="s">
        <v>122</v>
      </c>
      <c r="D156" s="4913"/>
      <c r="E156" s="4913"/>
      <c r="F156" s="4913"/>
      <c r="G156" s="4913"/>
      <c r="H156" s="4913"/>
      <c r="I156" s="1174">
        <f t="shared" ref="I156:V156" si="73">SUM(I155,I152,I150)</f>
        <v>726.2</v>
      </c>
      <c r="J156" s="1076">
        <f t="shared" si="73"/>
        <v>651.20000000000005</v>
      </c>
      <c r="K156" s="1076"/>
      <c r="L156" s="1077">
        <f t="shared" si="73"/>
        <v>75</v>
      </c>
      <c r="M156" s="1075">
        <f t="shared" si="73"/>
        <v>300</v>
      </c>
      <c r="N156" s="1295">
        <f t="shared" si="73"/>
        <v>300</v>
      </c>
      <c r="O156" s="1295"/>
      <c r="P156" s="1175"/>
      <c r="Q156" s="1174">
        <f t="shared" si="73"/>
        <v>298</v>
      </c>
      <c r="R156" s="1076">
        <f t="shared" si="73"/>
        <v>298</v>
      </c>
      <c r="S156" s="1076"/>
      <c r="T156" s="1077"/>
      <c r="U156" s="1075">
        <f>SUM(U155,U152,U150)</f>
        <v>298</v>
      </c>
      <c r="V156" s="1076">
        <f t="shared" si="73"/>
        <v>298</v>
      </c>
      <c r="W156" s="1076"/>
      <c r="X156" s="1175"/>
      <c r="Y156" s="4888"/>
      <c r="Z156" s="4888"/>
      <c r="AA156" s="4888"/>
      <c r="AB156" s="4889"/>
      <c r="AC156" s="867"/>
    </row>
    <row r="157" spans="1:34" s="953" customFormat="1" ht="18" customHeight="1" thickBot="1" x14ac:dyDescent="0.3">
      <c r="A157" s="2339" t="s">
        <v>142</v>
      </c>
      <c r="B157" s="4992" t="s">
        <v>470</v>
      </c>
      <c r="C157" s="4992"/>
      <c r="D157" s="4992"/>
      <c r="E157" s="4992"/>
      <c r="F157" s="4992"/>
      <c r="G157" s="4992"/>
      <c r="H157" s="4992"/>
      <c r="I157" s="1296">
        <f>SUM(I156)</f>
        <v>726.2</v>
      </c>
      <c r="J157" s="1297">
        <f t="shared" ref="J157:V157" si="74">SUM(J156)</f>
        <v>651.20000000000005</v>
      </c>
      <c r="K157" s="1297"/>
      <c r="L157" s="1298">
        <f t="shared" si="74"/>
        <v>75</v>
      </c>
      <c r="M157" s="1296">
        <f t="shared" si="74"/>
        <v>300</v>
      </c>
      <c r="N157" s="1297">
        <f t="shared" si="74"/>
        <v>300</v>
      </c>
      <c r="O157" s="1299"/>
      <c r="P157" s="1298"/>
      <c r="Q157" s="1296">
        <f t="shared" si="74"/>
        <v>298</v>
      </c>
      <c r="R157" s="1297">
        <f t="shared" si="74"/>
        <v>298</v>
      </c>
      <c r="S157" s="1299"/>
      <c r="T157" s="1298"/>
      <c r="U157" s="1296">
        <f>SUM(U156)</f>
        <v>298</v>
      </c>
      <c r="V157" s="1300">
        <f t="shared" si="74"/>
        <v>298</v>
      </c>
      <c r="W157" s="1301"/>
      <c r="X157" s="1298"/>
      <c r="Y157" s="4993"/>
      <c r="Z157" s="4993"/>
      <c r="AA157" s="4993"/>
      <c r="AB157" s="4994"/>
      <c r="AC157" s="867"/>
    </row>
    <row r="158" spans="1:34" s="953" customFormat="1" ht="18.75" customHeight="1" thickBot="1" x14ac:dyDescent="0.3">
      <c r="A158" s="2346" t="s">
        <v>150</v>
      </c>
      <c r="B158" s="4981" t="s">
        <v>471</v>
      </c>
      <c r="C158" s="4981"/>
      <c r="D158" s="4981"/>
      <c r="E158" s="4981"/>
      <c r="F158" s="4981"/>
      <c r="G158" s="4981"/>
      <c r="H158" s="4981"/>
      <c r="I158" s="4981"/>
      <c r="J158" s="4981"/>
      <c r="K158" s="4981"/>
      <c r="L158" s="4981"/>
      <c r="M158" s="4981"/>
      <c r="N158" s="4981"/>
      <c r="O158" s="4981"/>
      <c r="P158" s="4981"/>
      <c r="Q158" s="4981"/>
      <c r="R158" s="4981"/>
      <c r="S158" s="4981"/>
      <c r="T158" s="4981"/>
      <c r="U158" s="4981"/>
      <c r="V158" s="4981"/>
      <c r="W158" s="4981"/>
      <c r="X158" s="4981"/>
      <c r="Y158" s="4981"/>
      <c r="Z158" s="4981"/>
      <c r="AA158" s="4981"/>
      <c r="AB158" s="4982"/>
      <c r="AC158" s="1074"/>
    </row>
    <row r="159" spans="1:34" s="953" customFormat="1" ht="18" customHeight="1" thickBot="1" x14ac:dyDescent="0.3">
      <c r="A159" s="2339" t="s">
        <v>150</v>
      </c>
      <c r="B159" s="2340" t="s">
        <v>26</v>
      </c>
      <c r="C159" s="4983" t="s">
        <v>472</v>
      </c>
      <c r="D159" s="4983"/>
      <c r="E159" s="4983"/>
      <c r="F159" s="4983"/>
      <c r="G159" s="4983"/>
      <c r="H159" s="4983"/>
      <c r="I159" s="4983"/>
      <c r="J159" s="4983"/>
      <c r="K159" s="4983"/>
      <c r="L159" s="4983"/>
      <c r="M159" s="4983"/>
      <c r="N159" s="4983"/>
      <c r="O159" s="4983"/>
      <c r="P159" s="4983"/>
      <c r="Q159" s="4983"/>
      <c r="R159" s="4983"/>
      <c r="S159" s="4983"/>
      <c r="T159" s="4983"/>
      <c r="U159" s="4983"/>
      <c r="V159" s="4983"/>
      <c r="W159" s="4983"/>
      <c r="X159" s="4983"/>
      <c r="Y159" s="4983"/>
      <c r="Z159" s="4983"/>
      <c r="AA159" s="4983"/>
      <c r="AB159" s="4984"/>
    </row>
    <row r="160" spans="1:34" s="953" customFormat="1" ht="19.5" customHeight="1" x14ac:dyDescent="0.25">
      <c r="A160" s="5020" t="s">
        <v>150</v>
      </c>
      <c r="B160" s="5023" t="s">
        <v>26</v>
      </c>
      <c r="C160" s="5026" t="s">
        <v>109</v>
      </c>
      <c r="D160" s="5029" t="s">
        <v>473</v>
      </c>
      <c r="E160" s="5004" t="s">
        <v>97</v>
      </c>
      <c r="F160" s="5004" t="s">
        <v>97</v>
      </c>
      <c r="G160" s="5089" t="s">
        <v>182</v>
      </c>
      <c r="H160" s="836" t="s">
        <v>33</v>
      </c>
      <c r="I160" s="1275">
        <f>J160+L160</f>
        <v>1432.9</v>
      </c>
      <c r="J160" s="1276">
        <v>465.8</v>
      </c>
      <c r="K160" s="1276"/>
      <c r="L160" s="1277">
        <v>967.1</v>
      </c>
      <c r="M160" s="1302">
        <f>N160+P160</f>
        <v>1300</v>
      </c>
      <c r="N160" s="1303">
        <v>300</v>
      </c>
      <c r="O160" s="1303"/>
      <c r="P160" s="1304">
        <v>1000</v>
      </c>
      <c r="Q160" s="1305">
        <f>R160+T160</f>
        <v>1300</v>
      </c>
      <c r="R160" s="1276">
        <v>300</v>
      </c>
      <c r="S160" s="1276"/>
      <c r="T160" s="1277">
        <v>1000</v>
      </c>
      <c r="U160" s="1305">
        <f>V160+X160</f>
        <v>1300</v>
      </c>
      <c r="V160" s="1276">
        <v>300</v>
      </c>
      <c r="W160" s="1276"/>
      <c r="X160" s="1277">
        <v>1000</v>
      </c>
      <c r="Y160" s="5119" t="s">
        <v>860</v>
      </c>
      <c r="Z160" s="5122">
        <v>3.2</v>
      </c>
      <c r="AA160" s="4985">
        <v>3.2</v>
      </c>
      <c r="AB160" s="4877">
        <v>3.2</v>
      </c>
      <c r="AC160" s="3033"/>
      <c r="AD160" s="3034"/>
      <c r="AE160" s="3034"/>
      <c r="AF160" s="3034"/>
      <c r="AG160" s="3034"/>
      <c r="AH160" s="3034"/>
    </row>
    <row r="161" spans="1:36" s="953" customFormat="1" ht="19.5" customHeight="1" x14ac:dyDescent="0.25">
      <c r="A161" s="5021"/>
      <c r="B161" s="5024"/>
      <c r="C161" s="5027"/>
      <c r="D161" s="5030"/>
      <c r="E161" s="5005"/>
      <c r="F161" s="5005"/>
      <c r="G161" s="5090"/>
      <c r="H161" s="844" t="s">
        <v>50</v>
      </c>
      <c r="I161" s="1306">
        <f>J161+L161</f>
        <v>300.60000000000002</v>
      </c>
      <c r="J161" s="1307">
        <v>122.6</v>
      </c>
      <c r="K161" s="1307"/>
      <c r="L161" s="1308">
        <v>178</v>
      </c>
      <c r="M161" s="1309">
        <f>N161+P161</f>
        <v>404</v>
      </c>
      <c r="N161" s="1310">
        <v>150</v>
      </c>
      <c r="O161" s="1311"/>
      <c r="P161" s="2562">
        <v>254</v>
      </c>
      <c r="Q161" s="1306">
        <f>R161+T161</f>
        <v>300</v>
      </c>
      <c r="R161" s="1307">
        <v>300</v>
      </c>
      <c r="S161" s="1307"/>
      <c r="T161" s="1308"/>
      <c r="U161" s="1306">
        <f>V161+X161</f>
        <v>300</v>
      </c>
      <c r="V161" s="1307">
        <v>300</v>
      </c>
      <c r="W161" s="1307"/>
      <c r="X161" s="1308"/>
      <c r="Y161" s="5120"/>
      <c r="Z161" s="5123"/>
      <c r="AA161" s="4986"/>
      <c r="AB161" s="4878"/>
      <c r="AC161" s="3033"/>
      <c r="AD161" s="3034"/>
      <c r="AE161" s="3034"/>
      <c r="AF161" s="3034"/>
      <c r="AG161" s="3034"/>
      <c r="AH161" s="3034"/>
    </row>
    <row r="162" spans="1:36" s="953" customFormat="1" ht="19.5" customHeight="1" thickBot="1" x14ac:dyDescent="0.3">
      <c r="A162" s="5022"/>
      <c r="B162" s="5025"/>
      <c r="C162" s="5028"/>
      <c r="D162" s="5031"/>
      <c r="E162" s="5006"/>
      <c r="F162" s="5006"/>
      <c r="G162" s="5091"/>
      <c r="H162" s="1143" t="s">
        <v>16</v>
      </c>
      <c r="I162" s="1144">
        <f>SUM(I160:I161)</f>
        <v>1733.5</v>
      </c>
      <c r="J162" s="1158">
        <f t="shared" ref="J162:X162" si="75">SUM(J160:J161)</f>
        <v>588.4</v>
      </c>
      <c r="K162" s="1158"/>
      <c r="L162" s="1312">
        <f t="shared" si="75"/>
        <v>1145.0999999999999</v>
      </c>
      <c r="M162" s="1144">
        <f t="shared" si="75"/>
        <v>1704</v>
      </c>
      <c r="N162" s="1158">
        <f t="shared" si="75"/>
        <v>450</v>
      </c>
      <c r="O162" s="1158"/>
      <c r="P162" s="1312">
        <f t="shared" si="75"/>
        <v>1254</v>
      </c>
      <c r="Q162" s="1144">
        <f t="shared" si="75"/>
        <v>1600</v>
      </c>
      <c r="R162" s="1158">
        <f t="shared" si="75"/>
        <v>600</v>
      </c>
      <c r="S162" s="1158"/>
      <c r="T162" s="1312">
        <f t="shared" si="75"/>
        <v>1000</v>
      </c>
      <c r="U162" s="1144">
        <f t="shared" si="75"/>
        <v>1600</v>
      </c>
      <c r="V162" s="1158">
        <f t="shared" si="75"/>
        <v>600</v>
      </c>
      <c r="W162" s="1158"/>
      <c r="X162" s="1312">
        <f t="shared" si="75"/>
        <v>1000</v>
      </c>
      <c r="Y162" s="5121"/>
      <c r="Z162" s="5124"/>
      <c r="AA162" s="4987"/>
      <c r="AB162" s="4879"/>
    </row>
    <row r="163" spans="1:36" s="953" customFormat="1" ht="19.5" customHeight="1" x14ac:dyDescent="0.25">
      <c r="A163" s="5020" t="s">
        <v>150</v>
      </c>
      <c r="B163" s="5023" t="s">
        <v>26</v>
      </c>
      <c r="C163" s="5026" t="s">
        <v>142</v>
      </c>
      <c r="D163" s="5092" t="s">
        <v>474</v>
      </c>
      <c r="E163" s="5004" t="s">
        <v>97</v>
      </c>
      <c r="F163" s="5004" t="s">
        <v>97</v>
      </c>
      <c r="G163" s="4964" t="s">
        <v>413</v>
      </c>
      <c r="H163" s="1313" t="s">
        <v>135</v>
      </c>
      <c r="I163" s="2875">
        <f t="shared" ref="I163:I167" si="76">J163+L163</f>
        <v>0</v>
      </c>
      <c r="J163" s="1318"/>
      <c r="K163" s="1318"/>
      <c r="L163" s="2876"/>
      <c r="M163" s="1314"/>
      <c r="N163" s="1315"/>
      <c r="O163" s="1315"/>
      <c r="P163" s="1316"/>
      <c r="Q163" s="1317"/>
      <c r="R163" s="1318"/>
      <c r="S163" s="1318"/>
      <c r="T163" s="1319"/>
      <c r="U163" s="1305"/>
      <c r="V163" s="1276"/>
      <c r="W163" s="1276"/>
      <c r="X163" s="1277"/>
      <c r="Y163" s="5125" t="s">
        <v>475</v>
      </c>
      <c r="Z163" s="5128">
        <v>1.33</v>
      </c>
      <c r="AA163" s="5131"/>
      <c r="AB163" s="5134"/>
      <c r="AC163" s="939"/>
      <c r="AD163" s="940"/>
      <c r="AE163" s="940"/>
      <c r="AF163" s="940"/>
      <c r="AG163" s="940"/>
      <c r="AH163" s="940"/>
    </row>
    <row r="164" spans="1:36" s="953" customFormat="1" ht="21.75" customHeight="1" x14ac:dyDescent="0.25">
      <c r="A164" s="5021"/>
      <c r="B164" s="5024"/>
      <c r="C164" s="5027"/>
      <c r="D164" s="5093"/>
      <c r="E164" s="5005"/>
      <c r="F164" s="5005"/>
      <c r="G164" s="4965"/>
      <c r="H164" s="1320" t="s">
        <v>107</v>
      </c>
      <c r="I164" s="2877">
        <f t="shared" si="76"/>
        <v>87.1</v>
      </c>
      <c r="J164" s="1323"/>
      <c r="K164" s="1323"/>
      <c r="L164" s="1325">
        <v>87.1</v>
      </c>
      <c r="M164" s="3088">
        <f t="shared" ref="M164:M166" si="77">N164+P164</f>
        <v>32.299999999999997</v>
      </c>
      <c r="N164" s="3089"/>
      <c r="O164" s="3089"/>
      <c r="P164" s="2562">
        <v>32.299999999999997</v>
      </c>
      <c r="Q164" s="1322"/>
      <c r="R164" s="1323"/>
      <c r="S164" s="1323"/>
      <c r="T164" s="1319"/>
      <c r="U164" s="1322"/>
      <c r="V164" s="1324"/>
      <c r="W164" s="1323"/>
      <c r="X164" s="1325"/>
      <c r="Y164" s="5126"/>
      <c r="Z164" s="5129"/>
      <c r="AA164" s="5132"/>
      <c r="AB164" s="5135"/>
      <c r="AC164" s="939"/>
      <c r="AD164" s="940"/>
      <c r="AE164" s="940"/>
      <c r="AF164" s="940"/>
      <c r="AG164" s="940"/>
      <c r="AH164" s="940"/>
    </row>
    <row r="165" spans="1:36" s="953" customFormat="1" ht="18.75" customHeight="1" x14ac:dyDescent="0.25">
      <c r="A165" s="5021"/>
      <c r="B165" s="5024"/>
      <c r="C165" s="5027"/>
      <c r="D165" s="5093"/>
      <c r="E165" s="5005"/>
      <c r="F165" s="5005"/>
      <c r="G165" s="4965"/>
      <c r="H165" s="1320" t="s">
        <v>33</v>
      </c>
      <c r="I165" s="2877">
        <f t="shared" si="76"/>
        <v>11.9</v>
      </c>
      <c r="J165" s="1324"/>
      <c r="K165" s="1324"/>
      <c r="L165" s="1319">
        <v>11.9</v>
      </c>
      <c r="M165" s="1309">
        <f t="shared" si="77"/>
        <v>4.4000000000000004</v>
      </c>
      <c r="N165" s="3089"/>
      <c r="O165" s="3089"/>
      <c r="P165" s="3090">
        <v>4.4000000000000004</v>
      </c>
      <c r="Q165" s="1322"/>
      <c r="R165" s="1324"/>
      <c r="S165" s="1324"/>
      <c r="T165" s="1319"/>
      <c r="U165" s="1322"/>
      <c r="V165" s="1324"/>
      <c r="W165" s="1324"/>
      <c r="X165" s="1319"/>
      <c r="Y165" s="5126"/>
      <c r="Z165" s="5129"/>
      <c r="AA165" s="5132"/>
      <c r="AB165" s="5135"/>
      <c r="AC165" s="939"/>
      <c r="AD165" s="940"/>
      <c r="AE165" s="940"/>
      <c r="AF165" s="940"/>
      <c r="AG165" s="940"/>
      <c r="AH165" s="940"/>
    </row>
    <row r="166" spans="1:36" s="953" customFormat="1" ht="17.25" customHeight="1" x14ac:dyDescent="0.25">
      <c r="A166" s="5021"/>
      <c r="B166" s="5024"/>
      <c r="C166" s="5027"/>
      <c r="D166" s="5093"/>
      <c r="E166" s="5005"/>
      <c r="F166" s="5005"/>
      <c r="G166" s="4965"/>
      <c r="H166" s="1328" t="s">
        <v>50</v>
      </c>
      <c r="I166" s="2878">
        <f t="shared" si="76"/>
        <v>0.5</v>
      </c>
      <c r="J166" s="1324"/>
      <c r="K166" s="1324"/>
      <c r="L166" s="1319">
        <v>0.5</v>
      </c>
      <c r="M166" s="3091">
        <f t="shared" si="77"/>
        <v>12</v>
      </c>
      <c r="N166" s="3089"/>
      <c r="O166" s="3089"/>
      <c r="P166" s="3090">
        <v>12</v>
      </c>
      <c r="Q166" s="1329"/>
      <c r="R166" s="1324"/>
      <c r="S166" s="1324"/>
      <c r="T166" s="1319"/>
      <c r="U166" s="1329"/>
      <c r="V166" s="1324"/>
      <c r="W166" s="1324"/>
      <c r="X166" s="1319"/>
      <c r="Y166" s="5126"/>
      <c r="Z166" s="5129"/>
      <c r="AA166" s="5132"/>
      <c r="AB166" s="5135"/>
      <c r="AC166" s="939"/>
      <c r="AD166" s="940"/>
      <c r="AE166" s="940"/>
      <c r="AF166" s="940"/>
      <c r="AG166" s="940"/>
      <c r="AH166" s="940"/>
    </row>
    <row r="167" spans="1:36" s="953" customFormat="1" ht="17.25" customHeight="1" x14ac:dyDescent="0.25">
      <c r="A167" s="5021"/>
      <c r="B167" s="5024"/>
      <c r="C167" s="5027"/>
      <c r="D167" s="5093"/>
      <c r="E167" s="5005"/>
      <c r="F167" s="5005"/>
      <c r="G167" s="4965"/>
      <c r="H167" s="1328" t="s">
        <v>129</v>
      </c>
      <c r="I167" s="2878">
        <f t="shared" si="76"/>
        <v>0</v>
      </c>
      <c r="J167" s="1324"/>
      <c r="K167" s="1324"/>
      <c r="L167" s="1319"/>
      <c r="M167" s="3091"/>
      <c r="N167" s="3089"/>
      <c r="O167" s="3089"/>
      <c r="P167" s="3090"/>
      <c r="Q167" s="1329"/>
      <c r="R167" s="1324"/>
      <c r="S167" s="1324"/>
      <c r="T167" s="1319"/>
      <c r="U167" s="1329"/>
      <c r="V167" s="1324"/>
      <c r="W167" s="1324"/>
      <c r="X167" s="1319"/>
      <c r="Y167" s="5126"/>
      <c r="Z167" s="5129"/>
      <c r="AA167" s="5132"/>
      <c r="AB167" s="5135"/>
      <c r="AC167" s="1074"/>
    </row>
    <row r="168" spans="1:36" s="953" customFormat="1" ht="27" customHeight="1" thickBot="1" x14ac:dyDescent="0.3">
      <c r="A168" s="5022"/>
      <c r="B168" s="5025"/>
      <c r="C168" s="5028"/>
      <c r="D168" s="5094"/>
      <c r="E168" s="5006"/>
      <c r="F168" s="5006"/>
      <c r="G168" s="4966"/>
      <c r="H168" s="1128" t="s">
        <v>16</v>
      </c>
      <c r="I168" s="1144">
        <f>SUM(I163:I167)</f>
        <v>99.5</v>
      </c>
      <c r="J168" s="1158"/>
      <c r="K168" s="1158"/>
      <c r="L168" s="1312">
        <f t="shared" ref="L168:P168" si="78">SUM(L163:L167)</f>
        <v>99.5</v>
      </c>
      <c r="M168" s="1129">
        <f>SUM(M163:M167)</f>
        <v>48.699999999999996</v>
      </c>
      <c r="N168" s="1135"/>
      <c r="O168" s="1130"/>
      <c r="P168" s="1278">
        <f t="shared" si="78"/>
        <v>48.699999999999996</v>
      </c>
      <c r="Q168" s="1129"/>
      <c r="R168" s="1135"/>
      <c r="S168" s="1135"/>
      <c r="T168" s="1278"/>
      <c r="U168" s="1129"/>
      <c r="V168" s="1135"/>
      <c r="W168" s="1135"/>
      <c r="X168" s="1278"/>
      <c r="Y168" s="5127"/>
      <c r="Z168" s="5130"/>
      <c r="AA168" s="5133"/>
      <c r="AB168" s="5136"/>
      <c r="AC168" s="1074"/>
    </row>
    <row r="169" spans="1:36" s="953" customFormat="1" ht="21.75" customHeight="1" x14ac:dyDescent="0.25">
      <c r="A169" s="5020" t="s">
        <v>150</v>
      </c>
      <c r="B169" s="5023" t="s">
        <v>26</v>
      </c>
      <c r="C169" s="5026" t="s">
        <v>178</v>
      </c>
      <c r="D169" s="5029" t="s">
        <v>476</v>
      </c>
      <c r="E169" s="5004" t="s">
        <v>97</v>
      </c>
      <c r="F169" s="5004" t="s">
        <v>97</v>
      </c>
      <c r="G169" s="5089" t="s">
        <v>142</v>
      </c>
      <c r="H169" s="836" t="s">
        <v>135</v>
      </c>
      <c r="I169" s="1279"/>
      <c r="J169" s="1280"/>
      <c r="K169" s="1280"/>
      <c r="L169" s="912"/>
      <c r="M169" s="1151"/>
      <c r="N169" s="1330"/>
      <c r="O169" s="1330"/>
      <c r="P169" s="1207"/>
      <c r="Q169" s="1322"/>
      <c r="R169" s="1321"/>
      <c r="S169" s="1321"/>
      <c r="T169" s="1327"/>
      <c r="U169" s="1305"/>
      <c r="V169" s="1331"/>
      <c r="W169" s="1331"/>
      <c r="X169" s="1332"/>
      <c r="Y169" s="5125"/>
      <c r="Z169" s="5001"/>
      <c r="AA169" s="5113"/>
      <c r="AB169" s="5116"/>
      <c r="AC169" s="1292"/>
    </row>
    <row r="170" spans="1:36" s="953" customFormat="1" ht="20.25" customHeight="1" x14ac:dyDescent="0.25">
      <c r="A170" s="5021"/>
      <c r="B170" s="5024"/>
      <c r="C170" s="5027"/>
      <c r="D170" s="5030"/>
      <c r="E170" s="5005"/>
      <c r="F170" s="5005"/>
      <c r="G170" s="5090"/>
      <c r="H170" s="1320" t="s">
        <v>107</v>
      </c>
      <c r="I170" s="1333">
        <f t="shared" ref="I170:I171" si="79">J170+L170</f>
        <v>12</v>
      </c>
      <c r="J170" s="1334"/>
      <c r="K170" s="1334"/>
      <c r="L170" s="1335">
        <v>12</v>
      </c>
      <c r="M170" s="1151"/>
      <c r="N170" s="1336"/>
      <c r="O170" s="1336"/>
      <c r="P170" s="1207"/>
      <c r="Q170" s="1306"/>
      <c r="R170" s="1337"/>
      <c r="S170" s="1337"/>
      <c r="T170" s="1338"/>
      <c r="U170" s="1339"/>
      <c r="V170" s="1337"/>
      <c r="W170" s="1337"/>
      <c r="X170" s="1338"/>
      <c r="Y170" s="5126"/>
      <c r="Z170" s="5002"/>
      <c r="AA170" s="5114"/>
      <c r="AB170" s="5117"/>
      <c r="AC170" s="1074"/>
    </row>
    <row r="171" spans="1:36" s="953" customFormat="1" ht="19.5" customHeight="1" x14ac:dyDescent="0.25">
      <c r="A171" s="5021"/>
      <c r="B171" s="5024"/>
      <c r="C171" s="5027"/>
      <c r="D171" s="5030"/>
      <c r="E171" s="5005"/>
      <c r="F171" s="5005"/>
      <c r="G171" s="5090"/>
      <c r="H171" s="1320" t="s">
        <v>50</v>
      </c>
      <c r="I171" s="1340">
        <f t="shared" si="79"/>
        <v>0.9</v>
      </c>
      <c r="J171" s="1341"/>
      <c r="K171" s="1341"/>
      <c r="L171" s="1342">
        <v>0.9</v>
      </c>
      <c r="M171" s="1343"/>
      <c r="N171" s="1206"/>
      <c r="O171" s="1206"/>
      <c r="P171" s="1344"/>
      <c r="Q171" s="1322"/>
      <c r="R171" s="1326"/>
      <c r="S171" s="1326"/>
      <c r="T171" s="1327"/>
      <c r="U171" s="1322"/>
      <c r="V171" s="1326"/>
      <c r="W171" s="1326"/>
      <c r="X171" s="1327"/>
      <c r="Y171" s="5126"/>
      <c r="Z171" s="5002"/>
      <c r="AA171" s="5114"/>
      <c r="AB171" s="5117"/>
      <c r="AC171" s="1074"/>
    </row>
    <row r="172" spans="1:36" s="953" customFormat="1" ht="27" customHeight="1" thickBot="1" x14ac:dyDescent="0.3">
      <c r="A172" s="5022"/>
      <c r="B172" s="5025"/>
      <c r="C172" s="5028"/>
      <c r="D172" s="5031"/>
      <c r="E172" s="5006"/>
      <c r="F172" s="5006"/>
      <c r="G172" s="5091"/>
      <c r="H172" s="1143" t="s">
        <v>16</v>
      </c>
      <c r="I172" s="1144">
        <f>SUM(I169:I171)</f>
        <v>12.9</v>
      </c>
      <c r="J172" s="1158"/>
      <c r="K172" s="1158"/>
      <c r="L172" s="1312">
        <f t="shared" ref="L172" si="80">SUM(L169:L171)</f>
        <v>12.9</v>
      </c>
      <c r="M172" s="1144"/>
      <c r="N172" s="1158"/>
      <c r="O172" s="1158"/>
      <c r="P172" s="1312"/>
      <c r="Q172" s="1345"/>
      <c r="R172" s="1346"/>
      <c r="S172" s="1346"/>
      <c r="T172" s="1347"/>
      <c r="U172" s="1345"/>
      <c r="V172" s="1346"/>
      <c r="W172" s="1346"/>
      <c r="X172" s="1347"/>
      <c r="Y172" s="5127"/>
      <c r="Z172" s="5003"/>
      <c r="AA172" s="5115"/>
      <c r="AB172" s="5118"/>
      <c r="AC172" s="1074"/>
    </row>
    <row r="173" spans="1:36" s="953" customFormat="1" ht="19.5" customHeight="1" x14ac:dyDescent="0.25">
      <c r="A173" s="5020" t="s">
        <v>150</v>
      </c>
      <c r="B173" s="5023" t="s">
        <v>26</v>
      </c>
      <c r="C173" s="5026" t="s">
        <v>182</v>
      </c>
      <c r="D173" s="5029" t="s">
        <v>477</v>
      </c>
      <c r="E173" s="5004" t="s">
        <v>97</v>
      </c>
      <c r="F173" s="5004" t="s">
        <v>97</v>
      </c>
      <c r="G173" s="4964" t="s">
        <v>413</v>
      </c>
      <c r="H173" s="836" t="s">
        <v>135</v>
      </c>
      <c r="I173" s="1279"/>
      <c r="J173" s="1280"/>
      <c r="K173" s="1280"/>
      <c r="L173" s="912"/>
      <c r="M173" s="1151"/>
      <c r="N173" s="1330"/>
      <c r="O173" s="1330"/>
      <c r="P173" s="1207"/>
      <c r="Q173" s="1322">
        <f>R173+T173</f>
        <v>4.8</v>
      </c>
      <c r="R173" s="1321"/>
      <c r="S173" s="1321"/>
      <c r="T173" s="1348">
        <v>4.8</v>
      </c>
      <c r="U173" s="1305"/>
      <c r="V173" s="1331"/>
      <c r="W173" s="1331"/>
      <c r="X173" s="1332"/>
      <c r="Y173" s="5125" t="s">
        <v>478</v>
      </c>
      <c r="Z173" s="5001"/>
      <c r="AA173" s="5113" t="s">
        <v>479</v>
      </c>
      <c r="AB173" s="5116"/>
      <c r="AC173" s="1074"/>
    </row>
    <row r="174" spans="1:36" s="953" customFormat="1" ht="15.75" x14ac:dyDescent="0.25">
      <c r="A174" s="5021"/>
      <c r="B174" s="5024"/>
      <c r="C174" s="5027"/>
      <c r="D174" s="5030"/>
      <c r="E174" s="5005"/>
      <c r="F174" s="5005"/>
      <c r="G174" s="4965"/>
      <c r="H174" s="1320" t="s">
        <v>107</v>
      </c>
      <c r="I174" s="1333"/>
      <c r="J174" s="1334"/>
      <c r="K174" s="1334"/>
      <c r="L174" s="1335"/>
      <c r="M174" s="1151">
        <f t="shared" ref="M174:M175" si="81">N174+P174</f>
        <v>3</v>
      </c>
      <c r="N174" s="1336"/>
      <c r="O174" s="1336"/>
      <c r="P174" s="1207">
        <v>3</v>
      </c>
      <c r="Q174" s="1306">
        <f t="shared" ref="Q174:Q175" si="82">R174+T174</f>
        <v>27</v>
      </c>
      <c r="R174" s="1337"/>
      <c r="S174" s="1337"/>
      <c r="T174" s="1349">
        <v>27</v>
      </c>
      <c r="U174" s="1339"/>
      <c r="V174" s="1337"/>
      <c r="W174" s="1337"/>
      <c r="X174" s="1338"/>
      <c r="Y174" s="5126"/>
      <c r="Z174" s="5002"/>
      <c r="AA174" s="5114"/>
      <c r="AB174" s="5117"/>
      <c r="AC174" s="1074"/>
    </row>
    <row r="175" spans="1:36" s="953" customFormat="1" ht="24" customHeight="1" x14ac:dyDescent="0.25">
      <c r="A175" s="5021"/>
      <c r="B175" s="5024"/>
      <c r="C175" s="5027"/>
      <c r="D175" s="5030"/>
      <c r="E175" s="5005"/>
      <c r="F175" s="5005"/>
      <c r="G175" s="4965"/>
      <c r="H175" s="1320" t="s">
        <v>50</v>
      </c>
      <c r="I175" s="1340"/>
      <c r="J175" s="1341"/>
      <c r="K175" s="1341"/>
      <c r="L175" s="1342"/>
      <c r="M175" s="1343">
        <f t="shared" si="81"/>
        <v>7.4</v>
      </c>
      <c r="N175" s="1206"/>
      <c r="O175" s="1206"/>
      <c r="P175" s="1344">
        <v>7.4</v>
      </c>
      <c r="Q175" s="1322">
        <f t="shared" si="82"/>
        <v>63</v>
      </c>
      <c r="R175" s="1326"/>
      <c r="S175" s="1326"/>
      <c r="T175" s="1348">
        <v>63</v>
      </c>
      <c r="U175" s="1322"/>
      <c r="V175" s="1326"/>
      <c r="W175" s="1326"/>
      <c r="X175" s="1327"/>
      <c r="Y175" s="5126"/>
      <c r="Z175" s="5002"/>
      <c r="AA175" s="5114"/>
      <c r="AB175" s="5117"/>
      <c r="AC175" s="939"/>
      <c r="AD175" s="1824"/>
      <c r="AE175" s="1824"/>
      <c r="AF175" s="1824"/>
      <c r="AG175" s="1824"/>
      <c r="AH175" s="1824"/>
      <c r="AI175" s="1824"/>
      <c r="AJ175" s="1824"/>
    </row>
    <row r="176" spans="1:36" s="953" customFormat="1" ht="24" customHeight="1" x14ac:dyDescent="0.25">
      <c r="A176" s="5021"/>
      <c r="B176" s="5024"/>
      <c r="C176" s="5027"/>
      <c r="D176" s="5030"/>
      <c r="E176" s="5005"/>
      <c r="F176" s="5005"/>
      <c r="G176" s="4965"/>
      <c r="H176" s="3079" t="s">
        <v>33</v>
      </c>
      <c r="I176" s="3080"/>
      <c r="J176" s="3081"/>
      <c r="K176" s="3081"/>
      <c r="L176" s="3082"/>
      <c r="M176" s="1151"/>
      <c r="N176" s="3083"/>
      <c r="O176" s="3083"/>
      <c r="P176" s="3087"/>
      <c r="Q176" s="1339"/>
      <c r="R176" s="3084"/>
      <c r="S176" s="3084"/>
      <c r="T176" s="3085"/>
      <c r="U176" s="1339"/>
      <c r="V176" s="3084"/>
      <c r="W176" s="3084"/>
      <c r="X176" s="3086"/>
      <c r="Y176" s="5126"/>
      <c r="Z176" s="5002"/>
      <c r="AA176" s="5114"/>
      <c r="AB176" s="5117"/>
      <c r="AC176" s="939"/>
      <c r="AD176" s="1824"/>
      <c r="AE176" s="1824"/>
      <c r="AF176" s="1824"/>
      <c r="AG176" s="1824"/>
      <c r="AH176" s="1824"/>
      <c r="AI176" s="1824"/>
      <c r="AJ176" s="1824"/>
    </row>
    <row r="177" spans="1:36" s="953" customFormat="1" ht="31.5" customHeight="1" thickBot="1" x14ac:dyDescent="0.3">
      <c r="A177" s="5022"/>
      <c r="B177" s="5025"/>
      <c r="C177" s="5028"/>
      <c r="D177" s="5031"/>
      <c r="E177" s="5006"/>
      <c r="F177" s="5006"/>
      <c r="G177" s="4966"/>
      <c r="H177" s="1143" t="s">
        <v>16</v>
      </c>
      <c r="I177" s="1144"/>
      <c r="J177" s="1158"/>
      <c r="K177" s="1158"/>
      <c r="L177" s="1312"/>
      <c r="M177" s="1144">
        <f t="shared" ref="M177:T177" si="83">SUM(M173:M175)</f>
        <v>10.4</v>
      </c>
      <c r="N177" s="1158"/>
      <c r="O177" s="1158"/>
      <c r="P177" s="1312">
        <f t="shared" si="83"/>
        <v>10.4</v>
      </c>
      <c r="Q177" s="1345">
        <f t="shared" si="83"/>
        <v>94.8</v>
      </c>
      <c r="R177" s="1346"/>
      <c r="S177" s="1346"/>
      <c r="T177" s="1347">
        <f t="shared" si="83"/>
        <v>94.8</v>
      </c>
      <c r="U177" s="1345"/>
      <c r="V177" s="1346"/>
      <c r="W177" s="1346"/>
      <c r="X177" s="1347"/>
      <c r="Y177" s="5127"/>
      <c r="Z177" s="5003"/>
      <c r="AA177" s="5115"/>
      <c r="AB177" s="5118"/>
      <c r="AC177" s="939"/>
      <c r="AD177" s="1824"/>
      <c r="AE177" s="1824"/>
      <c r="AF177" s="1824"/>
      <c r="AG177" s="1824"/>
      <c r="AH177" s="1824"/>
      <c r="AI177" s="1824"/>
      <c r="AJ177" s="1824"/>
    </row>
    <row r="178" spans="1:36" s="953" customFormat="1" ht="21" customHeight="1" thickBot="1" x14ac:dyDescent="0.3">
      <c r="A178" s="2339" t="s">
        <v>150</v>
      </c>
      <c r="B178" s="2340" t="s">
        <v>26</v>
      </c>
      <c r="C178" s="5108" t="s">
        <v>122</v>
      </c>
      <c r="D178" s="5108"/>
      <c r="E178" s="5108"/>
      <c r="F178" s="5108"/>
      <c r="G178" s="5108"/>
      <c r="H178" s="5108"/>
      <c r="I178" s="1174">
        <f>SUM(I162+I168+I172+I177)</f>
        <v>1845.9</v>
      </c>
      <c r="J178" s="1076">
        <f>SUM(J162+J168+J172+J177)</f>
        <v>588.4</v>
      </c>
      <c r="K178" s="1076"/>
      <c r="L178" s="1175">
        <f t="shared" ref="L178:X178" si="84">SUM(L162+L168+L172+L177)</f>
        <v>1257.5</v>
      </c>
      <c r="M178" s="1174">
        <f t="shared" si="84"/>
        <v>1763.1000000000001</v>
      </c>
      <c r="N178" s="1076">
        <f t="shared" si="84"/>
        <v>450</v>
      </c>
      <c r="O178" s="1076"/>
      <c r="P178" s="1175">
        <f t="shared" si="84"/>
        <v>1313.1000000000001</v>
      </c>
      <c r="Q178" s="1174">
        <f t="shared" si="84"/>
        <v>1694.8</v>
      </c>
      <c r="R178" s="1076">
        <f t="shared" si="84"/>
        <v>600</v>
      </c>
      <c r="S178" s="1076"/>
      <c r="T178" s="1175">
        <f t="shared" si="84"/>
        <v>1094.8</v>
      </c>
      <c r="U178" s="1174">
        <f>SUM(U162+U168+U172+U177)</f>
        <v>1600</v>
      </c>
      <c r="V178" s="1076">
        <f t="shared" si="84"/>
        <v>600</v>
      </c>
      <c r="W178" s="1076"/>
      <c r="X178" s="1175">
        <f t="shared" si="84"/>
        <v>1000</v>
      </c>
      <c r="Y178" s="5109"/>
      <c r="Z178" s="5109"/>
      <c r="AA178" s="5109"/>
      <c r="AB178" s="5110"/>
      <c r="AC178" s="939"/>
      <c r="AD178" s="940"/>
      <c r="AE178" s="940"/>
      <c r="AF178" s="940"/>
      <c r="AG178" s="940"/>
      <c r="AH178" s="940"/>
    </row>
    <row r="179" spans="1:36" s="953" customFormat="1" ht="21" customHeight="1" thickBot="1" x14ac:dyDescent="0.3">
      <c r="A179" s="1260" t="s">
        <v>150</v>
      </c>
      <c r="B179" s="2340" t="s">
        <v>109</v>
      </c>
      <c r="C179" s="5111" t="s">
        <v>480</v>
      </c>
      <c r="D179" s="5111"/>
      <c r="E179" s="5111"/>
      <c r="F179" s="5111"/>
      <c r="G179" s="5111"/>
      <c r="H179" s="5111"/>
      <c r="I179" s="5111"/>
      <c r="J179" s="5111"/>
      <c r="K179" s="5111"/>
      <c r="L179" s="5111"/>
      <c r="M179" s="5111"/>
      <c r="N179" s="5111"/>
      <c r="O179" s="5111"/>
      <c r="P179" s="5111"/>
      <c r="Q179" s="5111"/>
      <c r="R179" s="5111"/>
      <c r="S179" s="5111"/>
      <c r="T179" s="5111"/>
      <c r="U179" s="5111"/>
      <c r="V179" s="5111"/>
      <c r="W179" s="5111"/>
      <c r="X179" s="5111"/>
      <c r="Y179" s="5111"/>
      <c r="Z179" s="5111"/>
      <c r="AA179" s="5111"/>
      <c r="AB179" s="5112"/>
      <c r="AC179" s="939"/>
      <c r="AD179" s="940"/>
      <c r="AE179" s="940"/>
      <c r="AF179" s="940"/>
      <c r="AG179" s="940"/>
      <c r="AH179" s="940"/>
    </row>
    <row r="180" spans="1:36" s="953" customFormat="1" ht="52.5" customHeight="1" x14ac:dyDescent="0.25">
      <c r="A180" s="5020" t="s">
        <v>150</v>
      </c>
      <c r="B180" s="5023" t="s">
        <v>109</v>
      </c>
      <c r="C180" s="5026" t="s">
        <v>26</v>
      </c>
      <c r="D180" s="5092" t="s">
        <v>481</v>
      </c>
      <c r="E180" s="5004" t="s">
        <v>97</v>
      </c>
      <c r="F180" s="5004" t="s">
        <v>97</v>
      </c>
      <c r="G180" s="5089" t="s">
        <v>182</v>
      </c>
      <c r="H180" s="861" t="s">
        <v>50</v>
      </c>
      <c r="I180" s="1269">
        <f>J180+L180</f>
        <v>6</v>
      </c>
      <c r="J180" s="1270"/>
      <c r="K180" s="1270"/>
      <c r="L180" s="1271">
        <v>6</v>
      </c>
      <c r="M180" s="1272"/>
      <c r="N180" s="1273"/>
      <c r="O180" s="1273"/>
      <c r="P180" s="1825"/>
      <c r="Q180" s="1275">
        <f>R180+T180</f>
        <v>50</v>
      </c>
      <c r="R180" s="1276"/>
      <c r="S180" s="1276"/>
      <c r="T180" s="1277">
        <v>50</v>
      </c>
      <c r="U180" s="1275">
        <f>V180+X180</f>
        <v>40</v>
      </c>
      <c r="V180" s="1276"/>
      <c r="W180" s="1276"/>
      <c r="X180" s="1277">
        <v>40</v>
      </c>
      <c r="Y180" s="4882" t="s">
        <v>781</v>
      </c>
      <c r="Z180" s="5099">
        <v>105</v>
      </c>
      <c r="AA180" s="4985">
        <v>66</v>
      </c>
      <c r="AB180" s="4877">
        <v>52</v>
      </c>
      <c r="AC180" s="939"/>
      <c r="AD180" s="940"/>
      <c r="AE180" s="940"/>
      <c r="AF180" s="940"/>
      <c r="AG180" s="940"/>
      <c r="AH180" s="940"/>
    </row>
    <row r="181" spans="1:36" s="953" customFormat="1" ht="52.5" customHeight="1" x14ac:dyDescent="0.25">
      <c r="A181" s="5021"/>
      <c r="B181" s="5024"/>
      <c r="C181" s="5027"/>
      <c r="D181" s="5093"/>
      <c r="E181" s="5005"/>
      <c r="F181" s="5005"/>
      <c r="G181" s="5090"/>
      <c r="H181" s="3053" t="s">
        <v>135</v>
      </c>
      <c r="I181" s="3054"/>
      <c r="J181" s="3055"/>
      <c r="K181" s="3055"/>
      <c r="L181" s="3056"/>
      <c r="M181" s="3057">
        <f>N181+P181</f>
        <v>80</v>
      </c>
      <c r="N181" s="3058"/>
      <c r="O181" s="3058"/>
      <c r="P181" s="3059">
        <v>80</v>
      </c>
      <c r="Q181" s="3060"/>
      <c r="R181" s="3061"/>
      <c r="S181" s="3061"/>
      <c r="T181" s="1308"/>
      <c r="U181" s="3060"/>
      <c r="V181" s="3061"/>
      <c r="W181" s="3061"/>
      <c r="X181" s="1308"/>
      <c r="Y181" s="5098"/>
      <c r="Z181" s="5100"/>
      <c r="AA181" s="4986"/>
      <c r="AB181" s="4878"/>
      <c r="AC181" s="939"/>
      <c r="AD181" s="940"/>
      <c r="AE181" s="940"/>
      <c r="AF181" s="940"/>
      <c r="AG181" s="940"/>
      <c r="AH181" s="940"/>
    </row>
    <row r="182" spans="1:36" s="953" customFormat="1" ht="48" customHeight="1" thickBot="1" x14ac:dyDescent="0.3">
      <c r="A182" s="5022"/>
      <c r="B182" s="5025"/>
      <c r="C182" s="5028"/>
      <c r="D182" s="5094"/>
      <c r="E182" s="5006"/>
      <c r="F182" s="5006"/>
      <c r="G182" s="5091"/>
      <c r="H182" s="1259" t="s">
        <v>16</v>
      </c>
      <c r="I182" s="1129">
        <f>SUM(I180)</f>
        <v>6</v>
      </c>
      <c r="J182" s="1135"/>
      <c r="K182" s="1135"/>
      <c r="L182" s="1278">
        <f t="shared" ref="L182:X182" si="85">SUM(L180)</f>
        <v>6</v>
      </c>
      <c r="M182" s="1129">
        <f>SUM(M180:M181)</f>
        <v>80</v>
      </c>
      <c r="N182" s="1130"/>
      <c r="O182" s="1130"/>
      <c r="P182" s="1131">
        <f>SUM(P180:P181)</f>
        <v>80</v>
      </c>
      <c r="Q182" s="1129">
        <f t="shared" si="85"/>
        <v>50</v>
      </c>
      <c r="R182" s="1130"/>
      <c r="S182" s="1130"/>
      <c r="T182" s="1278">
        <f t="shared" si="85"/>
        <v>50</v>
      </c>
      <c r="U182" s="1129">
        <f t="shared" si="85"/>
        <v>40</v>
      </c>
      <c r="V182" s="1130"/>
      <c r="W182" s="1130"/>
      <c r="X182" s="1278">
        <f t="shared" si="85"/>
        <v>40</v>
      </c>
      <c r="Y182" s="4883"/>
      <c r="Z182" s="5101"/>
      <c r="AA182" s="4987"/>
      <c r="AB182" s="4879"/>
      <c r="AC182" s="939"/>
      <c r="AD182" s="940"/>
      <c r="AE182" s="940"/>
      <c r="AF182" s="940"/>
      <c r="AG182" s="940"/>
      <c r="AH182" s="940"/>
    </row>
    <row r="183" spans="1:36" s="856" customFormat="1" ht="20.25" customHeight="1" x14ac:dyDescent="0.25">
      <c r="A183" s="5020" t="s">
        <v>150</v>
      </c>
      <c r="B183" s="5023" t="s">
        <v>109</v>
      </c>
      <c r="C183" s="5026" t="s">
        <v>180</v>
      </c>
      <c r="D183" s="5029" t="s">
        <v>482</v>
      </c>
      <c r="E183" s="5004" t="s">
        <v>97</v>
      </c>
      <c r="F183" s="5004" t="s">
        <v>97</v>
      </c>
      <c r="G183" s="4964" t="s">
        <v>413</v>
      </c>
      <c r="H183" s="1350" t="s">
        <v>50</v>
      </c>
      <c r="I183" s="2520">
        <f>J183+L183</f>
        <v>36.300000000000004</v>
      </c>
      <c r="J183" s="2521">
        <v>3.2</v>
      </c>
      <c r="K183" s="2521">
        <v>3.1</v>
      </c>
      <c r="L183" s="2522">
        <v>33.1</v>
      </c>
      <c r="M183" s="2523">
        <f>N183+P183</f>
        <v>2.6</v>
      </c>
      <c r="N183" s="2524"/>
      <c r="O183" s="2524"/>
      <c r="P183" s="2525">
        <v>2.6</v>
      </c>
      <c r="Q183" s="2526">
        <f>R183+T183</f>
        <v>84.6</v>
      </c>
      <c r="R183" s="2527"/>
      <c r="S183" s="2527"/>
      <c r="T183" s="2528">
        <v>84.6</v>
      </c>
      <c r="U183" s="2529"/>
      <c r="V183" s="2530"/>
      <c r="W183" s="842"/>
      <c r="X183" s="843"/>
      <c r="Y183" s="5095" t="s">
        <v>780</v>
      </c>
      <c r="Z183" s="5107"/>
      <c r="AA183" s="5104" t="s">
        <v>861</v>
      </c>
      <c r="AB183" s="4978"/>
      <c r="AC183" s="828"/>
    </row>
    <row r="184" spans="1:36" s="856" customFormat="1" ht="21.75" customHeight="1" x14ac:dyDescent="0.25">
      <c r="A184" s="5021"/>
      <c r="B184" s="5024"/>
      <c r="C184" s="5027"/>
      <c r="D184" s="5030"/>
      <c r="E184" s="5005"/>
      <c r="F184" s="5005"/>
      <c r="G184" s="4965"/>
      <c r="H184" s="1352" t="s">
        <v>135</v>
      </c>
      <c r="I184" s="2531"/>
      <c r="J184" s="2532"/>
      <c r="K184" s="2533"/>
      <c r="L184" s="2534"/>
      <c r="M184" s="2535"/>
      <c r="N184" s="2536"/>
      <c r="O184" s="2536"/>
      <c r="P184" s="2537"/>
      <c r="Q184" s="2538"/>
      <c r="R184" s="2539"/>
      <c r="S184" s="2540"/>
      <c r="T184" s="2541"/>
      <c r="U184" s="2542"/>
      <c r="V184" s="1568"/>
      <c r="W184" s="1084"/>
      <c r="X184" s="1353"/>
      <c r="Y184" s="5096"/>
      <c r="Z184" s="5105"/>
      <c r="AA184" s="5105"/>
      <c r="AB184" s="4979"/>
      <c r="AC184" s="828"/>
    </row>
    <row r="185" spans="1:36" s="856" customFormat="1" ht="19.5" customHeight="1" x14ac:dyDescent="0.25">
      <c r="A185" s="5021"/>
      <c r="B185" s="5024"/>
      <c r="C185" s="5027"/>
      <c r="D185" s="5030"/>
      <c r="E185" s="5005"/>
      <c r="F185" s="5005"/>
      <c r="G185" s="4965"/>
      <c r="H185" s="1354" t="s">
        <v>107</v>
      </c>
      <c r="I185" s="2543">
        <f>J185+L185</f>
        <v>102.1</v>
      </c>
      <c r="J185" s="2544"/>
      <c r="K185" s="2545"/>
      <c r="L185" s="2534">
        <v>102.1</v>
      </c>
      <c r="M185" s="2546">
        <f>N185+P185</f>
        <v>11.1</v>
      </c>
      <c r="N185" s="2547"/>
      <c r="O185" s="2547"/>
      <c r="P185" s="2548">
        <v>11.1</v>
      </c>
      <c r="Q185" s="2549">
        <f>R185+T185</f>
        <v>68.8</v>
      </c>
      <c r="R185" s="2540"/>
      <c r="S185" s="2540"/>
      <c r="T185" s="2550">
        <v>68.8</v>
      </c>
      <c r="U185" s="2551"/>
      <c r="V185" s="2552"/>
      <c r="W185" s="849"/>
      <c r="X185" s="850"/>
      <c r="Y185" s="5096"/>
      <c r="Z185" s="5105"/>
      <c r="AA185" s="5105"/>
      <c r="AB185" s="4979"/>
      <c r="AC185" s="828"/>
    </row>
    <row r="186" spans="1:36" s="856" customFormat="1" ht="26.25" customHeight="1" thickBot="1" x14ac:dyDescent="0.3">
      <c r="A186" s="5022"/>
      <c r="B186" s="5025"/>
      <c r="C186" s="5028"/>
      <c r="D186" s="5031"/>
      <c r="E186" s="5006"/>
      <c r="F186" s="5006"/>
      <c r="G186" s="4966"/>
      <c r="H186" s="1355" t="s">
        <v>16</v>
      </c>
      <c r="I186" s="2553">
        <f>SUM(I183:I185)</f>
        <v>138.4</v>
      </c>
      <c r="J186" s="2554">
        <f t="shared" ref="J186:T186" si="86">SUM(J183:J185)</f>
        <v>3.2</v>
      </c>
      <c r="K186" s="2554">
        <f t="shared" si="86"/>
        <v>3.1</v>
      </c>
      <c r="L186" s="2555">
        <f t="shared" si="86"/>
        <v>135.19999999999999</v>
      </c>
      <c r="M186" s="2556">
        <f t="shared" si="86"/>
        <v>13.7</v>
      </c>
      <c r="N186" s="2557"/>
      <c r="O186" s="2557"/>
      <c r="P186" s="2558">
        <f t="shared" si="86"/>
        <v>13.7</v>
      </c>
      <c r="Q186" s="2559">
        <f t="shared" si="86"/>
        <v>153.39999999999998</v>
      </c>
      <c r="R186" s="2560"/>
      <c r="S186" s="2557"/>
      <c r="T186" s="2561">
        <f t="shared" si="86"/>
        <v>153.39999999999998</v>
      </c>
      <c r="U186" s="2553"/>
      <c r="V186" s="2554"/>
      <c r="W186" s="1356"/>
      <c r="X186" s="1357"/>
      <c r="Y186" s="5097"/>
      <c r="Z186" s="5106"/>
      <c r="AA186" s="5106"/>
      <c r="AB186" s="4980"/>
      <c r="AC186" s="828"/>
    </row>
    <row r="187" spans="1:36" s="856" customFormat="1" ht="19.5" customHeight="1" thickBot="1" x14ac:dyDescent="0.3">
      <c r="A187" s="2339" t="s">
        <v>150</v>
      </c>
      <c r="B187" s="2340" t="s">
        <v>109</v>
      </c>
      <c r="C187" s="5102" t="s">
        <v>122</v>
      </c>
      <c r="D187" s="5102"/>
      <c r="E187" s="5102"/>
      <c r="F187" s="5102"/>
      <c r="G187" s="5102"/>
      <c r="H187" s="5103"/>
      <c r="I187" s="1295">
        <f>SUM(I182+I186)</f>
        <v>144.4</v>
      </c>
      <c r="J187" s="1076">
        <f t="shared" ref="J187:X187" si="87">SUM(J182+J186)</f>
        <v>3.2</v>
      </c>
      <c r="K187" s="1076">
        <f t="shared" si="87"/>
        <v>3.1</v>
      </c>
      <c r="L187" s="1077">
        <f t="shared" si="87"/>
        <v>141.19999999999999</v>
      </c>
      <c r="M187" s="1075">
        <f>SUM(M182+M186)</f>
        <v>93.7</v>
      </c>
      <c r="N187" s="1076"/>
      <c r="O187" s="1076"/>
      <c r="P187" s="1077">
        <f t="shared" si="87"/>
        <v>93.7</v>
      </c>
      <c r="Q187" s="1075">
        <f t="shared" si="87"/>
        <v>203.39999999999998</v>
      </c>
      <c r="R187" s="1076"/>
      <c r="S187" s="1076"/>
      <c r="T187" s="1077">
        <f t="shared" si="87"/>
        <v>203.39999999999998</v>
      </c>
      <c r="U187" s="1075">
        <f>SUM(U182+U186)</f>
        <v>40</v>
      </c>
      <c r="V187" s="1076"/>
      <c r="W187" s="1076"/>
      <c r="X187" s="1077">
        <f t="shared" si="87"/>
        <v>40</v>
      </c>
      <c r="Y187" s="5050"/>
      <c r="Z187" s="5050"/>
      <c r="AA187" s="5050"/>
      <c r="AB187" s="5051"/>
      <c r="AC187" s="828"/>
    </row>
    <row r="188" spans="1:36" s="856" customFormat="1" ht="18.75" customHeight="1" thickBot="1" x14ac:dyDescent="0.3">
      <c r="A188" s="2339" t="s">
        <v>150</v>
      </c>
      <c r="B188" s="4992" t="s">
        <v>470</v>
      </c>
      <c r="C188" s="4992"/>
      <c r="D188" s="4992"/>
      <c r="E188" s="4992"/>
      <c r="F188" s="4992"/>
      <c r="G188" s="4992"/>
      <c r="H188" s="5052"/>
      <c r="I188" s="1358">
        <f>I178+I187</f>
        <v>1990.3000000000002</v>
      </c>
      <c r="J188" s="1358">
        <f t="shared" ref="J188:X188" si="88">J178+J187</f>
        <v>591.6</v>
      </c>
      <c r="K188" s="1358">
        <f t="shared" si="88"/>
        <v>3.1</v>
      </c>
      <c r="L188" s="1359">
        <f t="shared" si="88"/>
        <v>1398.7</v>
      </c>
      <c r="M188" s="1360">
        <f t="shared" si="88"/>
        <v>1856.8000000000002</v>
      </c>
      <c r="N188" s="1300">
        <f t="shared" si="88"/>
        <v>450</v>
      </c>
      <c r="O188" s="1300"/>
      <c r="P188" s="1359">
        <f t="shared" si="88"/>
        <v>1406.8000000000002</v>
      </c>
      <c r="Q188" s="1358">
        <f t="shared" si="88"/>
        <v>1898.1999999999998</v>
      </c>
      <c r="R188" s="1358">
        <f t="shared" si="88"/>
        <v>600</v>
      </c>
      <c r="S188" s="1358"/>
      <c r="T188" s="1359">
        <f t="shared" si="88"/>
        <v>1298.1999999999998</v>
      </c>
      <c r="U188" s="1358">
        <f t="shared" si="88"/>
        <v>1640</v>
      </c>
      <c r="V188" s="1358">
        <f t="shared" si="88"/>
        <v>600</v>
      </c>
      <c r="W188" s="1358"/>
      <c r="X188" s="1359">
        <f t="shared" si="88"/>
        <v>1040</v>
      </c>
      <c r="Y188" s="4993"/>
      <c r="Z188" s="4993"/>
      <c r="AA188" s="4993"/>
      <c r="AB188" s="4994"/>
      <c r="AC188" s="828"/>
    </row>
    <row r="189" spans="1:36" s="856" customFormat="1" ht="22.5" customHeight="1" thickBot="1" x14ac:dyDescent="0.3">
      <c r="A189" s="2347">
        <v>12</v>
      </c>
      <c r="B189" s="5056" t="s">
        <v>329</v>
      </c>
      <c r="C189" s="5056"/>
      <c r="D189" s="5056"/>
      <c r="E189" s="5056"/>
      <c r="F189" s="5056"/>
      <c r="G189" s="5056"/>
      <c r="H189" s="5057"/>
      <c r="I189" s="1361">
        <f t="shared" ref="I189:X189" si="89">SUM(I81+I146+I157+I188)</f>
        <v>4479.3</v>
      </c>
      <c r="J189" s="1361">
        <f t="shared" si="89"/>
        <v>2283.1</v>
      </c>
      <c r="K189" s="1361">
        <f t="shared" si="89"/>
        <v>31.1</v>
      </c>
      <c r="L189" s="1362">
        <f t="shared" si="89"/>
        <v>2196.1999999999998</v>
      </c>
      <c r="M189" s="1363">
        <f>SUM(M81+M146+M157+M188)</f>
        <v>3612.7000000000003</v>
      </c>
      <c r="N189" s="1364">
        <f t="shared" si="89"/>
        <v>1810.6</v>
      </c>
      <c r="O189" s="1364">
        <f t="shared" si="89"/>
        <v>40.1</v>
      </c>
      <c r="P189" s="1362">
        <f t="shared" si="89"/>
        <v>1802.1000000000001</v>
      </c>
      <c r="Q189" s="1363">
        <f t="shared" si="89"/>
        <v>3671.0999999999995</v>
      </c>
      <c r="R189" s="1364">
        <f t="shared" si="89"/>
        <v>1888.2</v>
      </c>
      <c r="S189" s="1361">
        <f t="shared" si="89"/>
        <v>40.1</v>
      </c>
      <c r="T189" s="1362">
        <f t="shared" si="89"/>
        <v>1782.8999999999999</v>
      </c>
      <c r="U189" s="1361">
        <f>SUM(U81+U146+U157+U188)</f>
        <v>3691.1</v>
      </c>
      <c r="V189" s="1361">
        <f t="shared" si="89"/>
        <v>1846.8</v>
      </c>
      <c r="W189" s="1361">
        <f t="shared" si="89"/>
        <v>40.1</v>
      </c>
      <c r="X189" s="1362">
        <f t="shared" si="89"/>
        <v>1844.3</v>
      </c>
      <c r="Y189" s="5054"/>
      <c r="Z189" s="5054"/>
      <c r="AA189" s="5054"/>
      <c r="AB189" s="5055"/>
      <c r="AC189" s="828"/>
    </row>
    <row r="190" spans="1:36" s="856" customFormat="1" ht="16.5" thickTop="1" x14ac:dyDescent="0.25">
      <c r="A190" s="1365"/>
      <c r="B190" s="1365"/>
      <c r="C190" s="1365"/>
      <c r="D190" s="1365"/>
      <c r="E190" s="1365"/>
      <c r="F190" s="1365"/>
      <c r="G190" s="1365"/>
      <c r="H190" s="1366"/>
      <c r="I190" s="1365"/>
      <c r="J190" s="1365"/>
      <c r="K190" s="1365"/>
      <c r="L190" s="1365"/>
      <c r="M190" s="1365"/>
      <c r="N190" s="1365"/>
      <c r="O190" s="1365"/>
      <c r="P190" s="1365"/>
      <c r="Q190" s="1365"/>
      <c r="R190" s="1365"/>
      <c r="S190" s="1365"/>
      <c r="T190" s="1365"/>
      <c r="U190" s="1365"/>
      <c r="V190" s="1365"/>
      <c r="W190" s="1365"/>
      <c r="X190" s="1365"/>
      <c r="Y190" s="1365"/>
      <c r="Z190" s="1367"/>
      <c r="AA190" s="1365"/>
      <c r="AB190" s="1365"/>
      <c r="AC190" s="828"/>
    </row>
    <row r="191" spans="1:36" s="856" customFormat="1" ht="15" customHeight="1" x14ac:dyDescent="0.25">
      <c r="A191" s="1368"/>
      <c r="B191" s="1368"/>
      <c r="C191" s="1368"/>
      <c r="D191" s="1365"/>
      <c r="E191" s="1365"/>
      <c r="F191" s="1365"/>
      <c r="G191" s="1365"/>
      <c r="H191" s="1366"/>
      <c r="I191" s="1365"/>
      <c r="J191" s="1365"/>
      <c r="K191" s="1365"/>
      <c r="L191" s="3246" t="s">
        <v>505</v>
      </c>
      <c r="M191" s="3246"/>
      <c r="N191" s="3246"/>
      <c r="O191" s="3246"/>
      <c r="P191" s="3246"/>
      <c r="Q191" s="3246"/>
      <c r="R191" s="1365"/>
      <c r="S191" s="1365"/>
      <c r="T191" s="1365"/>
      <c r="U191" s="1365"/>
      <c r="V191" s="1365"/>
      <c r="W191" s="1365"/>
      <c r="X191" s="1365"/>
      <c r="Y191" s="1365"/>
      <c r="Z191" s="1368"/>
      <c r="AA191" s="1368"/>
      <c r="AB191" s="1368"/>
    </row>
    <row r="192" spans="1:36" s="856" customFormat="1" ht="15" customHeight="1" thickBot="1" x14ac:dyDescent="0.3">
      <c r="A192" s="1368"/>
      <c r="B192" s="1368"/>
      <c r="C192" s="1368"/>
      <c r="D192" s="1365"/>
      <c r="E192" s="1365"/>
      <c r="F192" s="1365"/>
      <c r="G192" s="1365"/>
      <c r="H192" s="1366"/>
      <c r="I192" s="1365"/>
      <c r="J192" s="1365"/>
      <c r="K192" s="1365"/>
      <c r="L192" s="1365"/>
      <c r="M192" s="1365"/>
      <c r="N192" s="1365"/>
      <c r="O192" s="1365"/>
      <c r="P192" s="1365"/>
      <c r="Q192" s="1365"/>
      <c r="R192" s="1365"/>
      <c r="S192" s="1365"/>
      <c r="T192" s="1365"/>
      <c r="U192" s="1365"/>
      <c r="V192" s="1365"/>
      <c r="W192" s="1365"/>
      <c r="X192" s="1365"/>
      <c r="Y192" s="1365"/>
      <c r="Z192" s="1368"/>
      <c r="AA192" s="1368"/>
      <c r="AB192" s="1368"/>
    </row>
    <row r="193" spans="1:34" s="856" customFormat="1" ht="33" customHeight="1" thickTop="1" thickBot="1" x14ac:dyDescent="0.3">
      <c r="A193" s="1368"/>
      <c r="B193" s="1368"/>
      <c r="C193" s="1368"/>
      <c r="D193" s="5085" t="s">
        <v>161</v>
      </c>
      <c r="E193" s="5086"/>
      <c r="F193" s="5086"/>
      <c r="G193" s="5086"/>
      <c r="H193" s="5086"/>
      <c r="I193" s="5087"/>
      <c r="J193" s="5088" t="s">
        <v>162</v>
      </c>
      <c r="K193" s="5086"/>
      <c r="L193" s="5086"/>
      <c r="M193" s="5087"/>
      <c r="N193" s="5088" t="s">
        <v>163</v>
      </c>
      <c r="O193" s="5086"/>
      <c r="P193" s="5086"/>
      <c r="Q193" s="5087"/>
      <c r="R193" s="5076" t="s">
        <v>13</v>
      </c>
      <c r="S193" s="5076"/>
      <c r="T193" s="5076"/>
      <c r="U193" s="5076"/>
      <c r="V193" s="5076" t="s">
        <v>14</v>
      </c>
      <c r="W193" s="5076"/>
      <c r="X193" s="5076"/>
      <c r="Y193" s="5077"/>
      <c r="Z193" s="1368"/>
      <c r="AA193" s="1368"/>
      <c r="AB193" s="1368"/>
    </row>
    <row r="194" spans="1:34" s="856" customFormat="1" ht="17.25" customHeight="1" thickBot="1" x14ac:dyDescent="0.3">
      <c r="A194" s="1368"/>
      <c r="B194" s="1368"/>
      <c r="C194" s="1368"/>
      <c r="D194" s="5078" t="s">
        <v>164</v>
      </c>
      <c r="E194" s="5079"/>
      <c r="F194" s="5079"/>
      <c r="G194" s="5079"/>
      <c r="H194" s="5079"/>
      <c r="I194" s="5080"/>
      <c r="J194" s="5081">
        <f>SUM(J195,J196,J197,J198)</f>
        <v>3757.7000000000007</v>
      </c>
      <c r="K194" s="5082"/>
      <c r="L194" s="5082"/>
      <c r="M194" s="5083"/>
      <c r="N194" s="5081">
        <f t="shared" ref="N194" si="90">SUM(N195,N196,N197,N198)</f>
        <v>3418</v>
      </c>
      <c r="O194" s="5082"/>
      <c r="P194" s="5082"/>
      <c r="Q194" s="5083"/>
      <c r="R194" s="5081">
        <f t="shared" ref="R194" si="91">SUM(R195,R196,R197,R198)</f>
        <v>3529.6000000000004</v>
      </c>
      <c r="S194" s="5082"/>
      <c r="T194" s="5082"/>
      <c r="U194" s="5083"/>
      <c r="V194" s="5081">
        <f>SUM(V195,V196,V197,V198)</f>
        <v>3669.6</v>
      </c>
      <c r="W194" s="5082"/>
      <c r="X194" s="5082"/>
      <c r="Y194" s="5084"/>
      <c r="Z194" s="1368"/>
      <c r="AA194" s="1368"/>
      <c r="AB194" s="1368"/>
    </row>
    <row r="195" spans="1:34" s="856" customFormat="1" ht="22.5" customHeight="1" x14ac:dyDescent="0.25">
      <c r="A195" s="1368"/>
      <c r="B195" s="1368"/>
      <c r="C195" s="1368"/>
      <c r="D195" s="5066" t="s">
        <v>165</v>
      </c>
      <c r="E195" s="5067"/>
      <c r="F195" s="5067"/>
      <c r="G195" s="5067"/>
      <c r="H195" s="5067"/>
      <c r="I195" s="5068"/>
      <c r="J195" s="5014">
        <f>I12+I16+I22+I26+I28+I30+I36+I40+I48+I50+I57+I61+I64+I75+I78+I84+I86+I89+I91+I94+I97+I101+I107+I109+I113+I121+I126+I127+I128+I129+I133+I136+I137+I138+I139+I141+I143+I149+I153+I161+I166+I171+I175+I180+I183</f>
        <v>1476.3000000000004</v>
      </c>
      <c r="K195" s="5015"/>
      <c r="L195" s="5015"/>
      <c r="M195" s="5016"/>
      <c r="N195" s="5014">
        <f>M12+M16+M18+M22+M26+M28+M30+M36+M40+M48+M50+M57+M61+M64+M71+M75+M78+M84+M86+M89+M91+M94+M97+M101+M107+M109+M113+M117+M121+M126+M127+M128+M129+M133+M136+M137+M138+M139+M141+M143+M149+M153+M161+M166+M171+M175+M180+M183</f>
        <v>1668.6999999999998</v>
      </c>
      <c r="O195" s="5015"/>
      <c r="P195" s="5015"/>
      <c r="Q195" s="5016"/>
      <c r="R195" s="5014">
        <f>Q12+Q16+Q18+Q22+Q26+Q28+Q30+Q36+Q40+Q48+Q50+Q57+Q61+Q64+Q71+Q75+Q78+Q84+Q86+Q89+Q91+Q94+Q97+Q101+Q107+Q109+Q113+Q117+Q121+Q126+Q127+Q128+Q129+Q133+Q136+Q137+Q138+Q139+Q141+Q143+Q149+Q153+Q161+Q166+Q171+Q175+Q180+Q183</f>
        <v>1889.6</v>
      </c>
      <c r="S195" s="5015"/>
      <c r="T195" s="5015"/>
      <c r="U195" s="5016"/>
      <c r="V195" s="5014">
        <f>U12+U16+U18+U22+U26+U28+U30+U36+U40+U48+U50+U57+U61+U64+U71+U75+U78+U84+U86+U89+U91+U94+U97+U101+U107+U109+U113+U117+U121+U126+U127+U128+U129+U133+U136+U137+U138+U139+U141+U143+U149+U153+U161+U166+U171+U175+U180+U183</f>
        <v>1766.6</v>
      </c>
      <c r="W195" s="5015"/>
      <c r="X195" s="5015"/>
      <c r="Y195" s="5053"/>
      <c r="Z195" s="1368"/>
      <c r="AA195" s="1368"/>
      <c r="AB195" s="1368"/>
    </row>
    <row r="196" spans="1:34" s="856" customFormat="1" ht="21.75" customHeight="1" x14ac:dyDescent="0.25">
      <c r="A196" s="1368"/>
      <c r="B196" s="1368"/>
      <c r="C196" s="1368"/>
      <c r="D196" s="5011" t="s">
        <v>261</v>
      </c>
      <c r="E196" s="5012"/>
      <c r="F196" s="5012"/>
      <c r="G196" s="5012"/>
      <c r="H196" s="5012"/>
      <c r="I196" s="5013"/>
      <c r="J196" s="5014">
        <f>SUM(I11)</f>
        <v>3.6</v>
      </c>
      <c r="K196" s="5015"/>
      <c r="L196" s="5015"/>
      <c r="M196" s="5016"/>
      <c r="N196" s="5014">
        <f>SUM(M11)</f>
        <v>15</v>
      </c>
      <c r="O196" s="5015"/>
      <c r="P196" s="5015"/>
      <c r="Q196" s="5016"/>
      <c r="R196" s="5014">
        <f>SUM(Q11)</f>
        <v>15</v>
      </c>
      <c r="S196" s="5015"/>
      <c r="T196" s="5015"/>
      <c r="U196" s="5016"/>
      <c r="V196" s="5014">
        <f>SUM(U11)</f>
        <v>15</v>
      </c>
      <c r="W196" s="5015"/>
      <c r="X196" s="5015"/>
      <c r="Y196" s="5053"/>
      <c r="Z196" s="1368"/>
      <c r="AA196" s="1368"/>
      <c r="AB196" s="1368"/>
    </row>
    <row r="197" spans="1:34" s="856" customFormat="1" ht="33.75" customHeight="1" x14ac:dyDescent="0.25">
      <c r="A197" s="1368"/>
      <c r="B197" s="1368"/>
      <c r="C197" s="1368"/>
      <c r="D197" s="5011" t="s">
        <v>506</v>
      </c>
      <c r="E197" s="5012"/>
      <c r="F197" s="5012"/>
      <c r="G197" s="5012"/>
      <c r="H197" s="5012"/>
      <c r="I197" s="5013"/>
      <c r="J197" s="5014">
        <f>I18+I37+I53+I59+I63+I76+I93+I151+I160+I165</f>
        <v>1966.1000000000001</v>
      </c>
      <c r="K197" s="5015"/>
      <c r="L197" s="5015"/>
      <c r="M197" s="5016"/>
      <c r="N197" s="5014">
        <f>M37+M53+M59+M63+M76+M93+M151+M160+M165</f>
        <v>1654.3000000000002</v>
      </c>
      <c r="O197" s="5015"/>
      <c r="P197" s="5015"/>
      <c r="Q197" s="5016"/>
      <c r="R197" s="5014">
        <f t="shared" ref="R197" si="92">Q37+Q53+Q59+Q63+Q76+Q93+Q151+Q160+Q165</f>
        <v>1620.2</v>
      </c>
      <c r="S197" s="5015"/>
      <c r="T197" s="5015"/>
      <c r="U197" s="5016"/>
      <c r="V197" s="5014">
        <f t="shared" ref="V197" si="93">U37+U53+U59+U63+U76+U93+U151+U160+U165</f>
        <v>1588</v>
      </c>
      <c r="W197" s="5015"/>
      <c r="X197" s="5015"/>
      <c r="Y197" s="5053"/>
      <c r="Z197" s="1368"/>
      <c r="AA197" s="1368"/>
      <c r="AB197" s="1368"/>
    </row>
    <row r="198" spans="1:34" s="856" customFormat="1" ht="23.25" customHeight="1" thickBot="1" x14ac:dyDescent="0.3">
      <c r="A198" s="1368"/>
      <c r="B198" s="1368"/>
      <c r="C198" s="1368"/>
      <c r="D198" s="5011" t="s">
        <v>507</v>
      </c>
      <c r="E198" s="5012"/>
      <c r="F198" s="5012"/>
      <c r="G198" s="5012"/>
      <c r="H198" s="5012"/>
      <c r="I198" s="5013"/>
      <c r="J198" s="5014">
        <f>I34+I45+I51+I55+I60+I131+I163+I169+I173+I184</f>
        <v>311.70000000000005</v>
      </c>
      <c r="K198" s="5015"/>
      <c r="L198" s="5015"/>
      <c r="M198" s="5016"/>
      <c r="N198" s="5014">
        <f>M34+M45+M51+M55+M60+M131+M163+M169+M173+M181+M184</f>
        <v>80</v>
      </c>
      <c r="O198" s="5015"/>
      <c r="P198" s="5015"/>
      <c r="Q198" s="5016"/>
      <c r="R198" s="5014">
        <f>Q34+Q45+Q51+Q55+Q60+Q131+Q163+Q169+Q173+Q184</f>
        <v>4.8</v>
      </c>
      <c r="S198" s="5015"/>
      <c r="T198" s="5015"/>
      <c r="U198" s="5016"/>
      <c r="V198" s="5017">
        <f>U34+U45+U51+U55+U60+U66+U131+U163+U169+U173+U184</f>
        <v>300</v>
      </c>
      <c r="W198" s="5018"/>
      <c r="X198" s="5018"/>
      <c r="Y198" s="5058"/>
      <c r="Z198" s="1368"/>
      <c r="AA198" s="1368"/>
      <c r="AB198" s="1368"/>
    </row>
    <row r="199" spans="1:34" s="856" customFormat="1" ht="15" customHeight="1" thickBot="1" x14ac:dyDescent="0.3">
      <c r="A199" s="1368"/>
      <c r="B199" s="1368"/>
      <c r="C199" s="1368"/>
      <c r="D199" s="5078" t="s">
        <v>170</v>
      </c>
      <c r="E199" s="5079"/>
      <c r="F199" s="5079"/>
      <c r="G199" s="5079"/>
      <c r="H199" s="5079"/>
      <c r="I199" s="5080"/>
      <c r="J199" s="5069">
        <f>SUM(J200,J201:M202)</f>
        <v>721.6</v>
      </c>
      <c r="K199" s="5070"/>
      <c r="L199" s="5070"/>
      <c r="M199" s="5071"/>
      <c r="N199" s="5069">
        <f>SUM(N200,N201:Q202)</f>
        <v>194.69999999999996</v>
      </c>
      <c r="O199" s="5070"/>
      <c r="P199" s="5070"/>
      <c r="Q199" s="5071"/>
      <c r="R199" s="5069">
        <f>SUM(R200,R201,R202)</f>
        <v>141.5</v>
      </c>
      <c r="S199" s="5070"/>
      <c r="T199" s="5070"/>
      <c r="U199" s="5071"/>
      <c r="V199" s="5069">
        <f>SUM(V200,V201,V202)</f>
        <v>21.5</v>
      </c>
      <c r="W199" s="5070"/>
      <c r="X199" s="5070"/>
      <c r="Y199" s="5072"/>
      <c r="Z199" s="1368"/>
      <c r="AA199" s="1368"/>
      <c r="AB199" s="1368"/>
      <c r="AH199" s="3035"/>
    </row>
    <row r="200" spans="1:34" s="856" customFormat="1" ht="15" customHeight="1" x14ac:dyDescent="0.25">
      <c r="A200" s="1368"/>
      <c r="B200" s="1368"/>
      <c r="C200" s="1368"/>
      <c r="D200" s="5011" t="s">
        <v>171</v>
      </c>
      <c r="E200" s="5012"/>
      <c r="F200" s="5012"/>
      <c r="G200" s="5012"/>
      <c r="H200" s="5012"/>
      <c r="I200" s="5013"/>
      <c r="J200" s="5014">
        <f>I35+I46+I52+I56+I132+I154+I164+I170+I174+I185</f>
        <v>691.4</v>
      </c>
      <c r="K200" s="5015"/>
      <c r="L200" s="5015"/>
      <c r="M200" s="5016"/>
      <c r="N200" s="5073">
        <f>M35+M46+M52+M56+M70+M116+M132+M154+M164+M170+M174+M185</f>
        <v>176.19999999999996</v>
      </c>
      <c r="O200" s="5074"/>
      <c r="P200" s="5074"/>
      <c r="Q200" s="5075"/>
      <c r="R200" s="5014">
        <f>Q35+Q46+Q52+Q56+Q70+Q116+Q132+Q154+Q164+Q170+Q174+Q185</f>
        <v>123</v>
      </c>
      <c r="S200" s="5015"/>
      <c r="T200" s="5015"/>
      <c r="U200" s="5016"/>
      <c r="V200" s="5014">
        <f>+U35+U46+U52+U56+U68+U70+U116+U132+U154+U164+U170+U174+U185</f>
        <v>0</v>
      </c>
      <c r="W200" s="5015"/>
      <c r="X200" s="5015"/>
      <c r="Y200" s="5053"/>
      <c r="Z200" s="1368"/>
      <c r="AA200" s="1368"/>
      <c r="AB200" s="1368"/>
    </row>
    <row r="201" spans="1:34" s="856" customFormat="1" ht="16.5" customHeight="1" x14ac:dyDescent="0.25">
      <c r="A201" s="1368"/>
      <c r="B201" s="1368"/>
      <c r="C201" s="1368"/>
      <c r="D201" s="5011" t="s">
        <v>172</v>
      </c>
      <c r="E201" s="5012"/>
      <c r="F201" s="5012"/>
      <c r="G201" s="5012"/>
      <c r="H201" s="5012"/>
      <c r="I201" s="5013"/>
      <c r="J201" s="5014">
        <f>I41+I47+I114+I167</f>
        <v>15.2</v>
      </c>
      <c r="K201" s="5015"/>
      <c r="L201" s="5015"/>
      <c r="M201" s="5016"/>
      <c r="N201" s="5014">
        <f>M41+M47+M114+M167</f>
        <v>3.5</v>
      </c>
      <c r="O201" s="5015"/>
      <c r="P201" s="5015"/>
      <c r="Q201" s="5016"/>
      <c r="R201" s="5014">
        <f>Q41+Q47+Q114+Q167</f>
        <v>3.5</v>
      </c>
      <c r="S201" s="5015"/>
      <c r="T201" s="5015"/>
      <c r="U201" s="5016"/>
      <c r="V201" s="5014">
        <f>U41+U47+U114+U167</f>
        <v>3.5</v>
      </c>
      <c r="W201" s="5015"/>
      <c r="X201" s="5015"/>
      <c r="Y201" s="5053"/>
      <c r="Z201" s="1368"/>
      <c r="AA201" s="1368"/>
      <c r="AB201" s="1368"/>
    </row>
    <row r="202" spans="1:34" s="856" customFormat="1" ht="16.5" thickBot="1" x14ac:dyDescent="0.3">
      <c r="A202" s="1368"/>
      <c r="B202" s="1368"/>
      <c r="C202" s="1368"/>
      <c r="D202" s="5011" t="s">
        <v>173</v>
      </c>
      <c r="E202" s="5012"/>
      <c r="F202" s="5012"/>
      <c r="G202" s="5012"/>
      <c r="H202" s="5012"/>
      <c r="I202" s="5013"/>
      <c r="J202" s="5014">
        <f>I39</f>
        <v>15</v>
      </c>
      <c r="K202" s="5015"/>
      <c r="L202" s="5015"/>
      <c r="M202" s="5016"/>
      <c r="N202" s="5017">
        <f>M39</f>
        <v>15</v>
      </c>
      <c r="O202" s="5018"/>
      <c r="P202" s="5018"/>
      <c r="Q202" s="5019"/>
      <c r="R202" s="5014">
        <f t="shared" ref="R202" si="94">Q39</f>
        <v>15</v>
      </c>
      <c r="S202" s="5015"/>
      <c r="T202" s="5015"/>
      <c r="U202" s="5016"/>
      <c r="V202" s="5017">
        <f>U39</f>
        <v>18</v>
      </c>
      <c r="W202" s="5018"/>
      <c r="X202" s="5018"/>
      <c r="Y202" s="5058"/>
      <c r="Z202" s="1368"/>
      <c r="AA202" s="1368"/>
      <c r="AB202" s="1368"/>
    </row>
    <row r="203" spans="1:34" s="856" customFormat="1" ht="16.5" thickBot="1" x14ac:dyDescent="0.3">
      <c r="A203" s="1368"/>
      <c r="B203" s="1368"/>
      <c r="C203" s="1368"/>
      <c r="D203" s="5059" t="s">
        <v>267</v>
      </c>
      <c r="E203" s="5060"/>
      <c r="F203" s="5060"/>
      <c r="G203" s="5060"/>
      <c r="H203" s="5060"/>
      <c r="I203" s="5061"/>
      <c r="J203" s="5062">
        <f>SUM(J194,J199)</f>
        <v>4479.3000000000011</v>
      </c>
      <c r="K203" s="5063"/>
      <c r="L203" s="5063"/>
      <c r="M203" s="5064"/>
      <c r="N203" s="5062">
        <f>SUM(N194,N199)</f>
        <v>3612.7</v>
      </c>
      <c r="O203" s="5063"/>
      <c r="P203" s="5063"/>
      <c r="Q203" s="5064"/>
      <c r="R203" s="5062">
        <f>SUM(R194,R199)</f>
        <v>3671.1000000000004</v>
      </c>
      <c r="S203" s="5063"/>
      <c r="T203" s="5063"/>
      <c r="U203" s="5064"/>
      <c r="V203" s="5062">
        <f>SUM(V194,V199)</f>
        <v>3691.1</v>
      </c>
      <c r="W203" s="5063"/>
      <c r="X203" s="5063"/>
      <c r="Y203" s="5065"/>
      <c r="Z203" s="1368"/>
      <c r="AA203" s="1368"/>
      <c r="AB203" s="1368"/>
    </row>
    <row r="204" spans="1:34" ht="15.75" thickTop="1" x14ac:dyDescent="0.25">
      <c r="A204" s="856"/>
      <c r="B204" s="856"/>
      <c r="C204" s="856"/>
      <c r="D204" s="1370"/>
      <c r="F204" s="5010"/>
      <c r="G204" s="5010"/>
      <c r="J204" s="5010"/>
      <c r="K204" s="5010"/>
      <c r="L204" s="5010"/>
      <c r="M204" s="5010"/>
      <c r="N204" s="5010"/>
      <c r="O204" s="5010"/>
      <c r="P204" s="5010"/>
      <c r="Q204" s="5010"/>
      <c r="Z204" s="856"/>
      <c r="AA204" s="856"/>
      <c r="AB204" s="856"/>
      <c r="AC204" s="856"/>
    </row>
    <row r="205" spans="1:34" ht="23.25" customHeight="1" x14ac:dyDescent="0.25">
      <c r="A205" s="856"/>
      <c r="B205" s="856"/>
      <c r="C205" s="856"/>
      <c r="D205" s="856"/>
      <c r="E205" s="1365"/>
      <c r="F205" s="1365"/>
      <c r="G205" s="1365"/>
      <c r="H205" s="1366"/>
      <c r="I205" s="3246" t="s">
        <v>484</v>
      </c>
      <c r="J205" s="3246"/>
      <c r="K205" s="3246"/>
      <c r="L205" s="3246"/>
      <c r="M205" s="3246"/>
      <c r="N205" s="3246"/>
      <c r="O205" s="3246"/>
      <c r="P205" s="3246"/>
      <c r="Q205" s="3246"/>
      <c r="R205" s="3246"/>
      <c r="S205" s="3246"/>
      <c r="T205" s="3246"/>
      <c r="U205" s="1365"/>
      <c r="V205" s="832"/>
      <c r="Z205" s="856"/>
      <c r="AA205" s="856"/>
      <c r="AB205" s="856"/>
      <c r="AC205" s="829"/>
    </row>
    <row r="206" spans="1:34" ht="15.75" x14ac:dyDescent="0.25">
      <c r="A206" s="856"/>
      <c r="B206" s="856"/>
      <c r="C206" s="856"/>
      <c r="D206" s="856"/>
      <c r="E206" s="3247" t="s">
        <v>485</v>
      </c>
      <c r="F206" s="3247"/>
      <c r="G206" s="3247"/>
      <c r="H206" s="3247"/>
      <c r="I206" s="3247"/>
      <c r="J206" s="3247"/>
      <c r="K206" s="3247"/>
      <c r="L206" s="3247" t="s">
        <v>486</v>
      </c>
      <c r="M206" s="3247"/>
      <c r="N206" s="3247"/>
      <c r="O206" s="3247"/>
      <c r="P206" s="3247"/>
      <c r="Q206" s="3247"/>
      <c r="R206" s="1365" t="s">
        <v>487</v>
      </c>
      <c r="S206" s="1365"/>
      <c r="T206" s="1365"/>
      <c r="U206" s="1365"/>
      <c r="V206" s="832"/>
      <c r="W206" s="832"/>
      <c r="X206" s="832"/>
      <c r="Y206" s="856"/>
      <c r="Z206" s="856"/>
      <c r="AA206" s="856"/>
      <c r="AB206" s="856"/>
    </row>
    <row r="207" spans="1:34" ht="15.75" x14ac:dyDescent="0.25">
      <c r="A207" s="856"/>
      <c r="B207" s="856"/>
      <c r="C207" s="856"/>
      <c r="D207" s="856" t="s">
        <v>508</v>
      </c>
      <c r="E207" s="3232" t="s">
        <v>488</v>
      </c>
      <c r="F207" s="3232"/>
      <c r="G207" s="3232"/>
      <c r="H207" s="3232"/>
      <c r="I207" s="3232"/>
      <c r="J207" s="3232"/>
      <c r="K207" s="3232"/>
      <c r="L207" s="3232" t="s">
        <v>489</v>
      </c>
      <c r="M207" s="3232"/>
      <c r="N207" s="3232"/>
      <c r="O207" s="3232"/>
      <c r="P207" s="3232"/>
      <c r="Q207" s="3232"/>
      <c r="R207" s="1365" t="s">
        <v>490</v>
      </c>
      <c r="S207" s="1365"/>
      <c r="T207" s="1365"/>
      <c r="U207" s="1365"/>
      <c r="V207" s="3119"/>
      <c r="W207" s="3119"/>
      <c r="X207" s="3119"/>
      <c r="Z207" s="856"/>
      <c r="AA207" s="856"/>
      <c r="AB207" s="856"/>
    </row>
    <row r="208" spans="1:34" ht="15.75" x14ac:dyDescent="0.25">
      <c r="A208" s="829"/>
      <c r="B208" s="829"/>
      <c r="C208" s="829"/>
      <c r="D208" s="3119"/>
      <c r="E208" s="3232" t="s">
        <v>491</v>
      </c>
      <c r="F208" s="3232"/>
      <c r="G208" s="3232"/>
      <c r="H208" s="3232"/>
      <c r="I208" s="3232"/>
      <c r="J208" s="3232"/>
      <c r="K208" s="3232"/>
      <c r="L208" s="1365" t="s">
        <v>492</v>
      </c>
      <c r="M208" s="1365"/>
      <c r="N208" s="1365"/>
      <c r="O208" s="1365"/>
      <c r="P208" s="1365"/>
      <c r="Q208" s="1365"/>
      <c r="R208" s="1365" t="s">
        <v>493</v>
      </c>
      <c r="S208" s="1365"/>
      <c r="T208" s="1365"/>
      <c r="U208" s="1365"/>
      <c r="V208" s="3119"/>
      <c r="Z208" s="829"/>
      <c r="AA208" s="829"/>
      <c r="AB208" s="829"/>
    </row>
    <row r="209" spans="5:21" ht="15.75" x14ac:dyDescent="0.25">
      <c r="E209" s="3232" t="s">
        <v>494</v>
      </c>
      <c r="F209" s="3232"/>
      <c r="G209" s="3232"/>
      <c r="H209" s="3232"/>
      <c r="I209" s="3232"/>
      <c r="J209" s="3232"/>
      <c r="K209" s="3232"/>
      <c r="L209" s="1365" t="s">
        <v>495</v>
      </c>
      <c r="M209" s="1365"/>
      <c r="N209" s="1365"/>
      <c r="O209" s="1365"/>
      <c r="P209" s="1365"/>
      <c r="Q209" s="1365"/>
      <c r="R209" s="1365" t="s">
        <v>496</v>
      </c>
      <c r="S209" s="1365"/>
      <c r="T209" s="1365"/>
      <c r="U209" s="1365"/>
    </row>
    <row r="210" spans="5:21" ht="15.75" x14ac:dyDescent="0.25">
      <c r="E210" s="3232" t="s">
        <v>497</v>
      </c>
      <c r="F210" s="3232"/>
      <c r="G210" s="3232"/>
      <c r="H210" s="3232"/>
      <c r="I210" s="3232"/>
      <c r="J210" s="3232"/>
      <c r="K210" s="3232"/>
      <c r="L210" s="1365" t="s">
        <v>498</v>
      </c>
      <c r="M210" s="1365"/>
      <c r="N210" s="1365"/>
      <c r="O210" s="1365"/>
      <c r="P210" s="1365"/>
      <c r="Q210" s="1365"/>
      <c r="R210" s="1365"/>
      <c r="S210" s="1365"/>
      <c r="T210" s="1365"/>
      <c r="U210" s="1365"/>
    </row>
    <row r="211" spans="5:21" ht="15.75" x14ac:dyDescent="0.25">
      <c r="E211" s="3232" t="s">
        <v>499</v>
      </c>
      <c r="F211" s="3232"/>
      <c r="G211" s="3232"/>
      <c r="H211" s="3232"/>
      <c r="I211" s="3232"/>
      <c r="J211" s="3232"/>
      <c r="K211" s="3232"/>
      <c r="L211" s="1365" t="s">
        <v>500</v>
      </c>
      <c r="M211" s="1365"/>
      <c r="N211" s="1365"/>
      <c r="O211" s="1365"/>
      <c r="P211" s="1365"/>
      <c r="Q211" s="1365"/>
      <c r="R211" s="1365"/>
      <c r="S211" s="1365"/>
      <c r="T211" s="1365"/>
      <c r="U211" s="1365"/>
    </row>
    <row r="212" spans="5:21" ht="15.75" x14ac:dyDescent="0.25">
      <c r="E212" s="3232" t="s">
        <v>501</v>
      </c>
      <c r="F212" s="3232"/>
      <c r="G212" s="3232"/>
      <c r="H212" s="3232"/>
      <c r="I212" s="3232"/>
      <c r="J212" s="3232"/>
      <c r="K212" s="3232"/>
      <c r="L212" s="1365" t="s">
        <v>502</v>
      </c>
      <c r="M212" s="1365"/>
      <c r="N212" s="1365"/>
      <c r="O212" s="1365"/>
      <c r="P212" s="1365"/>
      <c r="Q212" s="1365"/>
      <c r="R212" s="1365"/>
      <c r="S212" s="1365"/>
      <c r="T212" s="1365"/>
      <c r="U212" s="1365"/>
    </row>
    <row r="213" spans="5:21" ht="15.75" x14ac:dyDescent="0.25">
      <c r="E213" s="3232" t="s">
        <v>503</v>
      </c>
      <c r="F213" s="3232"/>
      <c r="G213" s="3232"/>
      <c r="H213" s="3232"/>
      <c r="I213" s="3232"/>
      <c r="J213" s="3232"/>
      <c r="K213" s="3232"/>
      <c r="L213" s="3233" t="s">
        <v>504</v>
      </c>
      <c r="M213" s="3233"/>
      <c r="N213" s="3233"/>
      <c r="O213" s="1369"/>
      <c r="P213" s="1369"/>
      <c r="Q213" s="1369"/>
      <c r="R213" s="1365"/>
      <c r="S213" s="1365"/>
      <c r="T213" s="1365"/>
      <c r="U213" s="1365"/>
    </row>
    <row r="215" spans="5:21" ht="15.75" x14ac:dyDescent="0.25">
      <c r="L215" s="260"/>
      <c r="M215" s="260"/>
      <c r="N215" s="260"/>
    </row>
  </sheetData>
  <mergeCells count="707">
    <mergeCell ref="A8:AB8"/>
    <mergeCell ref="B9:AB9"/>
    <mergeCell ref="N6:O6"/>
    <mergeCell ref="P6:P7"/>
    <mergeCell ref="A1:AB1"/>
    <mergeCell ref="H2:X2"/>
    <mergeCell ref="A3:AB3"/>
    <mergeCell ref="A5:A7"/>
    <mergeCell ref="B5:B7"/>
    <mergeCell ref="C5:C7"/>
    <mergeCell ref="D5:D7"/>
    <mergeCell ref="E5:E7"/>
    <mergeCell ref="F5:F7"/>
    <mergeCell ref="G5:G7"/>
    <mergeCell ref="V6:W6"/>
    <mergeCell ref="X6:X7"/>
    <mergeCell ref="Y6:Y7"/>
    <mergeCell ref="Z6:AB6"/>
    <mergeCell ref="Q6:Q7"/>
    <mergeCell ref="R6:S6"/>
    <mergeCell ref="T6:T7"/>
    <mergeCell ref="U6:U7"/>
    <mergeCell ref="H5:H7"/>
    <mergeCell ref="I5:L5"/>
    <mergeCell ref="M5:P5"/>
    <mergeCell ref="Q5:T5"/>
    <mergeCell ref="U5:X5"/>
    <mergeCell ref="Y5:AB5"/>
    <mergeCell ref="I6:I7"/>
    <mergeCell ref="J6:K6"/>
    <mergeCell ref="L6:L7"/>
    <mergeCell ref="M6:M7"/>
    <mergeCell ref="A16:A17"/>
    <mergeCell ref="B16:B17"/>
    <mergeCell ref="C16:C17"/>
    <mergeCell ref="D16:D17"/>
    <mergeCell ref="E16:E17"/>
    <mergeCell ref="C10:AB10"/>
    <mergeCell ref="A11:A13"/>
    <mergeCell ref="B11:B13"/>
    <mergeCell ref="C11:C13"/>
    <mergeCell ref="D11:D13"/>
    <mergeCell ref="E11:E13"/>
    <mergeCell ref="F11:F13"/>
    <mergeCell ref="G11:G13"/>
    <mergeCell ref="Y11:Y13"/>
    <mergeCell ref="Z11:Z13"/>
    <mergeCell ref="F16:F17"/>
    <mergeCell ref="G16:G17"/>
    <mergeCell ref="Y16:Y17"/>
    <mergeCell ref="Z16:Z17"/>
    <mergeCell ref="AA16:AA17"/>
    <mergeCell ref="AB16:AB17"/>
    <mergeCell ref="AA11:AA13"/>
    <mergeCell ref="AB11:AB13"/>
    <mergeCell ref="C14:H14"/>
    <mergeCell ref="Y14:AB14"/>
    <mergeCell ref="C15:AB15"/>
    <mergeCell ref="G18:G19"/>
    <mergeCell ref="Y18:Y19"/>
    <mergeCell ref="Z18:Z19"/>
    <mergeCell ref="AA18:AA19"/>
    <mergeCell ref="AB18:AB19"/>
    <mergeCell ref="C20:H20"/>
    <mergeCell ref="Y20:AB20"/>
    <mergeCell ref="A18:A19"/>
    <mergeCell ref="B18:B19"/>
    <mergeCell ref="C18:C19"/>
    <mergeCell ref="D18:D19"/>
    <mergeCell ref="E18:E19"/>
    <mergeCell ref="F18:F19"/>
    <mergeCell ref="C21:AB21"/>
    <mergeCell ref="C24:H24"/>
    <mergeCell ref="Y24:AB24"/>
    <mergeCell ref="C25:AB25"/>
    <mergeCell ref="A26:A27"/>
    <mergeCell ref="B26:B27"/>
    <mergeCell ref="C26:C27"/>
    <mergeCell ref="D26:D27"/>
    <mergeCell ref="E26:E27"/>
    <mergeCell ref="Y26:Y27"/>
    <mergeCell ref="Z26:Z27"/>
    <mergeCell ref="AA26:AA27"/>
    <mergeCell ref="AB26:AB27"/>
    <mergeCell ref="AA22:AA23"/>
    <mergeCell ref="AB22:AB23"/>
    <mergeCell ref="A22:A23"/>
    <mergeCell ref="B22:B23"/>
    <mergeCell ref="C22:C23"/>
    <mergeCell ref="D22:D23"/>
    <mergeCell ref="E22:E23"/>
    <mergeCell ref="F22:F23"/>
    <mergeCell ref="G22:G23"/>
    <mergeCell ref="Y22:Y23"/>
    <mergeCell ref="Z22:Z23"/>
    <mergeCell ref="A28:A29"/>
    <mergeCell ref="B28:B29"/>
    <mergeCell ref="C28:C29"/>
    <mergeCell ref="D28:D29"/>
    <mergeCell ref="E28:E29"/>
    <mergeCell ref="F28:F29"/>
    <mergeCell ref="G28:G29"/>
    <mergeCell ref="F26:F27"/>
    <mergeCell ref="G26:G27"/>
    <mergeCell ref="G30:G31"/>
    <mergeCell ref="Y30:Y31"/>
    <mergeCell ref="Z30:Z31"/>
    <mergeCell ref="AA30:AA31"/>
    <mergeCell ref="AB30:AB31"/>
    <mergeCell ref="C32:H32"/>
    <mergeCell ref="Y32:AB32"/>
    <mergeCell ref="A30:A31"/>
    <mergeCell ref="B30:B31"/>
    <mergeCell ref="C30:C31"/>
    <mergeCell ref="D30:D31"/>
    <mergeCell ref="E30:E31"/>
    <mergeCell ref="F30:F31"/>
    <mergeCell ref="C33:AB33"/>
    <mergeCell ref="A34:A38"/>
    <mergeCell ref="B34:B38"/>
    <mergeCell ref="C34:C38"/>
    <mergeCell ref="D34:D38"/>
    <mergeCell ref="E34:E38"/>
    <mergeCell ref="F34:F38"/>
    <mergeCell ref="G34:G38"/>
    <mergeCell ref="Y34:Y38"/>
    <mergeCell ref="Z34:Z38"/>
    <mergeCell ref="Y40:Y41"/>
    <mergeCell ref="Z40:Z41"/>
    <mergeCell ref="AA40:AA41"/>
    <mergeCell ref="AB40:AB42"/>
    <mergeCell ref="C43:H43"/>
    <mergeCell ref="Y43:AB43"/>
    <mergeCell ref="AA34:AA38"/>
    <mergeCell ref="AB34:AB38"/>
    <mergeCell ref="A39:A42"/>
    <mergeCell ref="B39:B42"/>
    <mergeCell ref="C39:C42"/>
    <mergeCell ref="D39:D42"/>
    <mergeCell ref="E39:E42"/>
    <mergeCell ref="F39:F42"/>
    <mergeCell ref="G39:G42"/>
    <mergeCell ref="C44:AB44"/>
    <mergeCell ref="A45:A49"/>
    <mergeCell ref="B45:B49"/>
    <mergeCell ref="C45:C49"/>
    <mergeCell ref="D45:D49"/>
    <mergeCell ref="E45:E49"/>
    <mergeCell ref="F45:F49"/>
    <mergeCell ref="G45:G49"/>
    <mergeCell ref="Y45:Y49"/>
    <mergeCell ref="Z45:Z49"/>
    <mergeCell ref="AA45:AA49"/>
    <mergeCell ref="AB45:AB49"/>
    <mergeCell ref="A50:A54"/>
    <mergeCell ref="B50:B51"/>
    <mergeCell ref="C50:C51"/>
    <mergeCell ref="D50:D54"/>
    <mergeCell ref="E50:E54"/>
    <mergeCell ref="F50:F54"/>
    <mergeCell ref="G50:G54"/>
    <mergeCell ref="Y50:Y54"/>
    <mergeCell ref="Z50:Z54"/>
    <mergeCell ref="A55:A58"/>
    <mergeCell ref="B55:B58"/>
    <mergeCell ref="C55:C58"/>
    <mergeCell ref="D55:D58"/>
    <mergeCell ref="E55:E58"/>
    <mergeCell ref="F55:F58"/>
    <mergeCell ref="G55:G58"/>
    <mergeCell ref="Y55:Y58"/>
    <mergeCell ref="Z55:Z58"/>
    <mergeCell ref="A59:A62"/>
    <mergeCell ref="B59:B62"/>
    <mergeCell ref="C59:C62"/>
    <mergeCell ref="D59:D62"/>
    <mergeCell ref="E59:E62"/>
    <mergeCell ref="F59:F62"/>
    <mergeCell ref="G59:G62"/>
    <mergeCell ref="Y59:Y62"/>
    <mergeCell ref="Z59:Z62"/>
    <mergeCell ref="A63:A65"/>
    <mergeCell ref="B63:B65"/>
    <mergeCell ref="C63:C65"/>
    <mergeCell ref="D63:D65"/>
    <mergeCell ref="E63:E65"/>
    <mergeCell ref="F63:F65"/>
    <mergeCell ref="G63:G65"/>
    <mergeCell ref="Y63:Y65"/>
    <mergeCell ref="A70:A72"/>
    <mergeCell ref="B70:B72"/>
    <mergeCell ref="C70:C72"/>
    <mergeCell ref="D70:D72"/>
    <mergeCell ref="E70:E72"/>
    <mergeCell ref="F70:F72"/>
    <mergeCell ref="G70:G72"/>
    <mergeCell ref="Y70:Y72"/>
    <mergeCell ref="A66:A69"/>
    <mergeCell ref="B66:B69"/>
    <mergeCell ref="C73:H73"/>
    <mergeCell ref="Y73:AB73"/>
    <mergeCell ref="C74:AB74"/>
    <mergeCell ref="AA59:AA62"/>
    <mergeCell ref="AB59:AB62"/>
    <mergeCell ref="AA66:AA69"/>
    <mergeCell ref="AB66:AB69"/>
    <mergeCell ref="D66:D69"/>
    <mergeCell ref="E66:E69"/>
    <mergeCell ref="F66:F69"/>
    <mergeCell ref="C66:C69"/>
    <mergeCell ref="G66:G69"/>
    <mergeCell ref="Y66:Y69"/>
    <mergeCell ref="Z66:Z69"/>
    <mergeCell ref="Z70:Z72"/>
    <mergeCell ref="AA70:AA72"/>
    <mergeCell ref="AB70:AB72"/>
    <mergeCell ref="Z63:Z65"/>
    <mergeCell ref="AA63:AA65"/>
    <mergeCell ref="AB63:AB65"/>
    <mergeCell ref="P86:P87"/>
    <mergeCell ref="Q86:Q87"/>
    <mergeCell ref="F84:F85"/>
    <mergeCell ref="G84:G85"/>
    <mergeCell ref="Y84:Y85"/>
    <mergeCell ref="Z84:Z85"/>
    <mergeCell ref="A78:A79"/>
    <mergeCell ref="B78:B79"/>
    <mergeCell ref="C78:C79"/>
    <mergeCell ref="D78:D79"/>
    <mergeCell ref="E78:E79"/>
    <mergeCell ref="C80:H80"/>
    <mergeCell ref="Y80:AB80"/>
    <mergeCell ref="B81:H81"/>
    <mergeCell ref="B82:AB82"/>
    <mergeCell ref="C83:AB83"/>
    <mergeCell ref="A84:A85"/>
    <mergeCell ref="B84:B85"/>
    <mergeCell ref="C84:C85"/>
    <mergeCell ref="D84:D85"/>
    <mergeCell ref="E84:E85"/>
    <mergeCell ref="F78:F79"/>
    <mergeCell ref="G78:G79"/>
    <mergeCell ref="A86:A88"/>
    <mergeCell ref="B86:B88"/>
    <mergeCell ref="C86:C88"/>
    <mergeCell ref="D86:D88"/>
    <mergeCell ref="E86:E88"/>
    <mergeCell ref="F86:F88"/>
    <mergeCell ref="A91:A92"/>
    <mergeCell ref="B91:B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V94:V95"/>
    <mergeCell ref="W94:W95"/>
    <mergeCell ref="A93:A96"/>
    <mergeCell ref="B93:B96"/>
    <mergeCell ref="C93:C96"/>
    <mergeCell ref="D93:D96"/>
    <mergeCell ref="E93:E96"/>
    <mergeCell ref="F93:F96"/>
    <mergeCell ref="I94:I95"/>
    <mergeCell ref="R94:R95"/>
    <mergeCell ref="S94:S95"/>
    <mergeCell ref="N94:N95"/>
    <mergeCell ref="O94:O95"/>
    <mergeCell ref="X94:X95"/>
    <mergeCell ref="T94:T95"/>
    <mergeCell ref="U94:U95"/>
    <mergeCell ref="P94:P95"/>
    <mergeCell ref="Q94:Q95"/>
    <mergeCell ref="R86:R87"/>
    <mergeCell ref="G86:G88"/>
    <mergeCell ref="H86:H87"/>
    <mergeCell ref="I86:I87"/>
    <mergeCell ref="J86:J87"/>
    <mergeCell ref="K86:K87"/>
    <mergeCell ref="L86:L87"/>
    <mergeCell ref="G89:G90"/>
    <mergeCell ref="V86:V87"/>
    <mergeCell ref="W86:W87"/>
    <mergeCell ref="X86:X87"/>
    <mergeCell ref="S86:S87"/>
    <mergeCell ref="T86:T87"/>
    <mergeCell ref="U86:U87"/>
    <mergeCell ref="M86:M87"/>
    <mergeCell ref="N86:N87"/>
    <mergeCell ref="O86:O87"/>
    <mergeCell ref="G93:G96"/>
    <mergeCell ref="H94:H95"/>
    <mergeCell ref="X97:X99"/>
    <mergeCell ref="N97:N99"/>
    <mergeCell ref="O97:O99"/>
    <mergeCell ref="P97:P99"/>
    <mergeCell ref="Q97:Q99"/>
    <mergeCell ref="R97:R99"/>
    <mergeCell ref="S97:S99"/>
    <mergeCell ref="T97:T99"/>
    <mergeCell ref="U97:U99"/>
    <mergeCell ref="V97:V99"/>
    <mergeCell ref="J97:J99"/>
    <mergeCell ref="K97:K99"/>
    <mergeCell ref="L97:L99"/>
    <mergeCell ref="M97:M99"/>
    <mergeCell ref="J94:J95"/>
    <mergeCell ref="K94:K95"/>
    <mergeCell ref="L94:L95"/>
    <mergeCell ref="M94:M95"/>
    <mergeCell ref="W97:W99"/>
    <mergeCell ref="A97:A100"/>
    <mergeCell ref="B97:B100"/>
    <mergeCell ref="C97:C100"/>
    <mergeCell ref="D97:D100"/>
    <mergeCell ref="E97:E100"/>
    <mergeCell ref="F97:F100"/>
    <mergeCell ref="G97:G100"/>
    <mergeCell ref="H97:H99"/>
    <mergeCell ref="I97:I99"/>
    <mergeCell ref="A101:A104"/>
    <mergeCell ref="B101:B104"/>
    <mergeCell ref="C101:C104"/>
    <mergeCell ref="D101:D104"/>
    <mergeCell ref="E101:E104"/>
    <mergeCell ref="F101:F104"/>
    <mergeCell ref="N101:N103"/>
    <mergeCell ref="O101:O103"/>
    <mergeCell ref="P101:P103"/>
    <mergeCell ref="G101:G104"/>
    <mergeCell ref="H101:H103"/>
    <mergeCell ref="I101:I103"/>
    <mergeCell ref="J101:J103"/>
    <mergeCell ref="K101:K103"/>
    <mergeCell ref="L101:L103"/>
    <mergeCell ref="V101:V103"/>
    <mergeCell ref="S101:S103"/>
    <mergeCell ref="T101:T103"/>
    <mergeCell ref="U101:U103"/>
    <mergeCell ref="C105:H105"/>
    <mergeCell ref="Q101:Q103"/>
    <mergeCell ref="R101:R103"/>
    <mergeCell ref="Y105:AB105"/>
    <mergeCell ref="Y109:Y110"/>
    <mergeCell ref="D107:D108"/>
    <mergeCell ref="E107:E108"/>
    <mergeCell ref="Z109:Z110"/>
    <mergeCell ref="F107:F108"/>
    <mergeCell ref="G107:G108"/>
    <mergeCell ref="Y107:Y108"/>
    <mergeCell ref="X101:X103"/>
    <mergeCell ref="M101:M103"/>
    <mergeCell ref="AA107:AA108"/>
    <mergeCell ref="AB107:AB108"/>
    <mergeCell ref="Z107:Z108"/>
    <mergeCell ref="A121:A124"/>
    <mergeCell ref="B121:B124"/>
    <mergeCell ref="C121:C124"/>
    <mergeCell ref="D121:D124"/>
    <mergeCell ref="E121:E124"/>
    <mergeCell ref="F121:F124"/>
    <mergeCell ref="G121:G124"/>
    <mergeCell ref="H121:H123"/>
    <mergeCell ref="I121:I123"/>
    <mergeCell ref="A113:A115"/>
    <mergeCell ref="B113:B115"/>
    <mergeCell ref="C113:C115"/>
    <mergeCell ref="D113:D115"/>
    <mergeCell ref="E113:E115"/>
    <mergeCell ref="F113:F115"/>
    <mergeCell ref="A116:A118"/>
    <mergeCell ref="B116:B118"/>
    <mergeCell ref="C116:C118"/>
    <mergeCell ref="D116:D118"/>
    <mergeCell ref="E116:E118"/>
    <mergeCell ref="F116:F118"/>
    <mergeCell ref="A131:A134"/>
    <mergeCell ref="B131:B134"/>
    <mergeCell ref="C131:C134"/>
    <mergeCell ref="D131:D134"/>
    <mergeCell ref="E131:E134"/>
    <mergeCell ref="F131:F134"/>
    <mergeCell ref="X121:X123"/>
    <mergeCell ref="AB125:AB128"/>
    <mergeCell ref="D129:D130"/>
    <mergeCell ref="Y129:Y130"/>
    <mergeCell ref="Z129:Z130"/>
    <mergeCell ref="AA129:AA130"/>
    <mergeCell ref="AB129:AB130"/>
    <mergeCell ref="A125:A130"/>
    <mergeCell ref="B125:B130"/>
    <mergeCell ref="C125:C130"/>
    <mergeCell ref="E125:E130"/>
    <mergeCell ref="F125:F130"/>
    <mergeCell ref="G125:G130"/>
    <mergeCell ref="Y125:Y128"/>
    <mergeCell ref="Z125:Z128"/>
    <mergeCell ref="AA125:AA128"/>
    <mergeCell ref="AA123:AA124"/>
    <mergeCell ref="P121:P123"/>
    <mergeCell ref="A141:A142"/>
    <mergeCell ref="B141:B142"/>
    <mergeCell ref="C141:C142"/>
    <mergeCell ref="D141:D142"/>
    <mergeCell ref="E141:E142"/>
    <mergeCell ref="F141:F142"/>
    <mergeCell ref="Y139:Y140"/>
    <mergeCell ref="Z139:Z140"/>
    <mergeCell ref="A135:A140"/>
    <mergeCell ref="B135:B140"/>
    <mergeCell ref="C135:C140"/>
    <mergeCell ref="E135:E140"/>
    <mergeCell ref="F135:F140"/>
    <mergeCell ref="D139:D140"/>
    <mergeCell ref="G135:G140"/>
    <mergeCell ref="H135:AB135"/>
    <mergeCell ref="AA139:AA140"/>
    <mergeCell ref="AB139:AB140"/>
    <mergeCell ref="A149:A150"/>
    <mergeCell ref="B149:B150"/>
    <mergeCell ref="C149:C150"/>
    <mergeCell ref="D149:D150"/>
    <mergeCell ref="E149:E150"/>
    <mergeCell ref="G141:G142"/>
    <mergeCell ref="Y141:Y142"/>
    <mergeCell ref="Z141:Z142"/>
    <mergeCell ref="AA141:AA142"/>
    <mergeCell ref="F149:F150"/>
    <mergeCell ref="G149:G150"/>
    <mergeCell ref="Y149:Y150"/>
    <mergeCell ref="Z149:Z150"/>
    <mergeCell ref="AA149:AA150"/>
    <mergeCell ref="AA143:AA144"/>
    <mergeCell ref="A143:A144"/>
    <mergeCell ref="B143:B144"/>
    <mergeCell ref="C143:C144"/>
    <mergeCell ref="D143:D144"/>
    <mergeCell ref="E143:E144"/>
    <mergeCell ref="F143:F144"/>
    <mergeCell ref="Y143:Y144"/>
    <mergeCell ref="Z143:Z144"/>
    <mergeCell ref="G143:G144"/>
    <mergeCell ref="F153:F155"/>
    <mergeCell ref="G153:G155"/>
    <mergeCell ref="A151:A152"/>
    <mergeCell ref="B151:B152"/>
    <mergeCell ref="C151:C152"/>
    <mergeCell ref="D151:D152"/>
    <mergeCell ref="E151:E152"/>
    <mergeCell ref="F151:F152"/>
    <mergeCell ref="G151:G152"/>
    <mergeCell ref="A163:A168"/>
    <mergeCell ref="B163:B168"/>
    <mergeCell ref="C163:C168"/>
    <mergeCell ref="D163:D168"/>
    <mergeCell ref="E163:E168"/>
    <mergeCell ref="A153:A155"/>
    <mergeCell ref="B153:B155"/>
    <mergeCell ref="C153:C155"/>
    <mergeCell ref="D153:D155"/>
    <mergeCell ref="E153:E155"/>
    <mergeCell ref="A160:A162"/>
    <mergeCell ref="B160:B162"/>
    <mergeCell ref="C160:C162"/>
    <mergeCell ref="D160:D162"/>
    <mergeCell ref="E160:E162"/>
    <mergeCell ref="F160:F162"/>
    <mergeCell ref="G160:G162"/>
    <mergeCell ref="Y160:Y162"/>
    <mergeCell ref="Z160:Z162"/>
    <mergeCell ref="Y173:Y177"/>
    <mergeCell ref="Z173:Z177"/>
    <mergeCell ref="AA173:AA177"/>
    <mergeCell ref="AB173:AB177"/>
    <mergeCell ref="F169:F172"/>
    <mergeCell ref="G169:G172"/>
    <mergeCell ref="Y169:Y172"/>
    <mergeCell ref="G163:G168"/>
    <mergeCell ref="Y163:Y168"/>
    <mergeCell ref="Z163:Z168"/>
    <mergeCell ref="AA163:AA168"/>
    <mergeCell ref="AB163:AB168"/>
    <mergeCell ref="Y183:Y186"/>
    <mergeCell ref="Y180:Y182"/>
    <mergeCell ref="Z180:Z182"/>
    <mergeCell ref="AA180:AA182"/>
    <mergeCell ref="C187:H187"/>
    <mergeCell ref="AA183:AA186"/>
    <mergeCell ref="Z183:Z186"/>
    <mergeCell ref="A169:A172"/>
    <mergeCell ref="B169:B172"/>
    <mergeCell ref="C169:C172"/>
    <mergeCell ref="D169:D172"/>
    <mergeCell ref="E169:E172"/>
    <mergeCell ref="C178:H178"/>
    <mergeCell ref="Y178:AB178"/>
    <mergeCell ref="C179:AB179"/>
    <mergeCell ref="AA169:AA172"/>
    <mergeCell ref="AB169:AB172"/>
    <mergeCell ref="A173:A177"/>
    <mergeCell ref="B173:B177"/>
    <mergeCell ref="C173:C177"/>
    <mergeCell ref="D173:D177"/>
    <mergeCell ref="E173:E177"/>
    <mergeCell ref="F173:F177"/>
    <mergeCell ref="G173:G177"/>
    <mergeCell ref="G180:G182"/>
    <mergeCell ref="A183:A186"/>
    <mergeCell ref="B183:B186"/>
    <mergeCell ref="C183:C186"/>
    <mergeCell ref="D183:D186"/>
    <mergeCell ref="E183:E186"/>
    <mergeCell ref="F183:F186"/>
    <mergeCell ref="G183:G186"/>
    <mergeCell ref="A180:A182"/>
    <mergeCell ref="B180:B182"/>
    <mergeCell ref="C180:C182"/>
    <mergeCell ref="D180:D182"/>
    <mergeCell ref="E180:E182"/>
    <mergeCell ref="F180:F182"/>
    <mergeCell ref="E211:K211"/>
    <mergeCell ref="E212:K212"/>
    <mergeCell ref="E213:K213"/>
    <mergeCell ref="L213:N213"/>
    <mergeCell ref="L191:Q191"/>
    <mergeCell ref="D193:I193"/>
    <mergeCell ref="J193:M193"/>
    <mergeCell ref="N193:Q193"/>
    <mergeCell ref="E209:K209"/>
    <mergeCell ref="E207:K207"/>
    <mergeCell ref="L207:Q207"/>
    <mergeCell ref="E208:K208"/>
    <mergeCell ref="J194:M194"/>
    <mergeCell ref="N194:Q194"/>
    <mergeCell ref="I205:T205"/>
    <mergeCell ref="E206:K206"/>
    <mergeCell ref="L206:Q206"/>
    <mergeCell ref="D198:I198"/>
    <mergeCell ref="J198:M198"/>
    <mergeCell ref="N198:Q198"/>
    <mergeCell ref="R198:U198"/>
    <mergeCell ref="R196:U196"/>
    <mergeCell ref="F204:G204"/>
    <mergeCell ref="N199:Q199"/>
    <mergeCell ref="R199:U199"/>
    <mergeCell ref="V199:Y199"/>
    <mergeCell ref="D200:I200"/>
    <mergeCell ref="J200:M200"/>
    <mergeCell ref="N200:Q200"/>
    <mergeCell ref="R200:U200"/>
    <mergeCell ref="V200:Y200"/>
    <mergeCell ref="E210:K210"/>
    <mergeCell ref="R193:U193"/>
    <mergeCell ref="V193:Y193"/>
    <mergeCell ref="D194:I194"/>
    <mergeCell ref="R194:U194"/>
    <mergeCell ref="V194:Y194"/>
    <mergeCell ref="D196:I196"/>
    <mergeCell ref="J196:M196"/>
    <mergeCell ref="N196:Q196"/>
    <mergeCell ref="D199:I199"/>
    <mergeCell ref="J201:M201"/>
    <mergeCell ref="N201:Q201"/>
    <mergeCell ref="R201:U201"/>
    <mergeCell ref="V201:Y201"/>
    <mergeCell ref="J199:M199"/>
    <mergeCell ref="J204:K204"/>
    <mergeCell ref="L204:M204"/>
    <mergeCell ref="Y187:AB187"/>
    <mergeCell ref="B188:H188"/>
    <mergeCell ref="V196:Y196"/>
    <mergeCell ref="Y188:AB188"/>
    <mergeCell ref="Y189:AB189"/>
    <mergeCell ref="B189:H189"/>
    <mergeCell ref="V202:Y202"/>
    <mergeCell ref="D203:I203"/>
    <mergeCell ref="J203:M203"/>
    <mergeCell ref="N203:Q203"/>
    <mergeCell ref="R203:U203"/>
    <mergeCell ref="V203:Y203"/>
    <mergeCell ref="D201:I201"/>
    <mergeCell ref="R195:U195"/>
    <mergeCell ref="V195:Y195"/>
    <mergeCell ref="D197:I197"/>
    <mergeCell ref="J197:M197"/>
    <mergeCell ref="N197:Q197"/>
    <mergeCell ref="R197:U197"/>
    <mergeCell ref="V197:Y197"/>
    <mergeCell ref="D195:I195"/>
    <mergeCell ref="J195:M195"/>
    <mergeCell ref="N195:Q195"/>
    <mergeCell ref="V198:Y198"/>
    <mergeCell ref="N204:O204"/>
    <mergeCell ref="P204:Q204"/>
    <mergeCell ref="D202:I202"/>
    <mergeCell ref="J202:M202"/>
    <mergeCell ref="N202:Q202"/>
    <mergeCell ref="R202:U202"/>
    <mergeCell ref="A75:A77"/>
    <mergeCell ref="B75:B77"/>
    <mergeCell ref="C75:C77"/>
    <mergeCell ref="D75:D77"/>
    <mergeCell ref="E75:E77"/>
    <mergeCell ref="F75:F77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C111:H111"/>
    <mergeCell ref="C120:AB120"/>
    <mergeCell ref="AB183:AB186"/>
    <mergeCell ref="B158:AB158"/>
    <mergeCell ref="C159:AB159"/>
    <mergeCell ref="AA160:AA162"/>
    <mergeCell ref="AB160:AB162"/>
    <mergeCell ref="C156:H156"/>
    <mergeCell ref="AA101:AA104"/>
    <mergeCell ref="AB101:AB104"/>
    <mergeCell ref="AB141:AB142"/>
    <mergeCell ref="Z113:Z115"/>
    <mergeCell ref="AA113:AA115"/>
    <mergeCell ref="C119:H119"/>
    <mergeCell ref="B157:H157"/>
    <mergeCell ref="Y157:AB157"/>
    <mergeCell ref="AB109:AB110"/>
    <mergeCell ref="C106:AB106"/>
    <mergeCell ref="Y101:Y104"/>
    <mergeCell ref="Y113:Y115"/>
    <mergeCell ref="Z169:Z172"/>
    <mergeCell ref="F163:F168"/>
    <mergeCell ref="B146:H146"/>
    <mergeCell ref="B147:AB147"/>
    <mergeCell ref="C148:AB148"/>
    <mergeCell ref="AB143:AB144"/>
    <mergeCell ref="AA78:AA79"/>
    <mergeCell ref="AB78:AB79"/>
    <mergeCell ref="AA75:AA77"/>
    <mergeCell ref="AB75:AB77"/>
    <mergeCell ref="Y75:Y77"/>
    <mergeCell ref="Z75:Z77"/>
    <mergeCell ref="G131:G134"/>
    <mergeCell ref="Y131:Y132"/>
    <mergeCell ref="Z131:Z134"/>
    <mergeCell ref="AA131:AA134"/>
    <mergeCell ref="AB131:AB134"/>
    <mergeCell ref="AA109:AA110"/>
    <mergeCell ref="L121:L123"/>
    <mergeCell ref="Q121:Q123"/>
    <mergeCell ref="T121:T123"/>
    <mergeCell ref="U121:U123"/>
    <mergeCell ref="J121:J123"/>
    <mergeCell ref="K121:K123"/>
    <mergeCell ref="G75:G77"/>
    <mergeCell ref="W101:W103"/>
    <mergeCell ref="AA116:AA118"/>
    <mergeCell ref="AB116:AB118"/>
    <mergeCell ref="AB113:AB115"/>
    <mergeCell ref="M121:M123"/>
    <mergeCell ref="N121:N123"/>
    <mergeCell ref="C145:H145"/>
    <mergeCell ref="Y145:AB145"/>
    <mergeCell ref="O121:O123"/>
    <mergeCell ref="Y123:Y124"/>
    <mergeCell ref="V121:V123"/>
    <mergeCell ref="W121:W123"/>
    <mergeCell ref="Z123:Z124"/>
    <mergeCell ref="G113:G115"/>
    <mergeCell ref="R121:R123"/>
    <mergeCell ref="S121:S123"/>
    <mergeCell ref="G116:G118"/>
    <mergeCell ref="Y116:Y118"/>
    <mergeCell ref="Z116:Z118"/>
    <mergeCell ref="AA50:AA54"/>
    <mergeCell ref="AB50:AB54"/>
    <mergeCell ref="AA55:AA58"/>
    <mergeCell ref="AB55:AB58"/>
    <mergeCell ref="Y78:Y79"/>
    <mergeCell ref="Z78:Z79"/>
    <mergeCell ref="AB180:AB182"/>
    <mergeCell ref="Y119:AB119"/>
    <mergeCell ref="Y91:Y92"/>
    <mergeCell ref="Z91:Z92"/>
    <mergeCell ref="AA91:AA92"/>
    <mergeCell ref="AB91:AB92"/>
    <mergeCell ref="Y156:AB156"/>
    <mergeCell ref="AA84:AA85"/>
    <mergeCell ref="AB84:AB85"/>
    <mergeCell ref="Y153:Y155"/>
    <mergeCell ref="Z153:Z155"/>
    <mergeCell ref="AA153:AA155"/>
    <mergeCell ref="AB153:AB155"/>
    <mergeCell ref="AB149:AB150"/>
    <mergeCell ref="Z101:Z104"/>
    <mergeCell ref="AB123:AB124"/>
    <mergeCell ref="Y111:AB111"/>
    <mergeCell ref="C112:AB112"/>
  </mergeCells>
  <pageMargins left="0.39370078740157483" right="0" top="0.51181102362204722" bottom="0.74803149606299213" header="0.31496062992125984" footer="0.31496062992125984"/>
  <pageSetup paperSize="9" scale="45" fitToHeight="0" orientation="landscape" r:id="rId1"/>
  <headerFooter>
    <oddHeader xml:space="preserve">&amp;C
</oddHeader>
  </headerFooter>
  <rowBreaks count="3" manualBreakCount="3">
    <brk id="119" max="35" man="1"/>
    <brk id="144" max="35" man="1"/>
    <brk id="207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05"/>
  <sheetViews>
    <sheetView topLeftCell="A43" zoomScale="90" zoomScaleNormal="90" zoomScaleSheetLayoutView="70" workbookViewId="0">
      <selection activeCell="D62" sqref="D62"/>
    </sheetView>
  </sheetViews>
  <sheetFormatPr defaultColWidth="9.140625" defaultRowHeight="11.25" x14ac:dyDescent="0.2"/>
  <cols>
    <col min="1" max="1" width="3.85546875" style="266" customWidth="1"/>
    <col min="2" max="2" width="3.7109375" style="266" customWidth="1"/>
    <col min="3" max="3" width="3.85546875" style="266" customWidth="1"/>
    <col min="4" max="4" width="31" style="266" customWidth="1"/>
    <col min="5" max="5" width="4.7109375" style="266" customWidth="1"/>
    <col min="6" max="6" width="5.140625" style="266" customWidth="1"/>
    <col min="7" max="7" width="5.42578125" style="266" customWidth="1"/>
    <col min="8" max="8" width="9.42578125" style="517" customWidth="1"/>
    <col min="9" max="9" width="8.28515625" style="266" customWidth="1"/>
    <col min="10" max="11" width="7.5703125" style="266" customWidth="1"/>
    <col min="12" max="12" width="7.7109375" style="266" customWidth="1"/>
    <col min="13" max="13" width="8.140625" style="266" customWidth="1"/>
    <col min="14" max="14" width="7.5703125" style="266" customWidth="1"/>
    <col min="15" max="16" width="7.7109375" style="266" customWidth="1"/>
    <col min="17" max="17" width="8.28515625" style="266" customWidth="1"/>
    <col min="18" max="18" width="7.5703125" style="266" customWidth="1"/>
    <col min="19" max="20" width="7.7109375" style="266" customWidth="1"/>
    <col min="21" max="21" width="8.28515625" style="266" customWidth="1"/>
    <col min="22" max="22" width="7.5703125" style="266" customWidth="1"/>
    <col min="23" max="23" width="7.85546875" style="266" customWidth="1"/>
    <col min="24" max="24" width="7.7109375" style="266" customWidth="1"/>
    <col min="25" max="25" width="20.5703125" style="266" customWidth="1"/>
    <col min="26" max="27" width="7.85546875" style="266" customWidth="1"/>
    <col min="28" max="28" width="6.85546875" style="266" customWidth="1"/>
    <col min="29" max="16384" width="9.140625" style="266"/>
  </cols>
  <sheetData>
    <row r="1" spans="1:33" ht="15.75" customHeight="1" x14ac:dyDescent="0.2">
      <c r="W1" s="5708"/>
      <c r="X1" s="5709"/>
      <c r="Y1" s="5709"/>
      <c r="Z1" s="5709"/>
      <c r="AA1" s="5709"/>
      <c r="AB1" s="5709"/>
    </row>
    <row r="2" spans="1:33" ht="18" customHeight="1" x14ac:dyDescent="0.2">
      <c r="A2" s="3911"/>
      <c r="B2" s="3911"/>
      <c r="C2" s="3911"/>
      <c r="D2" s="3911"/>
      <c r="E2" s="3911"/>
      <c r="F2" s="3911"/>
      <c r="G2" s="3911"/>
      <c r="H2" s="3911"/>
      <c r="I2" s="3911"/>
      <c r="J2" s="3911"/>
      <c r="K2" s="3911"/>
      <c r="L2" s="3911"/>
      <c r="M2" s="3911"/>
      <c r="N2" s="3911"/>
      <c r="O2" s="3911"/>
      <c r="P2" s="3911"/>
      <c r="Q2" s="3911"/>
      <c r="R2" s="3911"/>
      <c r="S2" s="3911"/>
      <c r="T2" s="3911"/>
      <c r="U2" s="3911"/>
      <c r="V2" s="3911"/>
      <c r="W2" s="3911"/>
      <c r="X2" s="3911"/>
      <c r="Y2" s="3911"/>
      <c r="Z2" s="3911"/>
      <c r="AA2" s="3911"/>
      <c r="AB2" s="3911"/>
      <c r="AG2" s="267"/>
    </row>
    <row r="3" spans="1:33" ht="15.75" customHeight="1" x14ac:dyDescent="0.2">
      <c r="A3" s="3912" t="s">
        <v>509</v>
      </c>
      <c r="B3" s="5710"/>
      <c r="C3" s="5710"/>
      <c r="D3" s="5710"/>
      <c r="E3" s="5710"/>
      <c r="F3" s="5710"/>
      <c r="G3" s="5710"/>
      <c r="H3" s="5710"/>
      <c r="I3" s="5710"/>
      <c r="J3" s="5710"/>
      <c r="K3" s="5710"/>
      <c r="L3" s="5710"/>
      <c r="M3" s="5710"/>
      <c r="N3" s="5710"/>
      <c r="O3" s="5710"/>
      <c r="P3" s="5710"/>
      <c r="Q3" s="5710"/>
      <c r="R3" s="5710"/>
      <c r="S3" s="5710"/>
      <c r="T3" s="5710"/>
      <c r="U3" s="5710"/>
      <c r="V3" s="5710"/>
      <c r="W3" s="5710"/>
      <c r="X3" s="5710"/>
      <c r="Y3" s="5710"/>
      <c r="Z3" s="5710"/>
      <c r="AA3" s="5710"/>
      <c r="AB3" s="5710"/>
    </row>
    <row r="4" spans="1:33" ht="18.75" customHeight="1" x14ac:dyDescent="0.2">
      <c r="A4" s="3913" t="s">
        <v>510</v>
      </c>
      <c r="B4" s="3913"/>
      <c r="C4" s="3913"/>
      <c r="D4" s="3913"/>
      <c r="E4" s="3913"/>
      <c r="F4" s="3913"/>
      <c r="G4" s="3913"/>
      <c r="H4" s="3913"/>
      <c r="I4" s="3913"/>
      <c r="J4" s="3913"/>
      <c r="K4" s="3913"/>
      <c r="L4" s="3913"/>
      <c r="M4" s="3913"/>
      <c r="N4" s="3913"/>
      <c r="O4" s="3913"/>
      <c r="P4" s="3913"/>
      <c r="Q4" s="3913"/>
      <c r="R4" s="3913"/>
      <c r="S4" s="3913"/>
      <c r="T4" s="3913"/>
      <c r="U4" s="3913"/>
      <c r="V4" s="3913"/>
      <c r="W4" s="3913"/>
      <c r="X4" s="3913"/>
      <c r="Y4" s="3913"/>
      <c r="Z4" s="3913"/>
      <c r="AA4" s="3913"/>
      <c r="AB4" s="3913"/>
      <c r="AC4" s="268"/>
      <c r="AD4" s="268"/>
      <c r="AE4" s="268"/>
      <c r="AF4" s="268"/>
    </row>
    <row r="5" spans="1:33" ht="12" customHeight="1" thickBot="1" x14ac:dyDescent="0.25">
      <c r="Z5" s="1372" t="s">
        <v>511</v>
      </c>
      <c r="AA5" s="1373"/>
    </row>
    <row r="6" spans="1:33" ht="45" customHeight="1" thickTop="1" x14ac:dyDescent="0.2">
      <c r="A6" s="5711" t="s">
        <v>3</v>
      </c>
      <c r="B6" s="5714" t="s">
        <v>4</v>
      </c>
      <c r="C6" s="5714" t="s">
        <v>5</v>
      </c>
      <c r="D6" s="5717" t="s">
        <v>6</v>
      </c>
      <c r="E6" s="5720" t="s">
        <v>7</v>
      </c>
      <c r="F6" s="5688" t="s">
        <v>8</v>
      </c>
      <c r="G6" s="5688" t="s">
        <v>190</v>
      </c>
      <c r="H6" s="5691" t="s">
        <v>10</v>
      </c>
      <c r="I6" s="5727" t="s">
        <v>162</v>
      </c>
      <c r="J6" s="5695"/>
      <c r="K6" s="5695"/>
      <c r="L6" s="5695"/>
      <c r="M6" s="5694" t="s">
        <v>12</v>
      </c>
      <c r="N6" s="5695"/>
      <c r="O6" s="5695"/>
      <c r="P6" s="5696"/>
      <c r="Q6" s="5694" t="s">
        <v>13</v>
      </c>
      <c r="R6" s="5695"/>
      <c r="S6" s="5695"/>
      <c r="T6" s="5696"/>
      <c r="U6" s="5694" t="s">
        <v>14</v>
      </c>
      <c r="V6" s="5695"/>
      <c r="W6" s="5695"/>
      <c r="X6" s="5696"/>
      <c r="Y6" s="5723" t="s">
        <v>15</v>
      </c>
      <c r="Z6" s="5723"/>
      <c r="AA6" s="5723"/>
      <c r="AB6" s="5724"/>
    </row>
    <row r="7" spans="1:33" ht="24.75" customHeight="1" x14ac:dyDescent="0.2">
      <c r="A7" s="5712"/>
      <c r="B7" s="5715"/>
      <c r="C7" s="5715"/>
      <c r="D7" s="5718"/>
      <c r="E7" s="5721"/>
      <c r="F7" s="5689"/>
      <c r="G7" s="5689"/>
      <c r="H7" s="5692"/>
      <c r="I7" s="5725" t="s">
        <v>16</v>
      </c>
      <c r="J7" s="5699" t="s">
        <v>17</v>
      </c>
      <c r="K7" s="5699"/>
      <c r="L7" s="5700" t="s">
        <v>18</v>
      </c>
      <c r="M7" s="5697" t="s">
        <v>16</v>
      </c>
      <c r="N7" s="5699" t="s">
        <v>17</v>
      </c>
      <c r="O7" s="5699"/>
      <c r="P7" s="5700" t="s">
        <v>18</v>
      </c>
      <c r="Q7" s="5697" t="s">
        <v>16</v>
      </c>
      <c r="R7" s="5699" t="s">
        <v>17</v>
      </c>
      <c r="S7" s="5699"/>
      <c r="T7" s="5700" t="s">
        <v>18</v>
      </c>
      <c r="U7" s="5697" t="s">
        <v>16</v>
      </c>
      <c r="V7" s="5699" t="s">
        <v>17</v>
      </c>
      <c r="W7" s="5699"/>
      <c r="X7" s="5700" t="s">
        <v>18</v>
      </c>
      <c r="Y7" s="5680" t="s">
        <v>19</v>
      </c>
      <c r="Z7" s="5682" t="s">
        <v>20</v>
      </c>
      <c r="AA7" s="5683"/>
      <c r="AB7" s="5684"/>
    </row>
    <row r="8" spans="1:33" ht="141" customHeight="1" thickBot="1" x14ac:dyDescent="0.25">
      <c r="A8" s="5713"/>
      <c r="B8" s="5716"/>
      <c r="C8" s="5716"/>
      <c r="D8" s="5719"/>
      <c r="E8" s="5722"/>
      <c r="F8" s="5690"/>
      <c r="G8" s="5690"/>
      <c r="H8" s="5693"/>
      <c r="I8" s="5726"/>
      <c r="J8" s="1374" t="s">
        <v>16</v>
      </c>
      <c r="K8" s="1374" t="s">
        <v>21</v>
      </c>
      <c r="L8" s="5701"/>
      <c r="M8" s="5698"/>
      <c r="N8" s="1374" t="s">
        <v>16</v>
      </c>
      <c r="O8" s="1374" t="s">
        <v>21</v>
      </c>
      <c r="P8" s="5701"/>
      <c r="Q8" s="5698"/>
      <c r="R8" s="1374" t="s">
        <v>16</v>
      </c>
      <c r="S8" s="1374" t="s">
        <v>21</v>
      </c>
      <c r="T8" s="5701"/>
      <c r="U8" s="5698"/>
      <c r="V8" s="1374" t="s">
        <v>16</v>
      </c>
      <c r="W8" s="1374" t="s">
        <v>21</v>
      </c>
      <c r="X8" s="5701"/>
      <c r="Y8" s="5681"/>
      <c r="Z8" s="1375" t="s">
        <v>22</v>
      </c>
      <c r="AA8" s="1375" t="s">
        <v>23</v>
      </c>
      <c r="AB8" s="1376" t="s">
        <v>24</v>
      </c>
    </row>
    <row r="9" spans="1:33" ht="18.75" customHeight="1" thickTop="1" thickBot="1" x14ac:dyDescent="0.25">
      <c r="A9" s="3890" t="s">
        <v>731</v>
      </c>
      <c r="B9" s="3891"/>
      <c r="C9" s="3891"/>
      <c r="D9" s="3891"/>
      <c r="E9" s="3891"/>
      <c r="F9" s="3891"/>
      <c r="G9" s="3891"/>
      <c r="H9" s="3891"/>
      <c r="I9" s="3891"/>
      <c r="J9" s="3891"/>
      <c r="K9" s="3891"/>
      <c r="L9" s="3891"/>
      <c r="M9" s="3891"/>
      <c r="N9" s="3891"/>
      <c r="O9" s="3891"/>
      <c r="P9" s="3891"/>
      <c r="Q9" s="3891"/>
      <c r="R9" s="3891"/>
      <c r="S9" s="3891"/>
      <c r="T9" s="3891"/>
      <c r="U9" s="3891"/>
      <c r="V9" s="3891"/>
      <c r="W9" s="3891"/>
      <c r="X9" s="3891"/>
      <c r="Y9" s="3891"/>
      <c r="Z9" s="3891"/>
      <c r="AA9" s="5685"/>
      <c r="AB9" s="3892"/>
      <c r="AD9" s="267"/>
    </row>
    <row r="10" spans="1:33" ht="16.5" customHeight="1" thickBot="1" x14ac:dyDescent="0.25">
      <c r="A10" s="1377" t="s">
        <v>26</v>
      </c>
      <c r="B10" s="5686" t="s">
        <v>512</v>
      </c>
      <c r="C10" s="5686"/>
      <c r="D10" s="5686"/>
      <c r="E10" s="5686"/>
      <c r="F10" s="5686"/>
      <c r="G10" s="5686"/>
      <c r="H10" s="5686"/>
      <c r="I10" s="5686"/>
      <c r="J10" s="5686"/>
      <c r="K10" s="5686"/>
      <c r="L10" s="5686"/>
      <c r="M10" s="5686"/>
      <c r="N10" s="5686"/>
      <c r="O10" s="5686"/>
      <c r="P10" s="5686"/>
      <c r="Q10" s="5686"/>
      <c r="R10" s="5686"/>
      <c r="S10" s="5686"/>
      <c r="T10" s="5686"/>
      <c r="U10" s="5686"/>
      <c r="V10" s="5686"/>
      <c r="W10" s="5686"/>
      <c r="X10" s="5686"/>
      <c r="Y10" s="5686"/>
      <c r="Z10" s="5686"/>
      <c r="AA10" s="5686"/>
      <c r="AB10" s="5687"/>
    </row>
    <row r="11" spans="1:33" ht="17.25" customHeight="1" thickBot="1" x14ac:dyDescent="0.25">
      <c r="A11" s="497" t="s">
        <v>26</v>
      </c>
      <c r="B11" s="1378" t="s">
        <v>26</v>
      </c>
      <c r="C11" s="4592" t="s">
        <v>513</v>
      </c>
      <c r="D11" s="4213"/>
      <c r="E11" s="4213"/>
      <c r="F11" s="4213"/>
      <c r="G11" s="4213"/>
      <c r="H11" s="4213"/>
      <c r="I11" s="4213"/>
      <c r="J11" s="4213"/>
      <c r="K11" s="4213"/>
      <c r="L11" s="4213"/>
      <c r="M11" s="4213"/>
      <c r="N11" s="4213"/>
      <c r="O11" s="4213"/>
      <c r="P11" s="4213"/>
      <c r="Q11" s="4213"/>
      <c r="R11" s="4213"/>
      <c r="S11" s="4213"/>
      <c r="T11" s="4213"/>
      <c r="U11" s="4213"/>
      <c r="V11" s="4213"/>
      <c r="W11" s="4213"/>
      <c r="X11" s="4213"/>
      <c r="Y11" s="4213"/>
      <c r="Z11" s="4213"/>
      <c r="AA11" s="4088"/>
      <c r="AB11" s="4214"/>
    </row>
    <row r="12" spans="1:33" ht="36.75" customHeight="1" thickBot="1" x14ac:dyDescent="0.25">
      <c r="A12" s="5524" t="s">
        <v>26</v>
      </c>
      <c r="B12" s="5525" t="s">
        <v>26</v>
      </c>
      <c r="C12" s="5665" t="s">
        <v>26</v>
      </c>
      <c r="D12" s="4261" t="s">
        <v>514</v>
      </c>
      <c r="E12" s="3742" t="s">
        <v>97</v>
      </c>
      <c r="F12" s="3742" t="s">
        <v>515</v>
      </c>
      <c r="G12" s="5702" t="s">
        <v>150</v>
      </c>
      <c r="H12" s="1379" t="s">
        <v>50</v>
      </c>
      <c r="I12" s="123">
        <f>SUM(J12:L12)</f>
        <v>29.8</v>
      </c>
      <c r="J12" s="122">
        <v>29.8</v>
      </c>
      <c r="K12" s="122"/>
      <c r="L12" s="162"/>
      <c r="M12" s="2934">
        <f>SUM(N12:P12)</f>
        <v>35.1</v>
      </c>
      <c r="N12" s="2518">
        <v>35.1</v>
      </c>
      <c r="O12" s="1381"/>
      <c r="P12" s="1382"/>
      <c r="Q12" s="123">
        <f>SUM(R12:T12)</f>
        <v>37</v>
      </c>
      <c r="R12" s="122">
        <v>37</v>
      </c>
      <c r="S12" s="122"/>
      <c r="T12" s="162"/>
      <c r="U12" s="123">
        <f>SUM(V12:X12)</f>
        <v>39</v>
      </c>
      <c r="V12" s="122">
        <v>39</v>
      </c>
      <c r="W12" s="122"/>
      <c r="X12" s="162"/>
      <c r="Y12" s="5704" t="s">
        <v>516</v>
      </c>
      <c r="Z12" s="5706">
        <v>1</v>
      </c>
      <c r="AA12" s="5706">
        <v>1</v>
      </c>
      <c r="AB12" s="5678">
        <v>1</v>
      </c>
      <c r="AC12" s="634"/>
    </row>
    <row r="13" spans="1:33" ht="44.25" customHeight="1" thickBot="1" x14ac:dyDescent="0.25">
      <c r="A13" s="5524"/>
      <c r="B13" s="5525"/>
      <c r="C13" s="5665"/>
      <c r="D13" s="4262"/>
      <c r="E13" s="3837"/>
      <c r="F13" s="3837"/>
      <c r="G13" s="5703"/>
      <c r="H13" s="1383" t="s">
        <v>16</v>
      </c>
      <c r="I13" s="1384">
        <f>SUM(I12)</f>
        <v>29.8</v>
      </c>
      <c r="J13" s="1385">
        <f>SUM(J12:J12)</f>
        <v>29.8</v>
      </c>
      <c r="K13" s="1385"/>
      <c r="L13" s="1385"/>
      <c r="M13" s="1386">
        <f>SUM(M12)</f>
        <v>35.1</v>
      </c>
      <c r="N13" s="1385">
        <f>SUM(N12:N12)</f>
        <v>35.1</v>
      </c>
      <c r="O13" s="1385"/>
      <c r="P13" s="1385"/>
      <c r="Q13" s="1386">
        <f>SUM(Q12)</f>
        <v>37</v>
      </c>
      <c r="R13" s="1385">
        <f>SUM(R12:R12)</f>
        <v>37</v>
      </c>
      <c r="S13" s="1385"/>
      <c r="T13" s="1385"/>
      <c r="U13" s="1386">
        <f>SUM(U12)</f>
        <v>39</v>
      </c>
      <c r="V13" s="1385">
        <f>SUM(V12:V12)</f>
        <v>39</v>
      </c>
      <c r="W13" s="1385"/>
      <c r="X13" s="1385"/>
      <c r="Y13" s="5705"/>
      <c r="Z13" s="5707"/>
      <c r="AA13" s="5707"/>
      <c r="AB13" s="5679"/>
      <c r="AE13" s="303"/>
    </row>
    <row r="14" spans="1:33" ht="37.5" customHeight="1" thickBot="1" x14ac:dyDescent="0.25">
      <c r="A14" s="3308" t="s">
        <v>26</v>
      </c>
      <c r="B14" s="5562" t="s">
        <v>26</v>
      </c>
      <c r="C14" s="5665" t="s">
        <v>109</v>
      </c>
      <c r="D14" s="4849" t="s">
        <v>517</v>
      </c>
      <c r="E14" s="3732" t="s">
        <v>97</v>
      </c>
      <c r="F14" s="3742" t="s">
        <v>97</v>
      </c>
      <c r="G14" s="4514" t="s">
        <v>150</v>
      </c>
      <c r="H14" s="1387" t="s">
        <v>50</v>
      </c>
      <c r="I14" s="123">
        <f>SUM(J14:L14)</f>
        <v>11</v>
      </c>
      <c r="J14" s="122">
        <v>11</v>
      </c>
      <c r="K14" s="122"/>
      <c r="L14" s="162"/>
      <c r="M14" s="2934">
        <f>SUM(N14:P14)</f>
        <v>16</v>
      </c>
      <c r="N14" s="2518">
        <v>16</v>
      </c>
      <c r="O14" s="1381"/>
      <c r="P14" s="1382"/>
      <c r="Q14" s="123">
        <f>SUM(R14:T14)</f>
        <v>15</v>
      </c>
      <c r="R14" s="1388">
        <v>15</v>
      </c>
      <c r="S14" s="1388"/>
      <c r="T14" s="1389"/>
      <c r="U14" s="123">
        <f>SUM(V14:X14)</f>
        <v>15</v>
      </c>
      <c r="V14" s="1388">
        <v>15</v>
      </c>
      <c r="W14" s="1388"/>
      <c r="X14" s="1389"/>
      <c r="Y14" s="5676" t="s">
        <v>842</v>
      </c>
      <c r="Z14" s="5672">
        <v>3</v>
      </c>
      <c r="AA14" s="5672">
        <v>3</v>
      </c>
      <c r="AB14" s="5674">
        <v>3</v>
      </c>
      <c r="AC14" s="634"/>
    </row>
    <row r="15" spans="1:33" ht="42.75" customHeight="1" thickBot="1" x14ac:dyDescent="0.25">
      <c r="A15" s="3309"/>
      <c r="B15" s="5563"/>
      <c r="C15" s="5665"/>
      <c r="D15" s="4851"/>
      <c r="E15" s="3733"/>
      <c r="F15" s="3837"/>
      <c r="G15" s="4515"/>
      <c r="H15" s="1383" t="s">
        <v>16</v>
      </c>
      <c r="I15" s="1384">
        <f>SUM(I14)</f>
        <v>11</v>
      </c>
      <c r="J15" s="1385">
        <f>SUM(J14:J14)</f>
        <v>11</v>
      </c>
      <c r="K15" s="1385"/>
      <c r="L15" s="1385"/>
      <c r="M15" s="1386">
        <f>SUM(M14)</f>
        <v>16</v>
      </c>
      <c r="N15" s="1385">
        <f>SUM(N14:N14)</f>
        <v>16</v>
      </c>
      <c r="O15" s="1385"/>
      <c r="P15" s="1385"/>
      <c r="Q15" s="1386">
        <f>SUM(Q14)</f>
        <v>15</v>
      </c>
      <c r="R15" s="1385">
        <f>SUM(R14:R14)</f>
        <v>15</v>
      </c>
      <c r="S15" s="1385"/>
      <c r="T15" s="1385"/>
      <c r="U15" s="1386">
        <f>SUM(U14)</f>
        <v>15</v>
      </c>
      <c r="V15" s="1385">
        <f>SUM(V14:V14)</f>
        <v>15</v>
      </c>
      <c r="W15" s="1385"/>
      <c r="X15" s="1385"/>
      <c r="Y15" s="5677"/>
      <c r="Z15" s="5673"/>
      <c r="AA15" s="5673"/>
      <c r="AB15" s="5675"/>
    </row>
    <row r="16" spans="1:33" ht="30" customHeight="1" thickBot="1" x14ac:dyDescent="0.25">
      <c r="A16" s="3308" t="s">
        <v>26</v>
      </c>
      <c r="B16" s="5562" t="s">
        <v>26</v>
      </c>
      <c r="C16" s="5665" t="s">
        <v>150</v>
      </c>
      <c r="D16" s="4261" t="s">
        <v>518</v>
      </c>
      <c r="E16" s="3732" t="s">
        <v>97</v>
      </c>
      <c r="F16" s="3742" t="s">
        <v>97</v>
      </c>
      <c r="G16" s="4514" t="s">
        <v>150</v>
      </c>
      <c r="H16" s="1387" t="s">
        <v>50</v>
      </c>
      <c r="I16" s="123">
        <f>SUM(J16:L16)</f>
        <v>30</v>
      </c>
      <c r="J16" s="122">
        <v>30</v>
      </c>
      <c r="K16" s="122"/>
      <c r="L16" s="162"/>
      <c r="M16" s="1380">
        <f>SUM(N16:P16)</f>
        <v>40</v>
      </c>
      <c r="N16" s="2518">
        <v>40</v>
      </c>
      <c r="O16" s="1381"/>
      <c r="P16" s="1382"/>
      <c r="Q16" s="123">
        <f>SUM(R16:T16)</f>
        <v>40</v>
      </c>
      <c r="R16" s="122">
        <v>40</v>
      </c>
      <c r="S16" s="122"/>
      <c r="T16" s="162"/>
      <c r="U16" s="123">
        <f>SUM(V16:X16)</f>
        <v>40</v>
      </c>
      <c r="V16" s="122">
        <v>40</v>
      </c>
      <c r="W16" s="122"/>
      <c r="X16" s="162"/>
      <c r="Y16" s="5676" t="s">
        <v>519</v>
      </c>
      <c r="Z16" s="5672">
        <v>40</v>
      </c>
      <c r="AA16" s="5672">
        <v>40</v>
      </c>
      <c r="AB16" s="5674">
        <v>40</v>
      </c>
    </row>
    <row r="17" spans="1:31" ht="29.25" customHeight="1" thickBot="1" x14ac:dyDescent="0.25">
      <c r="A17" s="3309"/>
      <c r="B17" s="5563"/>
      <c r="C17" s="5665"/>
      <c r="D17" s="4262"/>
      <c r="E17" s="3733"/>
      <c r="F17" s="3837"/>
      <c r="G17" s="4515"/>
      <c r="H17" s="1383" t="s">
        <v>16</v>
      </c>
      <c r="I17" s="1384">
        <f>SUM(I16:I16)</f>
        <v>30</v>
      </c>
      <c r="J17" s="1385">
        <f>SUM(J16:J16)</f>
        <v>30</v>
      </c>
      <c r="K17" s="1385"/>
      <c r="L17" s="1385"/>
      <c r="M17" s="1386">
        <f>SUM(M16:M16)</f>
        <v>40</v>
      </c>
      <c r="N17" s="1385">
        <f>SUM(N16:N16)</f>
        <v>40</v>
      </c>
      <c r="O17" s="1385"/>
      <c r="P17" s="1385"/>
      <c r="Q17" s="1386">
        <f>SUM(Q16:Q16)</f>
        <v>40</v>
      </c>
      <c r="R17" s="1385">
        <f>SUM(R16:R16)</f>
        <v>40</v>
      </c>
      <c r="S17" s="1385"/>
      <c r="T17" s="1385"/>
      <c r="U17" s="1386">
        <f>SUM(U16:U16)</f>
        <v>40</v>
      </c>
      <c r="V17" s="1385">
        <f>SUM(V16:V16)</f>
        <v>40</v>
      </c>
      <c r="W17" s="1385"/>
      <c r="X17" s="1385"/>
      <c r="Y17" s="5677"/>
      <c r="Z17" s="5673"/>
      <c r="AA17" s="5673"/>
      <c r="AB17" s="5675"/>
    </row>
    <row r="18" spans="1:31" ht="16.5" customHeight="1" thickBot="1" x14ac:dyDescent="0.25">
      <c r="A18" s="1392" t="s">
        <v>26</v>
      </c>
      <c r="B18" s="1393" t="s">
        <v>26</v>
      </c>
      <c r="C18" s="3868" t="s">
        <v>520</v>
      </c>
      <c r="D18" s="3857"/>
      <c r="E18" s="3857"/>
      <c r="F18" s="3857"/>
      <c r="G18" s="3857"/>
      <c r="H18" s="3857"/>
      <c r="I18" s="314">
        <f>SUM(I13,I15,I17)</f>
        <v>70.8</v>
      </c>
      <c r="J18" s="306">
        <f>SUM(J13,J15,J17)</f>
        <v>70.8</v>
      </c>
      <c r="K18" s="306"/>
      <c r="L18" s="306"/>
      <c r="M18" s="308">
        <f>SUM(M13,M15,M17)</f>
        <v>91.1</v>
      </c>
      <c r="N18" s="309">
        <f>SUM(N13,N15,N17)</f>
        <v>91.1</v>
      </c>
      <c r="O18" s="309"/>
      <c r="P18" s="309"/>
      <c r="Q18" s="308">
        <f>SUM(Q13,Q15,Q17)</f>
        <v>92</v>
      </c>
      <c r="R18" s="309">
        <f>SUM(R13,R15,R17)</f>
        <v>92</v>
      </c>
      <c r="S18" s="309"/>
      <c r="T18" s="309"/>
      <c r="U18" s="314">
        <f>SUM(U13,U15,U17)</f>
        <v>94</v>
      </c>
      <c r="V18" s="306">
        <f>SUM(V13,V15,V17)</f>
        <v>94</v>
      </c>
      <c r="W18" s="306"/>
      <c r="X18" s="306"/>
      <c r="Y18" s="316"/>
      <c r="Z18" s="317"/>
      <c r="AA18" s="317"/>
      <c r="AB18" s="318"/>
    </row>
    <row r="19" spans="1:31" ht="16.5" customHeight="1" thickBot="1" x14ac:dyDescent="0.25">
      <c r="A19" s="1392" t="s">
        <v>26</v>
      </c>
      <c r="B19" s="1393" t="s">
        <v>109</v>
      </c>
      <c r="C19" s="5668" t="s">
        <v>521</v>
      </c>
      <c r="D19" s="5668"/>
      <c r="E19" s="5668"/>
      <c r="F19" s="5668"/>
      <c r="G19" s="5668"/>
      <c r="H19" s="5668"/>
      <c r="I19" s="5668"/>
      <c r="J19" s="5668"/>
      <c r="K19" s="5668"/>
      <c r="L19" s="5668"/>
      <c r="M19" s="5668"/>
      <c r="N19" s="5668"/>
      <c r="O19" s="5668"/>
      <c r="P19" s="5668"/>
      <c r="Q19" s="5668"/>
      <c r="R19" s="5668"/>
      <c r="S19" s="5668"/>
      <c r="T19" s="5668"/>
      <c r="U19" s="5668"/>
      <c r="V19" s="5668"/>
      <c r="W19" s="5668"/>
      <c r="X19" s="5668"/>
      <c r="Y19" s="5668"/>
      <c r="Z19" s="5668"/>
      <c r="AA19" s="5668"/>
      <c r="AB19" s="5669"/>
    </row>
    <row r="20" spans="1:31" ht="30" customHeight="1" thickBot="1" x14ac:dyDescent="0.25">
      <c r="A20" s="5524" t="s">
        <v>26</v>
      </c>
      <c r="B20" s="5525" t="s">
        <v>109</v>
      </c>
      <c r="C20" s="5665" t="s">
        <v>26</v>
      </c>
      <c r="D20" s="5670" t="s">
        <v>522</v>
      </c>
      <c r="E20" s="5655" t="s">
        <v>97</v>
      </c>
      <c r="F20" s="5655" t="s">
        <v>97</v>
      </c>
      <c r="G20" s="5657" t="s">
        <v>150</v>
      </c>
      <c r="H20" s="1379" t="s">
        <v>50</v>
      </c>
      <c r="I20" s="1394">
        <f>SUM(J20:L20)</f>
        <v>7.8</v>
      </c>
      <c r="J20" s="122">
        <v>7.8</v>
      </c>
      <c r="K20" s="1396"/>
      <c r="L20" s="162"/>
      <c r="M20" s="1380">
        <f>SUM(N20:P20)</f>
        <v>9</v>
      </c>
      <c r="N20" s="1381">
        <v>9</v>
      </c>
      <c r="O20" s="1381"/>
      <c r="P20" s="1382"/>
      <c r="Q20" s="123">
        <f>SUM(R20:T20)</f>
        <v>9</v>
      </c>
      <c r="R20" s="122">
        <v>9</v>
      </c>
      <c r="S20" s="1396"/>
      <c r="T20" s="162"/>
      <c r="U20" s="123">
        <f>SUM(V20:X20)</f>
        <v>9</v>
      </c>
      <c r="V20" s="122">
        <v>9</v>
      </c>
      <c r="W20" s="1396"/>
      <c r="X20" s="162"/>
      <c r="Y20" s="5659" t="s">
        <v>836</v>
      </c>
      <c r="Z20" s="3330" t="s">
        <v>523</v>
      </c>
      <c r="AA20" s="3330" t="s">
        <v>523</v>
      </c>
      <c r="AB20" s="5653">
        <v>45</v>
      </c>
      <c r="AC20" s="634"/>
      <c r="AE20" s="303"/>
    </row>
    <row r="21" spans="1:31" ht="35.25" customHeight="1" thickBot="1" x14ac:dyDescent="0.25">
      <c r="A21" s="5524"/>
      <c r="B21" s="5525"/>
      <c r="C21" s="5665"/>
      <c r="D21" s="5671"/>
      <c r="E21" s="5656"/>
      <c r="F21" s="5656"/>
      <c r="G21" s="5658"/>
      <c r="H21" s="1383" t="s">
        <v>16</v>
      </c>
      <c r="I21" s="1384">
        <f>SUM(I20:I20)</f>
        <v>7.8</v>
      </c>
      <c r="J21" s="1385">
        <f>SUM(J20:J20)</f>
        <v>7.8</v>
      </c>
      <c r="K21" s="1385"/>
      <c r="L21" s="1397"/>
      <c r="M21" s="1384">
        <f>SUM(M20:M20)</f>
        <v>9</v>
      </c>
      <c r="N21" s="1385">
        <f>SUM(N20:N20)</f>
        <v>9</v>
      </c>
      <c r="O21" s="1385"/>
      <c r="P21" s="1385"/>
      <c r="Q21" s="1386">
        <f>SUM(Q20:Q20)</f>
        <v>9</v>
      </c>
      <c r="R21" s="1385">
        <f>SUM(R20:R20)</f>
        <v>9</v>
      </c>
      <c r="S21" s="1385"/>
      <c r="T21" s="1397"/>
      <c r="U21" s="1384">
        <f>SUM(U20:U20)</f>
        <v>9</v>
      </c>
      <c r="V21" s="1385">
        <f>SUM(V20:V20)</f>
        <v>9</v>
      </c>
      <c r="W21" s="1385"/>
      <c r="X21" s="1385"/>
      <c r="Y21" s="5660"/>
      <c r="Z21" s="3331"/>
      <c r="AA21" s="3331"/>
      <c r="AB21" s="5654"/>
      <c r="AE21" s="303"/>
    </row>
    <row r="22" spans="1:31" ht="30" customHeight="1" thickBot="1" x14ac:dyDescent="0.25">
      <c r="A22" s="5524" t="s">
        <v>26</v>
      </c>
      <c r="B22" s="5525" t="s">
        <v>109</v>
      </c>
      <c r="C22" s="5665" t="s">
        <v>150</v>
      </c>
      <c r="D22" s="5666" t="s">
        <v>525</v>
      </c>
      <c r="E22" s="5655" t="s">
        <v>97</v>
      </c>
      <c r="F22" s="5655" t="s">
        <v>97</v>
      </c>
      <c r="G22" s="5657" t="s">
        <v>150</v>
      </c>
      <c r="H22" s="1379" t="s">
        <v>50</v>
      </c>
      <c r="I22" s="123">
        <f>SUM(J22:L22)</f>
        <v>5.8</v>
      </c>
      <c r="J22" s="122">
        <v>5.8</v>
      </c>
      <c r="K22" s="1396"/>
      <c r="L22" s="162"/>
      <c r="M22" s="1380">
        <f>SUM(N22:P22)</f>
        <v>6</v>
      </c>
      <c r="N22" s="2518">
        <v>6</v>
      </c>
      <c r="O22" s="1381"/>
      <c r="P22" s="1382"/>
      <c r="Q22" s="123">
        <f>SUM(R22:T22)</f>
        <v>6</v>
      </c>
      <c r="R22" s="122">
        <v>6</v>
      </c>
      <c r="S22" s="1396"/>
      <c r="T22" s="162"/>
      <c r="U22" s="123">
        <f>SUM(V22:X22)</f>
        <v>6</v>
      </c>
      <c r="V22" s="122">
        <v>6</v>
      </c>
      <c r="W22" s="1396"/>
      <c r="X22" s="162"/>
      <c r="Y22" s="5659" t="s">
        <v>526</v>
      </c>
      <c r="Z22" s="3330" t="s">
        <v>181</v>
      </c>
      <c r="AA22" s="3330" t="s">
        <v>181</v>
      </c>
      <c r="AB22" s="5653">
        <v>14</v>
      </c>
      <c r="AE22" s="303"/>
    </row>
    <row r="23" spans="1:31" ht="35.25" customHeight="1" thickBot="1" x14ac:dyDescent="0.25">
      <c r="A23" s="5524"/>
      <c r="B23" s="5525"/>
      <c r="C23" s="5665"/>
      <c r="D23" s="5667"/>
      <c r="E23" s="5656"/>
      <c r="F23" s="5656"/>
      <c r="G23" s="5658"/>
      <c r="H23" s="1383" t="s">
        <v>16</v>
      </c>
      <c r="I23" s="1384">
        <f>SUM(I22)</f>
        <v>5.8</v>
      </c>
      <c r="J23" s="1385">
        <f>SUM(J22)</f>
        <v>5.8</v>
      </c>
      <c r="K23" s="1385"/>
      <c r="L23" s="1397"/>
      <c r="M23" s="1384">
        <f>SUM(M22:M22)</f>
        <v>6</v>
      </c>
      <c r="N23" s="1385">
        <f>SUM(N22:N22)</f>
        <v>6</v>
      </c>
      <c r="O23" s="1385"/>
      <c r="P23" s="1385"/>
      <c r="Q23" s="1386">
        <f>SUM(Q22:Q22)</f>
        <v>6</v>
      </c>
      <c r="R23" s="1385">
        <f>SUM(R22:R22)</f>
        <v>6</v>
      </c>
      <c r="S23" s="1385"/>
      <c r="T23" s="1397"/>
      <c r="U23" s="1384">
        <f>SUM(U22:U22)</f>
        <v>6</v>
      </c>
      <c r="V23" s="1385">
        <f>SUM(V22:V22)</f>
        <v>6</v>
      </c>
      <c r="W23" s="1385"/>
      <c r="X23" s="1385"/>
      <c r="Y23" s="5660"/>
      <c r="Z23" s="3331"/>
      <c r="AA23" s="3331"/>
      <c r="AB23" s="5654"/>
      <c r="AE23" s="303"/>
    </row>
    <row r="24" spans="1:31" ht="36" customHeight="1" thickBot="1" x14ac:dyDescent="0.25">
      <c r="A24" s="5524" t="s">
        <v>26</v>
      </c>
      <c r="B24" s="5525" t="s">
        <v>109</v>
      </c>
      <c r="C24" s="5662" t="s">
        <v>178</v>
      </c>
      <c r="D24" s="5663" t="s">
        <v>844</v>
      </c>
      <c r="E24" s="5655" t="s">
        <v>97</v>
      </c>
      <c r="F24" s="5655" t="s">
        <v>97</v>
      </c>
      <c r="G24" s="5657" t="s">
        <v>178</v>
      </c>
      <c r="H24" s="1379" t="s">
        <v>50</v>
      </c>
      <c r="I24" s="1572">
        <f>SUM(J24+L24)</f>
        <v>0.8</v>
      </c>
      <c r="J24" s="1573">
        <v>0.8</v>
      </c>
      <c r="K24" s="418"/>
      <c r="L24" s="162"/>
      <c r="M24" s="1380">
        <f>SUM(N24+P24)</f>
        <v>1</v>
      </c>
      <c r="N24" s="1381">
        <v>1</v>
      </c>
      <c r="O24" s="1381"/>
      <c r="P24" s="1382"/>
      <c r="Q24" s="1572">
        <f>SUM(R24+T24)</f>
        <v>0.6</v>
      </c>
      <c r="R24" s="1573">
        <v>0.6</v>
      </c>
      <c r="S24" s="418"/>
      <c r="T24" s="162"/>
      <c r="U24" s="1572">
        <f>SUM(V24+X24)</f>
        <v>0.4</v>
      </c>
      <c r="V24" s="1573">
        <v>0.4</v>
      </c>
      <c r="W24" s="418"/>
      <c r="X24" s="162"/>
      <c r="Y24" s="5659" t="s">
        <v>524</v>
      </c>
      <c r="Z24" s="5661"/>
      <c r="AA24" s="5661"/>
      <c r="AB24" s="3411" t="s">
        <v>224</v>
      </c>
      <c r="AE24" s="303"/>
    </row>
    <row r="25" spans="1:31" ht="36" customHeight="1" thickBot="1" x14ac:dyDescent="0.25">
      <c r="A25" s="5524"/>
      <c r="B25" s="5525"/>
      <c r="C25" s="5662"/>
      <c r="D25" s="5664"/>
      <c r="E25" s="5656"/>
      <c r="F25" s="5656"/>
      <c r="G25" s="5658"/>
      <c r="H25" s="1383" t="s">
        <v>16</v>
      </c>
      <c r="I25" s="1384">
        <f>SUM(I24)</f>
        <v>0.8</v>
      </c>
      <c r="J25" s="1385">
        <f>SUM(J24)</f>
        <v>0.8</v>
      </c>
      <c r="K25" s="1385"/>
      <c r="L25" s="1397"/>
      <c r="M25" s="1384">
        <f>SUM(M24:M24)</f>
        <v>1</v>
      </c>
      <c r="N25" s="1385">
        <f>SUM(N24:N24)</f>
        <v>1</v>
      </c>
      <c r="O25" s="1385"/>
      <c r="P25" s="1385"/>
      <c r="Q25" s="1386">
        <f>SUM(Q24:Q24)</f>
        <v>0.6</v>
      </c>
      <c r="R25" s="1385">
        <f>SUM(R24:R24)</f>
        <v>0.6</v>
      </c>
      <c r="S25" s="1385"/>
      <c r="T25" s="1397"/>
      <c r="U25" s="1384">
        <f>SUM(U24:U24)</f>
        <v>0.4</v>
      </c>
      <c r="V25" s="1385">
        <f>SUM(V24:V24)</f>
        <v>0.4</v>
      </c>
      <c r="W25" s="1385"/>
      <c r="X25" s="1385"/>
      <c r="Y25" s="5660"/>
      <c r="Z25" s="3331"/>
      <c r="AA25" s="3331"/>
      <c r="AB25" s="3333"/>
      <c r="AE25" s="303"/>
    </row>
    <row r="26" spans="1:31" ht="30" customHeight="1" thickBot="1" x14ac:dyDescent="0.25">
      <c r="A26" s="5728" t="s">
        <v>26</v>
      </c>
      <c r="B26" s="5729" t="s">
        <v>109</v>
      </c>
      <c r="C26" s="5662" t="s">
        <v>180</v>
      </c>
      <c r="D26" s="5730" t="s">
        <v>843</v>
      </c>
      <c r="E26" s="5655" t="s">
        <v>97</v>
      </c>
      <c r="F26" s="5655" t="s">
        <v>97</v>
      </c>
      <c r="G26" s="5657" t="s">
        <v>150</v>
      </c>
      <c r="H26" s="1379" t="s">
        <v>50</v>
      </c>
      <c r="I26" s="1394">
        <f>SUM(J26:L26)</f>
        <v>22.8</v>
      </c>
      <c r="J26" s="1395">
        <v>22.8</v>
      </c>
      <c r="K26" s="1396"/>
      <c r="L26" s="162"/>
      <c r="M26" s="1380">
        <f>SUM(N26:P26)</f>
        <v>20</v>
      </c>
      <c r="N26" s="2518">
        <v>20</v>
      </c>
      <c r="O26" s="1381"/>
      <c r="P26" s="1382"/>
      <c r="Q26" s="123">
        <f>SUM(R26:T26)</f>
        <v>20</v>
      </c>
      <c r="R26" s="122">
        <v>20</v>
      </c>
      <c r="S26" s="1396"/>
      <c r="T26" s="162"/>
      <c r="U26" s="123">
        <f>SUM(V26:X26)</f>
        <v>20</v>
      </c>
      <c r="V26" s="122">
        <v>20</v>
      </c>
      <c r="W26" s="1396"/>
      <c r="X26" s="162"/>
      <c r="Y26" s="5659" t="s">
        <v>524</v>
      </c>
      <c r="Z26" s="3330" t="s">
        <v>183</v>
      </c>
      <c r="AA26" s="3330" t="s">
        <v>183</v>
      </c>
      <c r="AB26" s="5653">
        <v>15</v>
      </c>
      <c r="AC26" s="634"/>
      <c r="AE26" s="303"/>
    </row>
    <row r="27" spans="1:31" ht="35.25" customHeight="1" thickBot="1" x14ac:dyDescent="0.25">
      <c r="A27" s="5728"/>
      <c r="B27" s="5729"/>
      <c r="C27" s="5662"/>
      <c r="D27" s="5731"/>
      <c r="E27" s="5656"/>
      <c r="F27" s="5656"/>
      <c r="G27" s="5658"/>
      <c r="H27" s="1383" t="s">
        <v>16</v>
      </c>
      <c r="I27" s="1384">
        <f t="shared" ref="I27:J27" si="0">SUM(I26:I26)</f>
        <v>22.8</v>
      </c>
      <c r="J27" s="1385">
        <f t="shared" si="0"/>
        <v>22.8</v>
      </c>
      <c r="K27" s="1385"/>
      <c r="L27" s="1397"/>
      <c r="M27" s="1384">
        <f>SUM(M26:M26)</f>
        <v>20</v>
      </c>
      <c r="N27" s="1385">
        <f>SUM(N26:N26)</f>
        <v>20</v>
      </c>
      <c r="O27" s="1385"/>
      <c r="P27" s="1385"/>
      <c r="Q27" s="1386">
        <f>SUM(Q26:Q26)</f>
        <v>20</v>
      </c>
      <c r="R27" s="1385">
        <f>SUM(R26:R26)</f>
        <v>20</v>
      </c>
      <c r="S27" s="1385"/>
      <c r="T27" s="1397"/>
      <c r="U27" s="1384">
        <f>SUM(U26:U26)</f>
        <v>20</v>
      </c>
      <c r="V27" s="1385">
        <f>SUM(V26:V26)</f>
        <v>20</v>
      </c>
      <c r="W27" s="1385"/>
      <c r="X27" s="1385"/>
      <c r="Y27" s="5660"/>
      <c r="Z27" s="3331"/>
      <c r="AA27" s="3331"/>
      <c r="AB27" s="5654"/>
      <c r="AE27" s="303"/>
    </row>
    <row r="28" spans="1:31" ht="19.5" customHeight="1" thickBot="1" x14ac:dyDescent="0.25">
      <c r="A28" s="1392" t="s">
        <v>26</v>
      </c>
      <c r="B28" s="1393" t="s">
        <v>109</v>
      </c>
      <c r="C28" s="3868" t="s">
        <v>520</v>
      </c>
      <c r="D28" s="3857"/>
      <c r="E28" s="3857"/>
      <c r="F28" s="3857"/>
      <c r="G28" s="3857"/>
      <c r="H28" s="3857"/>
      <c r="I28" s="314">
        <f>SUM(I21+I23+I25+I27)</f>
        <v>37.200000000000003</v>
      </c>
      <c r="J28" s="306">
        <f>SUM(J21+J23+J25+J27)</f>
        <v>37.200000000000003</v>
      </c>
      <c r="K28" s="306"/>
      <c r="L28" s="307"/>
      <c r="M28" s="314">
        <f>SUM(M21+M23+M25+M27)</f>
        <v>36</v>
      </c>
      <c r="N28" s="306">
        <f>SUM(N21+N23+N25+N27)</f>
        <v>36</v>
      </c>
      <c r="O28" s="306"/>
      <c r="P28" s="307"/>
      <c r="Q28" s="314">
        <f>SUM(Q21+Q23+Q25+Q27)</f>
        <v>35.6</v>
      </c>
      <c r="R28" s="306">
        <f>SUM(R21+R23+R25+R27)</f>
        <v>35.6</v>
      </c>
      <c r="S28" s="306"/>
      <c r="T28" s="307"/>
      <c r="U28" s="314">
        <f>SUM(U21+U23+U25+U27)</f>
        <v>35.4</v>
      </c>
      <c r="V28" s="306">
        <f>SUM(V21+V23+V25+V27)</f>
        <v>35.4</v>
      </c>
      <c r="W28" s="306"/>
      <c r="X28" s="307"/>
      <c r="Y28" s="316"/>
      <c r="Z28" s="1901"/>
      <c r="AA28" s="1901"/>
      <c r="AB28" s="1902"/>
    </row>
    <row r="29" spans="1:31" ht="16.5" customHeight="1" thickBot="1" x14ac:dyDescent="0.25">
      <c r="A29" s="1392" t="s">
        <v>26</v>
      </c>
      <c r="B29" s="5578" t="s">
        <v>136</v>
      </c>
      <c r="C29" s="5578"/>
      <c r="D29" s="5578"/>
      <c r="E29" s="5578"/>
      <c r="F29" s="5578"/>
      <c r="G29" s="5578"/>
      <c r="H29" s="5578"/>
      <c r="I29" s="2348">
        <f>SUM(I18+I28)</f>
        <v>108</v>
      </c>
      <c r="J29" s="2349">
        <f>SUM(J18+J28)</f>
        <v>108</v>
      </c>
      <c r="K29" s="2349"/>
      <c r="L29" s="2350"/>
      <c r="M29" s="2351">
        <f>SUM(M18+M28)</f>
        <v>127.1</v>
      </c>
      <c r="N29" s="2349">
        <f>SUM(N18+N28)</f>
        <v>127.1</v>
      </c>
      <c r="O29" s="2349"/>
      <c r="P29" s="2352"/>
      <c r="Q29" s="2348">
        <f>SUM(Q18+Q28)</f>
        <v>127.6</v>
      </c>
      <c r="R29" s="2349">
        <f>SUM(R18+R28)</f>
        <v>127.6</v>
      </c>
      <c r="S29" s="2349"/>
      <c r="T29" s="2350"/>
      <c r="U29" s="2351">
        <f>SUM(U18+U28)</f>
        <v>129.4</v>
      </c>
      <c r="V29" s="2349">
        <f>SUM(V18+V28)</f>
        <v>129.4</v>
      </c>
      <c r="W29" s="2349"/>
      <c r="X29" s="2350"/>
      <c r="Y29" s="5564"/>
      <c r="Z29" s="5565"/>
      <c r="AA29" s="5565"/>
      <c r="AB29" s="5566"/>
      <c r="AE29" s="303"/>
    </row>
    <row r="30" spans="1:31" ht="19.5" customHeight="1" thickBot="1" x14ac:dyDescent="0.25">
      <c r="A30" s="1398" t="s">
        <v>109</v>
      </c>
      <c r="B30" s="5579" t="s">
        <v>527</v>
      </c>
      <c r="C30" s="5579"/>
      <c r="D30" s="5579"/>
      <c r="E30" s="5579"/>
      <c r="F30" s="5579"/>
      <c r="G30" s="5579"/>
      <c r="H30" s="5579"/>
      <c r="I30" s="5580"/>
      <c r="J30" s="5580"/>
      <c r="K30" s="5580"/>
      <c r="L30" s="5580"/>
      <c r="M30" s="5580"/>
      <c r="N30" s="5580"/>
      <c r="O30" s="5580"/>
      <c r="P30" s="5580"/>
      <c r="Q30" s="5580"/>
      <c r="R30" s="5580"/>
      <c r="S30" s="5580"/>
      <c r="T30" s="5580"/>
      <c r="U30" s="5580"/>
      <c r="V30" s="5580"/>
      <c r="W30" s="5580"/>
      <c r="X30" s="5580"/>
      <c r="Y30" s="5580"/>
      <c r="Z30" s="5580"/>
      <c r="AA30" s="5580"/>
      <c r="AB30" s="5581"/>
      <c r="AE30" s="303"/>
    </row>
    <row r="31" spans="1:31" ht="15.75" customHeight="1" thickBot="1" x14ac:dyDescent="0.25">
      <c r="A31" s="1392" t="s">
        <v>109</v>
      </c>
      <c r="B31" s="1393" t="s">
        <v>26</v>
      </c>
      <c r="C31" s="5582" t="s">
        <v>528</v>
      </c>
      <c r="D31" s="5582"/>
      <c r="E31" s="5582"/>
      <c r="F31" s="5582"/>
      <c r="G31" s="5582"/>
      <c r="H31" s="5582"/>
      <c r="I31" s="5582"/>
      <c r="J31" s="5582"/>
      <c r="K31" s="5582"/>
      <c r="L31" s="5582"/>
      <c r="M31" s="5582"/>
      <c r="N31" s="5582"/>
      <c r="O31" s="5582"/>
      <c r="P31" s="5582"/>
      <c r="Q31" s="5582"/>
      <c r="R31" s="5582"/>
      <c r="S31" s="5582"/>
      <c r="T31" s="5582"/>
      <c r="U31" s="5582"/>
      <c r="V31" s="5582"/>
      <c r="W31" s="5582"/>
      <c r="X31" s="5582"/>
      <c r="Y31" s="5582"/>
      <c r="Z31" s="5582"/>
      <c r="AA31" s="5582"/>
      <c r="AB31" s="5583"/>
      <c r="AE31" s="303"/>
    </row>
    <row r="32" spans="1:31" ht="18" customHeight="1" thickBot="1" x14ac:dyDescent="0.25">
      <c r="A32" s="5524" t="s">
        <v>109</v>
      </c>
      <c r="B32" s="3310" t="s">
        <v>26</v>
      </c>
      <c r="C32" s="5526" t="s">
        <v>178</v>
      </c>
      <c r="D32" s="4261" t="s">
        <v>529</v>
      </c>
      <c r="E32" s="5547" t="s">
        <v>97</v>
      </c>
      <c r="F32" s="4852" t="s">
        <v>97</v>
      </c>
      <c r="G32" s="5592" t="s">
        <v>142</v>
      </c>
      <c r="H32" s="1399" t="s">
        <v>50</v>
      </c>
      <c r="I32" s="123"/>
      <c r="J32" s="1400"/>
      <c r="K32" s="1400"/>
      <c r="L32" s="1389"/>
      <c r="M32" s="2934">
        <f t="shared" ref="M32:M36" si="1">SUM(N32:P32)</f>
        <v>4.5</v>
      </c>
      <c r="N32" s="2518">
        <v>4.5</v>
      </c>
      <c r="O32" s="2943"/>
      <c r="P32" s="2944"/>
      <c r="Q32" s="123"/>
      <c r="R32" s="460"/>
      <c r="S32" s="460"/>
      <c r="T32" s="461"/>
      <c r="U32" s="1401"/>
      <c r="V32" s="161"/>
      <c r="W32" s="161"/>
      <c r="X32" s="1402"/>
      <c r="Y32" s="5648" t="s">
        <v>834</v>
      </c>
      <c r="Z32" s="3770">
        <v>1</v>
      </c>
      <c r="AA32" s="3770"/>
      <c r="AB32" s="3801"/>
      <c r="AE32" s="303"/>
    </row>
    <row r="33" spans="1:34" ht="18.75" customHeight="1" thickBot="1" x14ac:dyDescent="0.25">
      <c r="A33" s="5524"/>
      <c r="B33" s="5523"/>
      <c r="C33" s="5526"/>
      <c r="D33" s="4508"/>
      <c r="E33" s="5548"/>
      <c r="F33" s="4853"/>
      <c r="G33" s="5554"/>
      <c r="H33" s="1403" t="s">
        <v>33</v>
      </c>
      <c r="I33" s="151"/>
      <c r="J33" s="1404"/>
      <c r="K33" s="1404"/>
      <c r="L33" s="1405"/>
      <c r="M33" s="2945"/>
      <c r="N33" s="2946"/>
      <c r="O33" s="2946"/>
      <c r="P33" s="2268"/>
      <c r="Q33" s="151"/>
      <c r="R33" s="1407"/>
      <c r="S33" s="1407"/>
      <c r="T33" s="1408"/>
      <c r="U33" s="151"/>
      <c r="V33" s="1407"/>
      <c r="W33" s="1407"/>
      <c r="X33" s="1408"/>
      <c r="Y33" s="5649"/>
      <c r="Z33" s="4480"/>
      <c r="AA33" s="4480"/>
      <c r="AB33" s="5652"/>
      <c r="AE33" s="303"/>
    </row>
    <row r="34" spans="1:34" ht="19.5" customHeight="1" thickBot="1" x14ac:dyDescent="0.25">
      <c r="A34" s="5584"/>
      <c r="B34" s="5523"/>
      <c r="C34" s="5585"/>
      <c r="D34" s="5586"/>
      <c r="E34" s="5588"/>
      <c r="F34" s="5590"/>
      <c r="G34" s="5593"/>
      <c r="H34" s="1409" t="s">
        <v>135</v>
      </c>
      <c r="I34" s="151"/>
      <c r="J34" s="1410"/>
      <c r="K34" s="1410"/>
      <c r="L34" s="1405"/>
      <c r="M34" s="2945"/>
      <c r="N34" s="2946"/>
      <c r="O34" s="2946"/>
      <c r="P34" s="2268"/>
      <c r="Q34" s="151"/>
      <c r="R34" s="1411"/>
      <c r="S34" s="1411"/>
      <c r="T34" s="1412"/>
      <c r="U34" s="151"/>
      <c r="V34" s="1411"/>
      <c r="W34" s="1411"/>
      <c r="X34" s="1412"/>
      <c r="Y34" s="5650"/>
      <c r="Z34" s="4480"/>
      <c r="AA34" s="4480"/>
      <c r="AB34" s="5652"/>
      <c r="AE34" s="303"/>
    </row>
    <row r="35" spans="1:34" ht="25.5" customHeight="1" thickBot="1" x14ac:dyDescent="0.25">
      <c r="A35" s="5584"/>
      <c r="B35" s="5523"/>
      <c r="C35" s="5585"/>
      <c r="D35" s="5586"/>
      <c r="E35" s="5588"/>
      <c r="F35" s="5590"/>
      <c r="G35" s="5593"/>
      <c r="H35" s="1409" t="s">
        <v>107</v>
      </c>
      <c r="I35" s="151"/>
      <c r="J35" s="1410"/>
      <c r="K35" s="1410"/>
      <c r="L35" s="1405"/>
      <c r="M35" s="2945"/>
      <c r="N35" s="2231"/>
      <c r="O35" s="2231"/>
      <c r="P35" s="2268"/>
      <c r="Q35" s="151"/>
      <c r="R35" s="1411"/>
      <c r="S35" s="1411"/>
      <c r="T35" s="1412"/>
      <c r="U35" s="151"/>
      <c r="V35" s="1411"/>
      <c r="W35" s="1411"/>
      <c r="X35" s="1412"/>
      <c r="Y35" s="5650"/>
      <c r="Z35" s="4480"/>
      <c r="AA35" s="4480"/>
      <c r="AB35" s="5652"/>
      <c r="AE35" s="303"/>
    </row>
    <row r="36" spans="1:34" ht="22.5" customHeight="1" thickBot="1" x14ac:dyDescent="0.25">
      <c r="A36" s="5584"/>
      <c r="B36" s="5523"/>
      <c r="C36" s="5585"/>
      <c r="D36" s="5586"/>
      <c r="E36" s="5588"/>
      <c r="F36" s="5590"/>
      <c r="G36" s="5593"/>
      <c r="H36" s="1409" t="s">
        <v>129</v>
      </c>
      <c r="I36" s="151"/>
      <c r="J36" s="1414"/>
      <c r="K36" s="1414"/>
      <c r="L36" s="1415"/>
      <c r="M36" s="2945">
        <f t="shared" si="1"/>
        <v>30</v>
      </c>
      <c r="N36" s="2231">
        <v>30</v>
      </c>
      <c r="O36" s="2947"/>
      <c r="P36" s="2948"/>
      <c r="Q36" s="1416"/>
      <c r="R36" s="1417"/>
      <c r="S36" s="1418"/>
      <c r="T36" s="1419"/>
      <c r="U36" s="151"/>
      <c r="V36" s="1420"/>
      <c r="W36" s="1420"/>
      <c r="X36" s="1412"/>
      <c r="Y36" s="5650"/>
      <c r="Z36" s="4480"/>
      <c r="AA36" s="4480"/>
      <c r="AB36" s="5652"/>
      <c r="AE36" s="303"/>
    </row>
    <row r="37" spans="1:34" ht="25.5" customHeight="1" thickBot="1" x14ac:dyDescent="0.25">
      <c r="A37" s="5584"/>
      <c r="B37" s="3311"/>
      <c r="C37" s="5585"/>
      <c r="D37" s="5587"/>
      <c r="E37" s="5589"/>
      <c r="F37" s="5591"/>
      <c r="G37" s="5594"/>
      <c r="H37" s="1421" t="s">
        <v>16</v>
      </c>
      <c r="I37" s="1384"/>
      <c r="J37" s="1385"/>
      <c r="K37" s="1385"/>
      <c r="L37" s="1397"/>
      <c r="M37" s="2905">
        <f>SUM(M32:M36)</f>
        <v>34.5</v>
      </c>
      <c r="N37" s="2906">
        <f t="shared" ref="N37" si="2">SUM(N32:N36)</f>
        <v>34.5</v>
      </c>
      <c r="O37" s="2906"/>
      <c r="P37" s="2907"/>
      <c r="Q37" s="1422"/>
      <c r="R37" s="1423"/>
      <c r="S37" s="1423"/>
      <c r="T37" s="1424"/>
      <c r="U37" s="1422"/>
      <c r="V37" s="1423"/>
      <c r="W37" s="1423"/>
      <c r="X37" s="1424"/>
      <c r="Y37" s="5651"/>
      <c r="Z37" s="3771"/>
      <c r="AA37" s="3771"/>
      <c r="AB37" s="3802"/>
      <c r="AE37" s="303"/>
    </row>
    <row r="38" spans="1:34" ht="33" customHeight="1" thickBot="1" x14ac:dyDescent="0.25">
      <c r="A38" s="3308" t="s">
        <v>109</v>
      </c>
      <c r="B38" s="3310" t="s">
        <v>26</v>
      </c>
      <c r="C38" s="5528" t="s">
        <v>182</v>
      </c>
      <c r="D38" s="5567" t="s">
        <v>530</v>
      </c>
      <c r="E38" s="5636" t="s">
        <v>97</v>
      </c>
      <c r="F38" s="5636" t="s">
        <v>97</v>
      </c>
      <c r="G38" s="5641" t="s">
        <v>26</v>
      </c>
      <c r="H38" s="1425" t="s">
        <v>50</v>
      </c>
      <c r="I38" s="33">
        <f>SUM(J38:L38)</f>
        <v>2</v>
      </c>
      <c r="J38" s="1426">
        <v>2</v>
      </c>
      <c r="K38" s="1426"/>
      <c r="L38" s="1427"/>
      <c r="M38" s="1428">
        <f>SUM(N38:P38)</f>
        <v>2</v>
      </c>
      <c r="N38" s="1429">
        <v>2</v>
      </c>
      <c r="O38" s="1429"/>
      <c r="P38" s="1430"/>
      <c r="Q38" s="33">
        <f>SUM(R38:T38)</f>
        <v>2</v>
      </c>
      <c r="R38" s="1426">
        <v>2</v>
      </c>
      <c r="S38" s="1426"/>
      <c r="T38" s="1427"/>
      <c r="U38" s="33">
        <f>SUM(V38:X38)</f>
        <v>2</v>
      </c>
      <c r="V38" s="1426">
        <v>2</v>
      </c>
      <c r="W38" s="1426"/>
      <c r="X38" s="1431"/>
      <c r="Y38" s="5570" t="s">
        <v>526</v>
      </c>
      <c r="Z38" s="5572">
        <v>3</v>
      </c>
      <c r="AA38" s="5574">
        <v>3</v>
      </c>
      <c r="AB38" s="5576">
        <v>2</v>
      </c>
      <c r="AE38" s="303"/>
    </row>
    <row r="39" spans="1:34" ht="30" customHeight="1" thickBot="1" x14ac:dyDescent="0.25">
      <c r="A39" s="5522"/>
      <c r="B39" s="5523"/>
      <c r="C39" s="5529"/>
      <c r="D39" s="5568"/>
      <c r="E39" s="5637"/>
      <c r="F39" s="5639"/>
      <c r="G39" s="5642"/>
      <c r="H39" s="1432" t="s">
        <v>129</v>
      </c>
      <c r="I39" s="1433"/>
      <c r="J39" s="1434"/>
      <c r="K39" s="1434"/>
      <c r="L39" s="1435"/>
      <c r="M39" s="1436"/>
      <c r="N39" s="1437"/>
      <c r="O39" s="1437"/>
      <c r="P39" s="1438"/>
      <c r="Q39" s="1433"/>
      <c r="R39" s="1434"/>
      <c r="S39" s="1434"/>
      <c r="T39" s="1435"/>
      <c r="U39" s="1433"/>
      <c r="V39" s="1434"/>
      <c r="W39" s="1434"/>
      <c r="X39" s="1439"/>
      <c r="Y39" s="5571"/>
      <c r="Z39" s="5573"/>
      <c r="AA39" s="5575"/>
      <c r="AB39" s="5577"/>
      <c r="AE39" s="303"/>
    </row>
    <row r="40" spans="1:34" ht="25.5" customHeight="1" thickBot="1" x14ac:dyDescent="0.25">
      <c r="A40" s="3309"/>
      <c r="B40" s="3311"/>
      <c r="C40" s="5529"/>
      <c r="D40" s="5569"/>
      <c r="E40" s="5638"/>
      <c r="F40" s="5640"/>
      <c r="G40" s="5643"/>
      <c r="H40" s="1440" t="s">
        <v>16</v>
      </c>
      <c r="I40" s="1441">
        <f>SUM(I38:I39)</f>
        <v>2</v>
      </c>
      <c r="J40" s="1442">
        <f>SUM(J38:J39)</f>
        <v>2</v>
      </c>
      <c r="K40" s="1442"/>
      <c r="L40" s="1442"/>
      <c r="M40" s="1441">
        <f>SUM(M38:M39)</f>
        <v>2</v>
      </c>
      <c r="N40" s="1442">
        <f>SUM(N38:N39)</f>
        <v>2</v>
      </c>
      <c r="O40" s="1442"/>
      <c r="P40" s="1442"/>
      <c r="Q40" s="1441">
        <f>SUM(Q38:Q39)</f>
        <v>2</v>
      </c>
      <c r="R40" s="1442">
        <f>SUM(R38:R39)</f>
        <v>2</v>
      </c>
      <c r="S40" s="1442"/>
      <c r="T40" s="1442"/>
      <c r="U40" s="1441">
        <f>SUM(U38:U39)</f>
        <v>2</v>
      </c>
      <c r="V40" s="1442">
        <f>SUM(V38:V39)</f>
        <v>2</v>
      </c>
      <c r="W40" s="1442"/>
      <c r="X40" s="1442"/>
      <c r="Y40" s="5571"/>
      <c r="Z40" s="5573"/>
      <c r="AA40" s="5575"/>
      <c r="AB40" s="5577"/>
      <c r="AE40" s="303"/>
    </row>
    <row r="41" spans="1:34" ht="34.5" customHeight="1" thickBot="1" x14ac:dyDescent="0.25">
      <c r="A41" s="3308" t="s">
        <v>109</v>
      </c>
      <c r="B41" s="3310" t="s">
        <v>26</v>
      </c>
      <c r="C41" s="5528" t="s">
        <v>184</v>
      </c>
      <c r="D41" s="5567" t="s">
        <v>531</v>
      </c>
      <c r="E41" s="5636" t="s">
        <v>97</v>
      </c>
      <c r="F41" s="5636" t="s">
        <v>97</v>
      </c>
      <c r="G41" s="5641" t="s">
        <v>26</v>
      </c>
      <c r="H41" s="1425" t="s">
        <v>50</v>
      </c>
      <c r="I41" s="123">
        <f>SUM(J41:L41)</f>
        <v>2</v>
      </c>
      <c r="J41" s="1388"/>
      <c r="K41" s="1388"/>
      <c r="L41" s="1389">
        <v>2</v>
      </c>
      <c r="M41" s="1380">
        <f>SUM(N41:P41)</f>
        <v>3</v>
      </c>
      <c r="N41" s="1381"/>
      <c r="O41" s="1381"/>
      <c r="P41" s="1382">
        <v>3</v>
      </c>
      <c r="Q41" s="123">
        <f>SUM(R41:T41)</f>
        <v>4</v>
      </c>
      <c r="R41" s="1388"/>
      <c r="S41" s="1388"/>
      <c r="T41" s="1389">
        <v>4</v>
      </c>
      <c r="U41" s="123">
        <f>SUM(V41:X41)</f>
        <v>4</v>
      </c>
      <c r="V41" s="1388"/>
      <c r="W41" s="1388"/>
      <c r="X41" s="1389">
        <v>4</v>
      </c>
      <c r="Y41" s="3193" t="s">
        <v>532</v>
      </c>
      <c r="Z41" s="3194">
        <v>3</v>
      </c>
      <c r="AA41" s="3194">
        <v>4</v>
      </c>
      <c r="AB41" s="3195">
        <v>4</v>
      </c>
      <c r="AC41" s="634"/>
      <c r="AE41" s="303"/>
    </row>
    <row r="42" spans="1:34" ht="25.5" customHeight="1" thickBot="1" x14ac:dyDescent="0.25">
      <c r="A42" s="5522"/>
      <c r="B42" s="5523"/>
      <c r="C42" s="5529"/>
      <c r="D42" s="5568"/>
      <c r="E42" s="5637"/>
      <c r="F42" s="5639"/>
      <c r="G42" s="5642"/>
      <c r="H42" s="1432" t="s">
        <v>129</v>
      </c>
      <c r="I42" s="1433"/>
      <c r="J42" s="1434"/>
      <c r="K42" s="1434"/>
      <c r="L42" s="1435"/>
      <c r="M42" s="1436"/>
      <c r="N42" s="1437"/>
      <c r="O42" s="1437"/>
      <c r="P42" s="1438"/>
      <c r="Q42" s="1433"/>
      <c r="R42" s="1434"/>
      <c r="S42" s="1434"/>
      <c r="T42" s="1435"/>
      <c r="U42" s="1433"/>
      <c r="V42" s="1434"/>
      <c r="W42" s="1434"/>
      <c r="X42" s="1435"/>
      <c r="Y42" s="5644" t="s">
        <v>533</v>
      </c>
      <c r="Z42" s="5646">
        <v>1</v>
      </c>
      <c r="AA42" s="5575">
        <v>2</v>
      </c>
      <c r="AB42" s="5577">
        <v>2</v>
      </c>
      <c r="AE42" s="303"/>
    </row>
    <row r="43" spans="1:34" ht="25.5" customHeight="1" thickBot="1" x14ac:dyDescent="0.25">
      <c r="A43" s="3309"/>
      <c r="B43" s="3311"/>
      <c r="C43" s="5529"/>
      <c r="D43" s="5569"/>
      <c r="E43" s="5638"/>
      <c r="F43" s="5640"/>
      <c r="G43" s="5643"/>
      <c r="H43" s="1440" t="s">
        <v>16</v>
      </c>
      <c r="I43" s="1441">
        <f t="shared" ref="I43:M43" si="3">SUM(I41:I42)</f>
        <v>2</v>
      </c>
      <c r="J43" s="1442"/>
      <c r="K43" s="1442"/>
      <c r="L43" s="1443">
        <f t="shared" si="3"/>
        <v>2</v>
      </c>
      <c r="M43" s="1441">
        <f t="shared" si="3"/>
        <v>3</v>
      </c>
      <c r="N43" s="1442"/>
      <c r="O43" s="1442"/>
      <c r="P43" s="1442">
        <f t="shared" ref="P43" si="4">SUM(P41:P42)</f>
        <v>3</v>
      </c>
      <c r="Q43" s="1441">
        <f>SUM(Q41:Q42)</f>
        <v>4</v>
      </c>
      <c r="R43" s="1442"/>
      <c r="S43" s="1442"/>
      <c r="T43" s="1442">
        <f t="shared" ref="T43" si="5">SUM(T41:T42)</f>
        <v>4</v>
      </c>
      <c r="U43" s="1441">
        <f>SUM(U41:U42)</f>
        <v>4</v>
      </c>
      <c r="V43" s="1442"/>
      <c r="W43" s="1442"/>
      <c r="X43" s="1442">
        <f t="shared" ref="X43" si="6">SUM(X41:X42)</f>
        <v>4</v>
      </c>
      <c r="Y43" s="5645"/>
      <c r="Z43" s="5634"/>
      <c r="AA43" s="5647"/>
      <c r="AB43" s="5635"/>
      <c r="AE43" s="303"/>
    </row>
    <row r="44" spans="1:34" ht="24" customHeight="1" thickBot="1" x14ac:dyDescent="0.25">
      <c r="A44" s="3308" t="s">
        <v>109</v>
      </c>
      <c r="B44" s="3310" t="s">
        <v>26</v>
      </c>
      <c r="C44" s="5528" t="s">
        <v>140</v>
      </c>
      <c r="D44" s="5567" t="s">
        <v>534</v>
      </c>
      <c r="E44" s="5636" t="s">
        <v>97</v>
      </c>
      <c r="F44" s="5636" t="s">
        <v>97</v>
      </c>
      <c r="G44" s="5641" t="s">
        <v>26</v>
      </c>
      <c r="H44" s="1425" t="s">
        <v>50</v>
      </c>
      <c r="I44" s="123">
        <f>SUM(J44:L44)</f>
        <v>4</v>
      </c>
      <c r="J44" s="1388"/>
      <c r="K44" s="1388"/>
      <c r="L44" s="1389">
        <v>4</v>
      </c>
      <c r="M44" s="1380">
        <f>SUM(N44:P44)</f>
        <v>15</v>
      </c>
      <c r="N44" s="2518">
        <v>13</v>
      </c>
      <c r="O44" s="2518"/>
      <c r="P44" s="2944">
        <v>2</v>
      </c>
      <c r="Q44" s="123">
        <f>SUM(R44:T44)</f>
        <v>30</v>
      </c>
      <c r="R44" s="1388">
        <v>20</v>
      </c>
      <c r="S44" s="1388"/>
      <c r="T44" s="1389">
        <v>10</v>
      </c>
      <c r="U44" s="123">
        <f>SUM(V44:X44)</f>
        <v>40</v>
      </c>
      <c r="V44" s="1388">
        <v>30</v>
      </c>
      <c r="W44" s="1388"/>
      <c r="X44" s="1389">
        <v>10</v>
      </c>
      <c r="Y44" s="5570" t="s">
        <v>535</v>
      </c>
      <c r="Z44" s="5631">
        <v>2</v>
      </c>
      <c r="AA44" s="5572">
        <v>2</v>
      </c>
      <c r="AB44" s="5576">
        <v>2</v>
      </c>
      <c r="AC44" s="3038"/>
      <c r="AD44" s="3039"/>
      <c r="AE44" s="3039"/>
      <c r="AF44" s="3039"/>
      <c r="AG44" s="3039"/>
      <c r="AH44" s="3039"/>
    </row>
    <row r="45" spans="1:34" ht="24" customHeight="1" thickBot="1" x14ac:dyDescent="0.25">
      <c r="A45" s="5522"/>
      <c r="B45" s="5523"/>
      <c r="C45" s="5529"/>
      <c r="D45" s="5568"/>
      <c r="E45" s="5637"/>
      <c r="F45" s="5639"/>
      <c r="G45" s="5642"/>
      <c r="H45" s="1432" t="s">
        <v>129</v>
      </c>
      <c r="I45" s="1433"/>
      <c r="J45" s="1434"/>
      <c r="K45" s="1434"/>
      <c r="L45" s="1435"/>
      <c r="M45" s="1436"/>
      <c r="N45" s="1437"/>
      <c r="O45" s="1437"/>
      <c r="P45" s="1438"/>
      <c r="Q45" s="1433"/>
      <c r="R45" s="1434"/>
      <c r="S45" s="1434"/>
      <c r="T45" s="1435"/>
      <c r="U45" s="1433"/>
      <c r="V45" s="1434"/>
      <c r="W45" s="1434"/>
      <c r="X45" s="1435"/>
      <c r="Y45" s="5571"/>
      <c r="Z45" s="5632"/>
      <c r="AA45" s="5573"/>
      <c r="AB45" s="5577"/>
      <c r="AC45" s="3038"/>
      <c r="AD45" s="3039"/>
      <c r="AE45" s="3039"/>
      <c r="AF45" s="3039"/>
      <c r="AG45" s="3039"/>
      <c r="AH45" s="3039"/>
    </row>
    <row r="46" spans="1:34" ht="22.5" customHeight="1" thickBot="1" x14ac:dyDescent="0.25">
      <c r="A46" s="3309"/>
      <c r="B46" s="3311"/>
      <c r="C46" s="5529"/>
      <c r="D46" s="5569"/>
      <c r="E46" s="5638"/>
      <c r="F46" s="5640"/>
      <c r="G46" s="5643"/>
      <c r="H46" s="1440" t="s">
        <v>16</v>
      </c>
      <c r="I46" s="1441">
        <f t="shared" ref="I46:V46" si="7">SUM(I44:I45)</f>
        <v>4</v>
      </c>
      <c r="J46" s="1442"/>
      <c r="K46" s="1442"/>
      <c r="L46" s="1443">
        <f t="shared" si="7"/>
        <v>4</v>
      </c>
      <c r="M46" s="1441">
        <f t="shared" si="7"/>
        <v>15</v>
      </c>
      <c r="N46" s="1442">
        <f t="shared" si="7"/>
        <v>13</v>
      </c>
      <c r="O46" s="1442"/>
      <c r="P46" s="1443">
        <f t="shared" si="7"/>
        <v>2</v>
      </c>
      <c r="Q46" s="1441">
        <f t="shared" si="7"/>
        <v>30</v>
      </c>
      <c r="R46" s="1442">
        <f t="shared" si="7"/>
        <v>20</v>
      </c>
      <c r="S46" s="1442"/>
      <c r="T46" s="1443">
        <f t="shared" si="7"/>
        <v>10</v>
      </c>
      <c r="U46" s="1441">
        <f t="shared" si="7"/>
        <v>40</v>
      </c>
      <c r="V46" s="1442">
        <f t="shared" si="7"/>
        <v>30</v>
      </c>
      <c r="W46" s="1442"/>
      <c r="X46" s="1442">
        <f>SUM(X44)</f>
        <v>10</v>
      </c>
      <c r="Y46" s="5645"/>
      <c r="Z46" s="5633"/>
      <c r="AA46" s="5634"/>
      <c r="AB46" s="5635"/>
      <c r="AC46" s="3038"/>
      <c r="AD46" s="3039"/>
      <c r="AE46" s="3039"/>
      <c r="AF46" s="3039"/>
      <c r="AG46" s="3039"/>
      <c r="AH46" s="3039"/>
    </row>
    <row r="47" spans="1:34" ht="18" customHeight="1" thickBot="1" x14ac:dyDescent="0.25">
      <c r="A47" s="1392" t="s">
        <v>109</v>
      </c>
      <c r="B47" s="1393" t="s">
        <v>26</v>
      </c>
      <c r="C47" s="3722" t="s">
        <v>122</v>
      </c>
      <c r="D47" s="3722"/>
      <c r="E47" s="3722"/>
      <c r="F47" s="3722"/>
      <c r="G47" s="3722"/>
      <c r="H47" s="3723"/>
      <c r="I47" s="1444">
        <f t="shared" ref="I47:N47" si="8">SUM(I37,I40,I43,I46)</f>
        <v>8</v>
      </c>
      <c r="J47" s="1445">
        <f t="shared" si="8"/>
        <v>2</v>
      </c>
      <c r="K47" s="1445"/>
      <c r="L47" s="1446">
        <f t="shared" si="8"/>
        <v>6</v>
      </c>
      <c r="M47" s="1447">
        <f>SUM(M37,M40,M43,M46)</f>
        <v>54.5</v>
      </c>
      <c r="N47" s="1448">
        <f t="shared" si="8"/>
        <v>49.5</v>
      </c>
      <c r="O47" s="1448"/>
      <c r="P47" s="1448">
        <f t="shared" ref="P47" si="9">SUM(P37,P40,P43,P46)</f>
        <v>5</v>
      </c>
      <c r="Q47" s="1444">
        <f>SUM(Q37,Q40,Q43,Q46)</f>
        <v>36</v>
      </c>
      <c r="R47" s="1445">
        <f>SUM(R37,R40,R43,R46)</f>
        <v>22</v>
      </c>
      <c r="S47" s="1445"/>
      <c r="T47" s="1445">
        <f>SUM(T37,T40,T43,T46)</f>
        <v>14</v>
      </c>
      <c r="U47" s="1444">
        <f>SUM(U37,U40,U43,U46)</f>
        <v>46</v>
      </c>
      <c r="V47" s="1445">
        <f>SUM(V37,V40,V43,V46)</f>
        <v>32</v>
      </c>
      <c r="W47" s="1445"/>
      <c r="X47" s="307">
        <f>SUM(X37,X40,X43,X46)</f>
        <v>14</v>
      </c>
      <c r="Y47" s="472"/>
      <c r="Z47" s="472"/>
      <c r="AA47" s="472"/>
      <c r="AB47" s="473"/>
      <c r="AE47" s="303"/>
    </row>
    <row r="48" spans="1:34" ht="18.75" customHeight="1" thickBot="1" x14ac:dyDescent="0.25">
      <c r="A48" s="1392" t="s">
        <v>109</v>
      </c>
      <c r="B48" s="1393" t="s">
        <v>109</v>
      </c>
      <c r="C48" s="4592" t="s">
        <v>536</v>
      </c>
      <c r="D48" s="4213"/>
      <c r="E48" s="4213"/>
      <c r="F48" s="4213"/>
      <c r="G48" s="4213"/>
      <c r="H48" s="4213"/>
      <c r="I48" s="4213"/>
      <c r="J48" s="4213"/>
      <c r="K48" s="4213"/>
      <c r="L48" s="4213"/>
      <c r="M48" s="4213"/>
      <c r="N48" s="4213"/>
      <c r="O48" s="4213"/>
      <c r="P48" s="4213"/>
      <c r="Q48" s="4213"/>
      <c r="R48" s="4213"/>
      <c r="S48" s="4213"/>
      <c r="T48" s="4213"/>
      <c r="U48" s="4213"/>
      <c r="V48" s="4213"/>
      <c r="W48" s="4213"/>
      <c r="X48" s="4213"/>
      <c r="Y48" s="4213"/>
      <c r="Z48" s="4213"/>
      <c r="AA48" s="4088"/>
      <c r="AB48" s="4214"/>
      <c r="AE48" s="303"/>
    </row>
    <row r="49" spans="1:50" ht="44.25" customHeight="1" thickBot="1" x14ac:dyDescent="0.25">
      <c r="A49" s="5524" t="s">
        <v>109</v>
      </c>
      <c r="B49" s="5525" t="s">
        <v>109</v>
      </c>
      <c r="C49" s="3739" t="s">
        <v>109</v>
      </c>
      <c r="D49" s="4261" t="s">
        <v>537</v>
      </c>
      <c r="E49" s="3742" t="s">
        <v>97</v>
      </c>
      <c r="F49" s="5545" t="s">
        <v>515</v>
      </c>
      <c r="G49" s="4465" t="s">
        <v>150</v>
      </c>
      <c r="H49" s="1449" t="s">
        <v>50</v>
      </c>
      <c r="I49" s="121">
        <f>SUM(J49:L49)</f>
        <v>17.600000000000001</v>
      </c>
      <c r="J49" s="320">
        <v>17.600000000000001</v>
      </c>
      <c r="K49" s="320"/>
      <c r="L49" s="343"/>
      <c r="M49" s="3010">
        <f>SUM(N49:P49)</f>
        <v>17</v>
      </c>
      <c r="N49" s="3040">
        <v>17</v>
      </c>
      <c r="O49" s="1451"/>
      <c r="P49" s="1452"/>
      <c r="Q49" s="121">
        <f>SUM(R49:T49)</f>
        <v>19</v>
      </c>
      <c r="R49" s="320">
        <v>19</v>
      </c>
      <c r="S49" s="320"/>
      <c r="T49" s="343"/>
      <c r="U49" s="121">
        <f>SUM(V49:X49)</f>
        <v>20</v>
      </c>
      <c r="V49" s="320">
        <v>20</v>
      </c>
      <c r="W49" s="320"/>
      <c r="X49" s="343"/>
      <c r="Y49" s="3817" t="s">
        <v>661</v>
      </c>
      <c r="Z49" s="3770">
        <v>1</v>
      </c>
      <c r="AA49" s="3770">
        <v>1</v>
      </c>
      <c r="AB49" s="3801">
        <v>1</v>
      </c>
      <c r="AE49" s="303"/>
    </row>
    <row r="50" spans="1:50" ht="43.5" customHeight="1" thickBot="1" x14ac:dyDescent="0.25">
      <c r="A50" s="5524"/>
      <c r="B50" s="5525"/>
      <c r="C50" s="3740"/>
      <c r="D50" s="4262"/>
      <c r="E50" s="3731"/>
      <c r="F50" s="5546"/>
      <c r="G50" s="5544"/>
      <c r="H50" s="1453" t="s">
        <v>16</v>
      </c>
      <c r="I50" s="1454">
        <f>SUM(I49)</f>
        <v>17.600000000000001</v>
      </c>
      <c r="J50" s="1455">
        <f>SUM(J49)</f>
        <v>17.600000000000001</v>
      </c>
      <c r="K50" s="1455"/>
      <c r="L50" s="1456"/>
      <c r="M50" s="1457">
        <f>SUM(M49)</f>
        <v>17</v>
      </c>
      <c r="N50" s="1458">
        <f>SUM(N49)</f>
        <v>17</v>
      </c>
      <c r="O50" s="1458"/>
      <c r="P50" s="1459"/>
      <c r="Q50" s="1457">
        <f t="shared" ref="Q50:V50" si="10">SUM(Q49)</f>
        <v>19</v>
      </c>
      <c r="R50" s="1458">
        <f t="shared" si="10"/>
        <v>19</v>
      </c>
      <c r="S50" s="1458"/>
      <c r="T50" s="1459"/>
      <c r="U50" s="1457">
        <f t="shared" si="10"/>
        <v>20</v>
      </c>
      <c r="V50" s="1458">
        <f t="shared" si="10"/>
        <v>20</v>
      </c>
      <c r="W50" s="1458"/>
      <c r="X50" s="1459"/>
      <c r="Y50" s="3818"/>
      <c r="Z50" s="3771"/>
      <c r="AA50" s="3771"/>
      <c r="AB50" s="3802"/>
      <c r="AE50" s="303"/>
    </row>
    <row r="51" spans="1:50" ht="24" customHeight="1" thickBot="1" x14ac:dyDescent="0.25">
      <c r="A51" s="3308" t="s">
        <v>109</v>
      </c>
      <c r="B51" s="3310" t="s">
        <v>109</v>
      </c>
      <c r="C51" s="5526" t="s">
        <v>142</v>
      </c>
      <c r="D51" s="4261" t="s">
        <v>538</v>
      </c>
      <c r="E51" s="5547" t="s">
        <v>97</v>
      </c>
      <c r="F51" s="5551" t="s">
        <v>97</v>
      </c>
      <c r="G51" s="5553" t="s">
        <v>150</v>
      </c>
      <c r="H51" s="1460" t="s">
        <v>50</v>
      </c>
      <c r="I51" s="121">
        <f>SUM(L51)</f>
        <v>1.6</v>
      </c>
      <c r="J51" s="450"/>
      <c r="K51" s="450"/>
      <c r="L51" s="1461">
        <v>1.6</v>
      </c>
      <c r="M51" s="1450">
        <f>SUM(N51:P51)</f>
        <v>5.8</v>
      </c>
      <c r="N51" s="1381"/>
      <c r="O51" s="1381"/>
      <c r="P51" s="1462">
        <v>5.8</v>
      </c>
      <c r="Q51" s="1463"/>
      <c r="R51" s="1464"/>
      <c r="S51" s="1464"/>
      <c r="T51" s="1465"/>
      <c r="U51" s="1463"/>
      <c r="V51" s="1464"/>
      <c r="W51" s="1464"/>
      <c r="X51" s="1461"/>
      <c r="Y51" s="3714" t="s">
        <v>539</v>
      </c>
      <c r="Z51" s="5559">
        <v>130</v>
      </c>
      <c r="AA51" s="5538"/>
      <c r="AB51" s="5541"/>
      <c r="AE51" s="303"/>
    </row>
    <row r="52" spans="1:50" ht="27.75" customHeight="1" thickBot="1" x14ac:dyDescent="0.25">
      <c r="A52" s="5522"/>
      <c r="B52" s="5523"/>
      <c r="C52" s="5526"/>
      <c r="D52" s="4508"/>
      <c r="E52" s="5548"/>
      <c r="F52" s="4853"/>
      <c r="G52" s="5554"/>
      <c r="H52" s="1466" t="s">
        <v>135</v>
      </c>
      <c r="I52" s="165"/>
      <c r="J52" s="331"/>
      <c r="K52" s="331"/>
      <c r="L52" s="332"/>
      <c r="M52" s="1436"/>
      <c r="N52" s="1429"/>
      <c r="O52" s="1429"/>
      <c r="P52" s="1467"/>
      <c r="Q52" s="1468"/>
      <c r="R52" s="1469"/>
      <c r="S52" s="1469"/>
      <c r="T52" s="1470"/>
      <c r="U52" s="1468"/>
      <c r="V52" s="1469"/>
      <c r="W52" s="1469"/>
      <c r="X52" s="332"/>
      <c r="Y52" s="5557"/>
      <c r="Z52" s="5560"/>
      <c r="AA52" s="5539"/>
      <c r="AB52" s="5542"/>
      <c r="AE52" s="303"/>
    </row>
    <row r="53" spans="1:50" ht="25.5" customHeight="1" thickBot="1" x14ac:dyDescent="0.25">
      <c r="A53" s="5522"/>
      <c r="B53" s="5523"/>
      <c r="C53" s="5527"/>
      <c r="D53" s="4508"/>
      <c r="E53" s="5549"/>
      <c r="F53" s="4853"/>
      <c r="G53" s="5555"/>
      <c r="H53" s="1466" t="s">
        <v>107</v>
      </c>
      <c r="I53" s="165"/>
      <c r="J53" s="1471"/>
      <c r="K53" s="1471"/>
      <c r="L53" s="1472"/>
      <c r="M53" s="1436">
        <f>SUM(N53:P53)</f>
        <v>32.86</v>
      </c>
      <c r="N53" s="1437"/>
      <c r="O53" s="1437"/>
      <c r="P53" s="1467">
        <v>32.86</v>
      </c>
      <c r="Q53" s="1468"/>
      <c r="R53" s="1473"/>
      <c r="S53" s="1473"/>
      <c r="T53" s="1474"/>
      <c r="U53" s="1468"/>
      <c r="V53" s="1473"/>
      <c r="W53" s="1473"/>
      <c r="X53" s="1472"/>
      <c r="Y53" s="5557"/>
      <c r="Z53" s="5560"/>
      <c r="AA53" s="5539"/>
      <c r="AB53" s="5542"/>
      <c r="AC53" s="3041"/>
      <c r="AD53" s="3042"/>
      <c r="AE53" s="3042"/>
      <c r="AF53" s="3042"/>
      <c r="AG53" s="3042"/>
    </row>
    <row r="54" spans="1:50" ht="29.25" customHeight="1" thickBot="1" x14ac:dyDescent="0.25">
      <c r="A54" s="3309"/>
      <c r="B54" s="3311"/>
      <c r="C54" s="5527"/>
      <c r="D54" s="4262"/>
      <c r="E54" s="5550"/>
      <c r="F54" s="5552"/>
      <c r="G54" s="5556"/>
      <c r="H54" s="1475" t="s">
        <v>16</v>
      </c>
      <c r="I54" s="1454">
        <f>SUM(I51:I53)</f>
        <v>1.6</v>
      </c>
      <c r="J54" s="1455"/>
      <c r="K54" s="1455"/>
      <c r="L54" s="1456">
        <f>SUM(L51:L53)</f>
        <v>1.6</v>
      </c>
      <c r="M54" s="1476">
        <f>SUM(M51:M53)</f>
        <v>38.659999999999997</v>
      </c>
      <c r="N54" s="1477"/>
      <c r="O54" s="1477"/>
      <c r="P54" s="1478">
        <f>SUM(P51:P53)</f>
        <v>38.659999999999997</v>
      </c>
      <c r="Q54" s="1479"/>
      <c r="R54" s="1423"/>
      <c r="S54" s="1423"/>
      <c r="T54" s="1480"/>
      <c r="U54" s="1479"/>
      <c r="V54" s="1423"/>
      <c r="W54" s="1423"/>
      <c r="X54" s="1480"/>
      <c r="Y54" s="5558"/>
      <c r="Z54" s="5561"/>
      <c r="AA54" s="5540"/>
      <c r="AB54" s="5543"/>
      <c r="AC54" s="634"/>
      <c r="AE54" s="303"/>
    </row>
    <row r="55" spans="1:50" ht="22.5" customHeight="1" thickBot="1" x14ac:dyDescent="0.25">
      <c r="A55" s="5535" t="s">
        <v>109</v>
      </c>
      <c r="B55" s="4376" t="s">
        <v>109</v>
      </c>
      <c r="C55" s="5618" t="s">
        <v>150</v>
      </c>
      <c r="D55" s="3728" t="s">
        <v>839</v>
      </c>
      <c r="E55" s="5619"/>
      <c r="F55" s="4852"/>
      <c r="G55" s="5620"/>
      <c r="H55" s="1399" t="s">
        <v>50</v>
      </c>
      <c r="I55" s="1482"/>
      <c r="J55" s="1483"/>
      <c r="K55" s="1483"/>
      <c r="L55" s="1484"/>
      <c r="M55" s="1485">
        <f>SUM(N55:P55)</f>
        <v>5</v>
      </c>
      <c r="N55" s="1481">
        <v>5</v>
      </c>
      <c r="O55" s="1486"/>
      <c r="P55" s="2452"/>
      <c r="Q55" s="2859">
        <f>SUM(R55:T55)</f>
        <v>88.2</v>
      </c>
      <c r="R55" s="450">
        <v>88.2</v>
      </c>
      <c r="S55" s="1483"/>
      <c r="T55" s="1484"/>
      <c r="U55" s="2862"/>
      <c r="V55" s="1483"/>
      <c r="W55" s="1483"/>
      <c r="X55" s="1484"/>
      <c r="Y55" s="3866" t="s">
        <v>838</v>
      </c>
      <c r="Z55" s="5607"/>
      <c r="AA55" s="5607"/>
      <c r="AB55" s="5541">
        <v>1</v>
      </c>
      <c r="AC55" s="3043"/>
      <c r="AD55" s="3044"/>
      <c r="AE55" s="3044"/>
      <c r="AF55" s="3044"/>
      <c r="AG55" s="3044"/>
    </row>
    <row r="56" spans="1:50" ht="16.5" customHeight="1" thickBot="1" x14ac:dyDescent="0.25">
      <c r="A56" s="5536"/>
      <c r="B56" s="5617"/>
      <c r="C56" s="5618"/>
      <c r="D56" s="3741"/>
      <c r="E56" s="5549"/>
      <c r="F56" s="4853"/>
      <c r="G56" s="5621"/>
      <c r="H56" s="1403" t="s">
        <v>135</v>
      </c>
      <c r="I56" s="1487"/>
      <c r="J56" s="1488"/>
      <c r="K56" s="1488"/>
      <c r="L56" s="1489"/>
      <c r="M56" s="1457"/>
      <c r="N56" s="1458"/>
      <c r="O56" s="1458"/>
      <c r="P56" s="1973"/>
      <c r="Q56" s="346"/>
      <c r="R56" s="331"/>
      <c r="S56" s="1488"/>
      <c r="T56" s="1489"/>
      <c r="U56" s="2863"/>
      <c r="V56" s="1488"/>
      <c r="W56" s="1488"/>
      <c r="X56" s="1489"/>
      <c r="Y56" s="5623"/>
      <c r="Z56" s="5608"/>
      <c r="AA56" s="5608"/>
      <c r="AB56" s="5542"/>
      <c r="AC56" s="3043"/>
      <c r="AD56" s="3044"/>
      <c r="AE56" s="3044"/>
      <c r="AF56" s="3044"/>
      <c r="AG56" s="3044"/>
    </row>
    <row r="57" spans="1:50" ht="15.75" customHeight="1" thickBot="1" x14ac:dyDescent="0.25">
      <c r="A57" s="5536"/>
      <c r="B57" s="5617"/>
      <c r="C57" s="5618"/>
      <c r="D57" s="3741"/>
      <c r="E57" s="5549"/>
      <c r="F57" s="4853"/>
      <c r="G57" s="5621"/>
      <c r="H57" s="1403" t="s">
        <v>107</v>
      </c>
      <c r="I57" s="1487"/>
      <c r="J57" s="1488"/>
      <c r="K57" s="1488"/>
      <c r="L57" s="1489"/>
      <c r="M57" s="1457"/>
      <c r="N57" s="1458"/>
      <c r="O57" s="1458"/>
      <c r="P57" s="1973"/>
      <c r="Q57" s="346">
        <f t="shared" ref="Q57" si="11">SUM(R57:T57)</f>
        <v>96.2</v>
      </c>
      <c r="R57" s="331">
        <v>96.2</v>
      </c>
      <c r="S57" s="1488"/>
      <c r="T57" s="1489"/>
      <c r="U57" s="346">
        <f t="shared" ref="U57" si="12">SUM(V57:X57)</f>
        <v>51.5</v>
      </c>
      <c r="V57" s="331">
        <v>51.5</v>
      </c>
      <c r="W57" s="1488"/>
      <c r="X57" s="1489"/>
      <c r="Y57" s="5623"/>
      <c r="Z57" s="5608"/>
      <c r="AA57" s="5608"/>
      <c r="AB57" s="5542"/>
      <c r="AC57" s="3043"/>
      <c r="AD57" s="3044"/>
      <c r="AE57" s="3044"/>
      <c r="AF57" s="3044"/>
      <c r="AG57" s="3044"/>
    </row>
    <row r="58" spans="1:50" ht="18.75" customHeight="1" thickBot="1" x14ac:dyDescent="0.25">
      <c r="A58" s="5537"/>
      <c r="B58" s="4377"/>
      <c r="C58" s="5618"/>
      <c r="D58" s="3729"/>
      <c r="E58" s="5550"/>
      <c r="F58" s="4854"/>
      <c r="G58" s="5622"/>
      <c r="H58" s="1490" t="s">
        <v>16</v>
      </c>
      <c r="I58" s="1491"/>
      <c r="J58" s="1491"/>
      <c r="K58" s="1491"/>
      <c r="L58" s="1424"/>
      <c r="M58" s="1479">
        <f>SUM(M55:M57)</f>
        <v>5</v>
      </c>
      <c r="N58" s="1422">
        <f>SUM(N55:N57)</f>
        <v>5</v>
      </c>
      <c r="O58" s="1422"/>
      <c r="P58" s="1424"/>
      <c r="Q58" s="1422">
        <f>SUM(Q55:Q57)</f>
        <v>184.4</v>
      </c>
      <c r="R58" s="1423">
        <f>SUM(R55:R57)</f>
        <v>184.4</v>
      </c>
      <c r="S58" s="1423"/>
      <c r="T58" s="1424"/>
      <c r="U58" s="1422">
        <f>SUM(U55:U57)</f>
        <v>51.5</v>
      </c>
      <c r="V58" s="1423">
        <f>SUM(V55:V57)</f>
        <v>51.5</v>
      </c>
      <c r="W58" s="1423"/>
      <c r="X58" s="1424"/>
      <c r="Y58" s="5624"/>
      <c r="Z58" s="5609"/>
      <c r="AA58" s="5609"/>
      <c r="AB58" s="5543"/>
    </row>
    <row r="59" spans="1:50" s="494" customFormat="1" ht="15.75" customHeight="1" thickBot="1" x14ac:dyDescent="0.25">
      <c r="A59" s="1390" t="s">
        <v>109</v>
      </c>
      <c r="B59" s="1391" t="s">
        <v>109</v>
      </c>
      <c r="C59" s="5610" t="s">
        <v>122</v>
      </c>
      <c r="D59" s="5611"/>
      <c r="E59" s="5611"/>
      <c r="F59" s="5611"/>
      <c r="G59" s="5611"/>
      <c r="H59" s="5611"/>
      <c r="I59" s="1493">
        <f>SUM(I50,I54,I58)</f>
        <v>19.200000000000003</v>
      </c>
      <c r="J59" s="1494">
        <f t="shared" ref="J59:V59" si="13">SUM(J50,J54,J58)</f>
        <v>17.600000000000001</v>
      </c>
      <c r="K59" s="1494"/>
      <c r="L59" s="2861">
        <f t="shared" si="13"/>
        <v>1.6</v>
      </c>
      <c r="M59" s="2865">
        <f t="shared" si="13"/>
        <v>60.66</v>
      </c>
      <c r="N59" s="1494">
        <f t="shared" si="13"/>
        <v>22</v>
      </c>
      <c r="O59" s="1494"/>
      <c r="P59" s="2861">
        <f t="shared" si="13"/>
        <v>38.659999999999997</v>
      </c>
      <c r="Q59" s="2860">
        <f t="shared" si="13"/>
        <v>203.4</v>
      </c>
      <c r="R59" s="1495">
        <f t="shared" si="13"/>
        <v>203.4</v>
      </c>
      <c r="S59" s="1495"/>
      <c r="T59" s="2864"/>
      <c r="U59" s="2860">
        <f t="shared" si="13"/>
        <v>71.5</v>
      </c>
      <c r="V59" s="1495">
        <f t="shared" si="13"/>
        <v>71.5</v>
      </c>
      <c r="W59" s="1495"/>
      <c r="X59" s="1496"/>
      <c r="Y59" s="1497"/>
      <c r="Z59" s="1498"/>
      <c r="AA59" s="1498"/>
      <c r="AB59" s="1499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</row>
    <row r="60" spans="1:50" s="494" customFormat="1" ht="16.5" customHeight="1" thickBot="1" x14ac:dyDescent="0.25">
      <c r="A60" s="1392" t="s">
        <v>109</v>
      </c>
      <c r="B60" s="5612" t="s">
        <v>136</v>
      </c>
      <c r="C60" s="5578"/>
      <c r="D60" s="5578"/>
      <c r="E60" s="5578"/>
      <c r="F60" s="5578"/>
      <c r="G60" s="5578"/>
      <c r="H60" s="5578"/>
      <c r="I60" s="1500">
        <f t="shared" ref="I60:X60" si="14">SUM(I47,I59)</f>
        <v>27.200000000000003</v>
      </c>
      <c r="J60" s="205">
        <f t="shared" si="14"/>
        <v>19.600000000000001</v>
      </c>
      <c r="K60" s="205"/>
      <c r="L60" s="207">
        <f t="shared" si="14"/>
        <v>7.6</v>
      </c>
      <c r="M60" s="204">
        <f t="shared" si="14"/>
        <v>115.16</v>
      </c>
      <c r="N60" s="205">
        <f t="shared" si="14"/>
        <v>71.5</v>
      </c>
      <c r="O60" s="205"/>
      <c r="P60" s="207">
        <f t="shared" si="14"/>
        <v>43.66</v>
      </c>
      <c r="Q60" s="25">
        <f t="shared" si="14"/>
        <v>239.4</v>
      </c>
      <c r="R60" s="205">
        <f t="shared" si="14"/>
        <v>225.4</v>
      </c>
      <c r="S60" s="205"/>
      <c r="T60" s="205">
        <f t="shared" si="14"/>
        <v>14</v>
      </c>
      <c r="U60" s="25">
        <f t="shared" si="14"/>
        <v>117.5</v>
      </c>
      <c r="V60" s="205">
        <f t="shared" si="14"/>
        <v>103.5</v>
      </c>
      <c r="W60" s="205"/>
      <c r="X60" s="207">
        <f t="shared" si="14"/>
        <v>14</v>
      </c>
      <c r="Y60" s="1501"/>
      <c r="Z60" s="1502"/>
      <c r="AA60" s="1502"/>
      <c r="AB60" s="150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</row>
    <row r="61" spans="1:50" s="494" customFormat="1" ht="15.75" customHeight="1" thickBot="1" x14ac:dyDescent="0.25">
      <c r="A61" s="1504" t="s">
        <v>179</v>
      </c>
      <c r="B61" s="5613" t="s">
        <v>258</v>
      </c>
      <c r="C61" s="5613"/>
      <c r="D61" s="5613"/>
      <c r="E61" s="5613"/>
      <c r="F61" s="5613"/>
      <c r="G61" s="5613"/>
      <c r="H61" s="5613"/>
      <c r="I61" s="1505">
        <f t="shared" ref="I61:X61" si="15">SUM(I29,I60)</f>
        <v>135.19999999999999</v>
      </c>
      <c r="J61" s="1506">
        <f t="shared" si="15"/>
        <v>127.6</v>
      </c>
      <c r="K61" s="1506"/>
      <c r="L61" s="2867">
        <f t="shared" si="15"/>
        <v>7.6</v>
      </c>
      <c r="M61" s="2866">
        <f t="shared" si="15"/>
        <v>242.26</v>
      </c>
      <c r="N61" s="1507">
        <f t="shared" si="15"/>
        <v>198.6</v>
      </c>
      <c r="O61" s="1507"/>
      <c r="P61" s="1508">
        <f t="shared" si="15"/>
        <v>43.66</v>
      </c>
      <c r="Q61" s="1509">
        <f t="shared" si="15"/>
        <v>367</v>
      </c>
      <c r="R61" s="1507">
        <f t="shared" si="15"/>
        <v>353</v>
      </c>
      <c r="S61" s="1507"/>
      <c r="T61" s="1507">
        <f t="shared" si="15"/>
        <v>14</v>
      </c>
      <c r="U61" s="1509">
        <f t="shared" si="15"/>
        <v>246.9</v>
      </c>
      <c r="V61" s="1507">
        <f t="shared" si="15"/>
        <v>232.9</v>
      </c>
      <c r="W61" s="1507"/>
      <c r="X61" s="1508">
        <f t="shared" si="15"/>
        <v>14</v>
      </c>
      <c r="Y61" s="5614"/>
      <c r="Z61" s="5615"/>
      <c r="AA61" s="5615"/>
      <c r="AB61" s="5616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3"/>
    </row>
    <row r="62" spans="1:50" s="494" customFormat="1" ht="15.75" customHeight="1" thickTop="1" x14ac:dyDescent="0.2">
      <c r="A62" s="3117"/>
      <c r="B62" s="3117"/>
      <c r="C62" s="3117"/>
      <c r="D62" s="3117"/>
      <c r="E62" s="3117"/>
      <c r="F62" s="3117"/>
      <c r="G62" s="3117"/>
      <c r="H62" s="3117"/>
      <c r="I62" s="3117"/>
      <c r="J62" s="3117"/>
      <c r="K62" s="3117"/>
      <c r="L62" s="3117"/>
      <c r="M62" s="3117"/>
      <c r="N62" s="3117"/>
      <c r="O62" s="3117"/>
      <c r="P62" s="3117"/>
      <c r="Q62" s="3117"/>
      <c r="R62" s="3117"/>
      <c r="S62" s="3117"/>
      <c r="T62" s="3117"/>
      <c r="U62" s="3117"/>
      <c r="V62" s="3117"/>
      <c r="W62" s="3117"/>
      <c r="X62" s="3117"/>
      <c r="Y62" s="3117"/>
      <c r="Z62" s="3117"/>
      <c r="AA62" s="3117"/>
      <c r="AB62" s="3117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</row>
    <row r="63" spans="1:50" s="494" customFormat="1" ht="13.5" customHeight="1" x14ac:dyDescent="0.2">
      <c r="A63" s="504"/>
      <c r="B63" s="504"/>
      <c r="C63" s="504"/>
      <c r="D63" s="504"/>
      <c r="E63" s="504"/>
      <c r="F63" s="504"/>
      <c r="G63" s="504"/>
      <c r="H63" s="504"/>
      <c r="I63" s="504"/>
      <c r="J63" s="504"/>
      <c r="K63" s="504"/>
      <c r="L63" s="504"/>
      <c r="M63" s="505"/>
      <c r="N63" s="504"/>
      <c r="O63" s="504"/>
      <c r="P63" s="504"/>
      <c r="Q63" s="504"/>
      <c r="R63" s="504"/>
      <c r="S63" s="504"/>
      <c r="T63" s="504"/>
      <c r="U63" s="504"/>
      <c r="V63" s="504"/>
      <c r="W63" s="504"/>
      <c r="X63" s="504"/>
      <c r="Y63" s="504"/>
      <c r="Z63" s="504"/>
      <c r="AA63" s="504"/>
      <c r="AB63" s="504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493"/>
      <c r="AR63" s="493"/>
      <c r="AS63" s="493"/>
      <c r="AT63" s="493"/>
      <c r="AU63" s="493"/>
      <c r="AV63" s="493"/>
      <c r="AW63" s="493"/>
      <c r="AX63" s="493"/>
    </row>
    <row r="64" spans="1:50" s="494" customFormat="1" ht="15.75" customHeight="1" x14ac:dyDescent="0.2">
      <c r="A64" s="507"/>
      <c r="B64" s="508"/>
      <c r="C64" s="508"/>
      <c r="D64" s="508"/>
      <c r="E64" s="508"/>
      <c r="F64" s="508"/>
      <c r="G64" s="509"/>
      <c r="H64" s="3704" t="s">
        <v>160</v>
      </c>
      <c r="I64" s="3705"/>
      <c r="J64" s="3705"/>
      <c r="K64" s="3705"/>
      <c r="L64" s="3705"/>
      <c r="M64" s="3705"/>
      <c r="N64" s="3705"/>
      <c r="O64" s="3705"/>
      <c r="P64" s="3705"/>
      <c r="Q64" s="510"/>
      <c r="R64" s="510"/>
      <c r="S64" s="510"/>
      <c r="T64" s="510"/>
      <c r="U64" s="510"/>
      <c r="V64" s="510"/>
      <c r="W64" s="511"/>
      <c r="X64" s="510"/>
      <c r="Y64" s="506"/>
      <c r="Z64" s="506"/>
      <c r="AA64" s="506"/>
      <c r="AB64" s="506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</row>
    <row r="65" spans="1:50" s="494" customFormat="1" ht="18" customHeight="1" thickBot="1" x14ac:dyDescent="0.25">
      <c r="A65" s="507"/>
      <c r="B65" s="508"/>
      <c r="C65" s="508"/>
      <c r="D65" s="508"/>
      <c r="E65" s="508"/>
      <c r="F65" s="508"/>
      <c r="G65" s="509"/>
      <c r="H65" s="512"/>
      <c r="I65" s="513"/>
      <c r="J65" s="513"/>
      <c r="K65" s="513"/>
      <c r="L65" s="513"/>
      <c r="M65" s="513"/>
      <c r="N65" s="513"/>
      <c r="O65" s="513"/>
      <c r="P65" s="513"/>
      <c r="Q65" s="510"/>
      <c r="R65" s="510"/>
      <c r="S65" s="510"/>
      <c r="T65" s="510"/>
      <c r="U65" s="510"/>
      <c r="V65" s="510"/>
      <c r="W65" s="511"/>
      <c r="X65" s="510"/>
      <c r="Y65" s="506"/>
      <c r="Z65" s="506"/>
      <c r="AA65" s="506"/>
      <c r="AB65" s="506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</row>
    <row r="66" spans="1:50" s="494" customFormat="1" ht="32.25" customHeight="1" thickTop="1" thickBot="1" x14ac:dyDescent="0.25">
      <c r="A66" s="507"/>
      <c r="B66" s="508"/>
      <c r="C66" s="508"/>
      <c r="D66" s="4027" t="s">
        <v>161</v>
      </c>
      <c r="E66" s="5628"/>
      <c r="F66" s="5628"/>
      <c r="G66" s="5628"/>
      <c r="H66" s="5628"/>
      <c r="I66" s="5629"/>
      <c r="J66" s="4030" t="s">
        <v>162</v>
      </c>
      <c r="K66" s="4031"/>
      <c r="L66" s="4031"/>
      <c r="M66" s="5630"/>
      <c r="N66" s="4030" t="s">
        <v>163</v>
      </c>
      <c r="O66" s="4031"/>
      <c r="P66" s="4031"/>
      <c r="Q66" s="4032"/>
      <c r="R66" s="4033" t="s">
        <v>13</v>
      </c>
      <c r="S66" s="4031"/>
      <c r="T66" s="4031"/>
      <c r="U66" s="4032"/>
      <c r="V66" s="4033" t="s">
        <v>14</v>
      </c>
      <c r="W66" s="4031"/>
      <c r="X66" s="4031"/>
      <c r="Y66" s="4034"/>
      <c r="Z66" s="506"/>
      <c r="AA66" s="506"/>
      <c r="AB66" s="506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</row>
    <row r="67" spans="1:50" s="494" customFormat="1" ht="19.5" customHeight="1" thickBot="1" x14ac:dyDescent="0.25">
      <c r="A67" s="507"/>
      <c r="B67" s="508"/>
      <c r="C67" s="508"/>
      <c r="D67" s="5625" t="s">
        <v>259</v>
      </c>
      <c r="E67" s="5626"/>
      <c r="F67" s="5626"/>
      <c r="G67" s="5626"/>
      <c r="H67" s="5626"/>
      <c r="I67" s="5627"/>
      <c r="J67" s="3654">
        <f>SUM(J68:M72)</f>
        <v>135.19999999999999</v>
      </c>
      <c r="K67" s="3655"/>
      <c r="L67" s="3655"/>
      <c r="M67" s="3656"/>
      <c r="N67" s="3654">
        <f>SUM(N68:Q72)</f>
        <v>179.4</v>
      </c>
      <c r="O67" s="3655"/>
      <c r="P67" s="3655"/>
      <c r="Q67" s="3656"/>
      <c r="R67" s="3654">
        <f>SUM(R68:U72)</f>
        <v>270.8</v>
      </c>
      <c r="S67" s="3655"/>
      <c r="T67" s="3655"/>
      <c r="U67" s="3656"/>
      <c r="V67" s="3654">
        <f>SUM(V68:Y72)</f>
        <v>195.4</v>
      </c>
      <c r="W67" s="3655"/>
      <c r="X67" s="3655"/>
      <c r="Y67" s="3686"/>
      <c r="Z67" s="506"/>
      <c r="AA67" s="506"/>
      <c r="AB67" s="506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</row>
    <row r="68" spans="1:50" s="494" customFormat="1" ht="20.25" customHeight="1" x14ac:dyDescent="0.2">
      <c r="A68" s="507"/>
      <c r="B68" s="508"/>
      <c r="C68" s="508"/>
      <c r="D68" s="3862" t="s">
        <v>165</v>
      </c>
      <c r="E68" s="5533"/>
      <c r="F68" s="5533"/>
      <c r="G68" s="5533"/>
      <c r="H68" s="5533"/>
      <c r="I68" s="5534"/>
      <c r="J68" s="3660">
        <f>SUM(I12,I14,I16,I20,I22,I24,I26,I32,I38,I41,I44,I49,I51,I55)</f>
        <v>135.19999999999999</v>
      </c>
      <c r="K68" s="3661"/>
      <c r="L68" s="3661"/>
      <c r="M68" s="3662"/>
      <c r="N68" s="3660">
        <f t="shared" ref="N68" si="16">SUM(M12,M14,M16,M20,M22,M24,M26,M32,M38,M41,M44,M49,M51,M55)</f>
        <v>179.4</v>
      </c>
      <c r="O68" s="3661"/>
      <c r="P68" s="3661"/>
      <c r="Q68" s="3662"/>
      <c r="R68" s="3660">
        <f t="shared" ref="R68" si="17">SUM(Q12,Q14,Q16,Q20,Q22,Q24,Q26,Q32,Q38,Q41,Q44,Q49,Q51,Q55)</f>
        <v>270.8</v>
      </c>
      <c r="S68" s="3661"/>
      <c r="T68" s="3661"/>
      <c r="U68" s="3662"/>
      <c r="V68" s="3660">
        <f t="shared" ref="V68" si="18">SUM(U12,U14,U16,U20,U22,U24,U26,U32,U38,U41,U44,U49,U51,U55)</f>
        <v>195.4</v>
      </c>
      <c r="W68" s="3661"/>
      <c r="X68" s="3661"/>
      <c r="Y68" s="3662"/>
      <c r="Z68" s="506"/>
      <c r="AA68" s="506"/>
      <c r="AB68" s="506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</row>
    <row r="69" spans="1:50" s="494" customFormat="1" ht="19.5" customHeight="1" x14ac:dyDescent="0.2">
      <c r="A69" s="507"/>
      <c r="B69" s="508"/>
      <c r="C69" s="508"/>
      <c r="D69" s="5530" t="s">
        <v>261</v>
      </c>
      <c r="E69" s="5531"/>
      <c r="F69" s="5531"/>
      <c r="G69" s="5531"/>
      <c r="H69" s="5531"/>
      <c r="I69" s="5532"/>
      <c r="J69" s="3648"/>
      <c r="K69" s="3649"/>
      <c r="L69" s="3649"/>
      <c r="M69" s="3650"/>
      <c r="N69" s="3648"/>
      <c r="O69" s="3649"/>
      <c r="P69" s="3649"/>
      <c r="Q69" s="3650"/>
      <c r="R69" s="3648"/>
      <c r="S69" s="3649"/>
      <c r="T69" s="3649"/>
      <c r="U69" s="3650"/>
      <c r="V69" s="3648"/>
      <c r="W69" s="3649"/>
      <c r="X69" s="3649"/>
      <c r="Y69" s="3665"/>
      <c r="Z69" s="506"/>
      <c r="AA69" s="506"/>
      <c r="AB69" s="506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  <c r="AU69" s="493"/>
      <c r="AV69" s="493"/>
      <c r="AW69" s="493"/>
      <c r="AX69" s="493"/>
    </row>
    <row r="70" spans="1:50" s="494" customFormat="1" ht="15.75" customHeight="1" x14ac:dyDescent="0.2">
      <c r="A70" s="507"/>
      <c r="B70" s="508"/>
      <c r="C70" s="508"/>
      <c r="D70" s="5530" t="s">
        <v>540</v>
      </c>
      <c r="E70" s="5531"/>
      <c r="F70" s="5531"/>
      <c r="G70" s="5531"/>
      <c r="H70" s="5531"/>
      <c r="I70" s="5532"/>
      <c r="J70" s="3648"/>
      <c r="K70" s="3649"/>
      <c r="L70" s="3649"/>
      <c r="M70" s="3650"/>
      <c r="N70" s="3648"/>
      <c r="O70" s="3649"/>
      <c r="P70" s="3649"/>
      <c r="Q70" s="3650"/>
      <c r="R70" s="3648"/>
      <c r="S70" s="3649"/>
      <c r="T70" s="3649"/>
      <c r="U70" s="3650"/>
      <c r="V70" s="3648"/>
      <c r="W70" s="3649"/>
      <c r="X70" s="3649"/>
      <c r="Y70" s="3665"/>
      <c r="Z70" s="506"/>
      <c r="AA70" s="506"/>
      <c r="AB70" s="506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</row>
    <row r="71" spans="1:50" s="494" customFormat="1" ht="18.75" customHeight="1" x14ac:dyDescent="0.2">
      <c r="A71" s="507"/>
      <c r="B71" s="508"/>
      <c r="C71" s="508"/>
      <c r="D71" s="5599" t="s">
        <v>541</v>
      </c>
      <c r="E71" s="5600"/>
      <c r="F71" s="5600"/>
      <c r="G71" s="5600"/>
      <c r="H71" s="5600"/>
      <c r="I71" s="5601"/>
      <c r="J71" s="3648"/>
      <c r="K71" s="3649"/>
      <c r="L71" s="3649"/>
      <c r="M71" s="3650"/>
      <c r="N71" s="3648"/>
      <c r="O71" s="3649"/>
      <c r="P71" s="3649"/>
      <c r="Q71" s="3650"/>
      <c r="R71" s="3648"/>
      <c r="S71" s="3649"/>
      <c r="T71" s="3649"/>
      <c r="U71" s="3650"/>
      <c r="V71" s="3648"/>
      <c r="W71" s="3649"/>
      <c r="X71" s="3649"/>
      <c r="Y71" s="3665"/>
      <c r="Z71" s="506"/>
      <c r="AA71" s="506"/>
      <c r="AB71" s="506"/>
      <c r="AC71" s="493"/>
      <c r="AD71" s="493"/>
      <c r="AE71" s="493"/>
      <c r="AF71" s="493"/>
      <c r="AG71" s="493"/>
      <c r="AH71" s="493"/>
      <c r="AI71" s="493"/>
      <c r="AJ71" s="493"/>
      <c r="AK71" s="493"/>
      <c r="AL71" s="493"/>
      <c r="AM71" s="493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</row>
    <row r="72" spans="1:50" s="494" customFormat="1" ht="15.75" customHeight="1" thickBot="1" x14ac:dyDescent="0.25">
      <c r="A72" s="507"/>
      <c r="B72" s="508"/>
      <c r="C72" s="508"/>
      <c r="D72" s="3862" t="s">
        <v>542</v>
      </c>
      <c r="E72" s="5533"/>
      <c r="F72" s="5533"/>
      <c r="G72" s="5533"/>
      <c r="H72" s="5533"/>
      <c r="I72" s="5534"/>
      <c r="J72" s="3648"/>
      <c r="K72" s="3649"/>
      <c r="L72" s="3649"/>
      <c r="M72" s="3650"/>
      <c r="N72" s="3648"/>
      <c r="O72" s="3649"/>
      <c r="P72" s="3649"/>
      <c r="Q72" s="3650"/>
      <c r="R72" s="3648"/>
      <c r="S72" s="3649"/>
      <c r="T72" s="3649"/>
      <c r="U72" s="3650"/>
      <c r="V72" s="3648"/>
      <c r="W72" s="3649"/>
      <c r="X72" s="3649"/>
      <c r="Y72" s="3665"/>
      <c r="Z72" s="506"/>
      <c r="AA72" s="506"/>
      <c r="AB72" s="506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</row>
    <row r="73" spans="1:50" s="494" customFormat="1" ht="15.75" customHeight="1" thickBot="1" x14ac:dyDescent="0.3">
      <c r="A73" s="507"/>
      <c r="B73" s="508"/>
      <c r="C73" s="508"/>
      <c r="D73" s="4003" t="s">
        <v>262</v>
      </c>
      <c r="E73" s="5602"/>
      <c r="F73" s="5602"/>
      <c r="G73" s="5602"/>
      <c r="H73" s="5602"/>
      <c r="I73" s="5603"/>
      <c r="J73" s="3654">
        <f>SUM(J74:M76)</f>
        <v>0</v>
      </c>
      <c r="K73" s="3655"/>
      <c r="L73" s="3655"/>
      <c r="M73" s="3656"/>
      <c r="N73" s="3654">
        <f>SUM(N74:Q76)</f>
        <v>62.86</v>
      </c>
      <c r="O73" s="3655"/>
      <c r="P73" s="3655"/>
      <c r="Q73" s="3656"/>
      <c r="R73" s="3654">
        <f>SUM(R74:U76)</f>
        <v>96.2</v>
      </c>
      <c r="S73" s="3655"/>
      <c r="T73" s="3655"/>
      <c r="U73" s="3656"/>
      <c r="V73" s="3654">
        <f>SUM(V74:Y76)</f>
        <v>51.5</v>
      </c>
      <c r="W73" s="3655"/>
      <c r="X73" s="3655"/>
      <c r="Y73" s="3686"/>
      <c r="Z73" s="506"/>
      <c r="AA73" s="506"/>
      <c r="AB73" s="506"/>
      <c r="AC73" s="493"/>
      <c r="AD73" s="493"/>
      <c r="AE73" s="493"/>
      <c r="AF73" s="493"/>
      <c r="AG73" s="493"/>
      <c r="AH73" s="493"/>
      <c r="AI73" s="493"/>
      <c r="AJ73" s="493"/>
      <c r="AK73" s="493"/>
      <c r="AL73" s="493"/>
      <c r="AM73" s="493"/>
      <c r="AN73" s="493"/>
      <c r="AO73" s="493"/>
      <c r="AP73" s="493"/>
      <c r="AQ73" s="493"/>
      <c r="AR73" s="493"/>
      <c r="AS73" s="493"/>
      <c r="AT73" s="493"/>
      <c r="AU73" s="493"/>
      <c r="AV73" s="493"/>
      <c r="AW73" s="493"/>
      <c r="AX73" s="493"/>
    </row>
    <row r="74" spans="1:50" s="494" customFormat="1" ht="15.75" customHeight="1" x14ac:dyDescent="0.2">
      <c r="A74" s="507"/>
      <c r="B74" s="508"/>
      <c r="C74" s="508"/>
      <c r="D74" s="5604" t="s">
        <v>171</v>
      </c>
      <c r="E74" s="5605"/>
      <c r="F74" s="5605"/>
      <c r="G74" s="5605"/>
      <c r="H74" s="5605"/>
      <c r="I74" s="5606"/>
      <c r="J74" s="3676"/>
      <c r="K74" s="3677"/>
      <c r="L74" s="3677"/>
      <c r="M74" s="3678"/>
      <c r="N74" s="3676">
        <f>SUM(M53,M57)</f>
        <v>32.86</v>
      </c>
      <c r="O74" s="3677"/>
      <c r="P74" s="3677"/>
      <c r="Q74" s="3678"/>
      <c r="R74" s="3676">
        <f>SUM(Q53,Q57)</f>
        <v>96.2</v>
      </c>
      <c r="S74" s="3677"/>
      <c r="T74" s="3677"/>
      <c r="U74" s="3678"/>
      <c r="V74" s="3676">
        <f>SUM(U53,U57)</f>
        <v>51.5</v>
      </c>
      <c r="W74" s="3677"/>
      <c r="X74" s="3677"/>
      <c r="Y74" s="3678"/>
      <c r="Z74" s="506"/>
      <c r="AA74" s="506"/>
      <c r="AB74" s="506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</row>
    <row r="75" spans="1:50" s="494" customFormat="1" ht="15.75" customHeight="1" x14ac:dyDescent="0.2">
      <c r="A75" s="507"/>
      <c r="B75" s="508"/>
      <c r="C75" s="508"/>
      <c r="D75" s="3862" t="s">
        <v>172</v>
      </c>
      <c r="E75" s="5533"/>
      <c r="F75" s="5533"/>
      <c r="G75" s="5533"/>
      <c r="H75" s="5533"/>
      <c r="I75" s="5534"/>
      <c r="J75" s="3682"/>
      <c r="K75" s="3683"/>
      <c r="L75" s="3683"/>
      <c r="M75" s="3684"/>
      <c r="N75" s="3682">
        <f t="shared" ref="N75" si="19">SUM(M36)</f>
        <v>30</v>
      </c>
      <c r="O75" s="3683"/>
      <c r="P75" s="3683"/>
      <c r="Q75" s="3684"/>
      <c r="R75" s="3682"/>
      <c r="S75" s="3683"/>
      <c r="T75" s="3683"/>
      <c r="U75" s="3684"/>
      <c r="V75" s="3682"/>
      <c r="W75" s="3683"/>
      <c r="X75" s="3683"/>
      <c r="Y75" s="3685"/>
      <c r="Z75" s="506"/>
      <c r="AA75" s="506"/>
      <c r="AB75" s="506"/>
      <c r="AC75" s="493"/>
      <c r="AD75" s="493"/>
      <c r="AE75" s="493"/>
      <c r="AF75" s="493"/>
      <c r="AG75" s="493"/>
      <c r="AH75" s="493"/>
      <c r="AI75" s="493"/>
      <c r="AJ75" s="493"/>
      <c r="AK75" s="493"/>
      <c r="AL75" s="493"/>
      <c r="AM75" s="493"/>
      <c r="AN75" s="493"/>
      <c r="AO75" s="493"/>
      <c r="AP75" s="493"/>
      <c r="AQ75" s="493"/>
      <c r="AR75" s="493"/>
      <c r="AS75" s="493"/>
      <c r="AT75" s="493"/>
      <c r="AU75" s="493"/>
      <c r="AV75" s="493"/>
      <c r="AW75" s="493"/>
      <c r="AX75" s="493"/>
    </row>
    <row r="76" spans="1:50" s="494" customFormat="1" ht="15.75" customHeight="1" thickBot="1" x14ac:dyDescent="0.25">
      <c r="A76" s="507"/>
      <c r="B76" s="508"/>
      <c r="C76" s="508"/>
      <c r="D76" s="5530" t="s">
        <v>173</v>
      </c>
      <c r="E76" s="5531"/>
      <c r="F76" s="5531"/>
      <c r="G76" s="5531"/>
      <c r="H76" s="5531"/>
      <c r="I76" s="5532"/>
      <c r="J76" s="3648"/>
      <c r="K76" s="3649"/>
      <c r="L76" s="3649"/>
      <c r="M76" s="3650"/>
      <c r="N76" s="3648"/>
      <c r="O76" s="3649"/>
      <c r="P76" s="3649"/>
      <c r="Q76" s="3650"/>
      <c r="R76" s="3648"/>
      <c r="S76" s="3649"/>
      <c r="T76" s="3649"/>
      <c r="U76" s="3650"/>
      <c r="V76" s="3648"/>
      <c r="W76" s="3649"/>
      <c r="X76" s="3649"/>
      <c r="Y76" s="3665"/>
      <c r="Z76" s="506"/>
      <c r="AA76" s="506"/>
      <c r="AB76" s="506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</row>
    <row r="77" spans="1:50" s="494" customFormat="1" ht="15.75" customHeight="1" thickBot="1" x14ac:dyDescent="0.25">
      <c r="A77" s="507"/>
      <c r="B77" s="508"/>
      <c r="C77" s="508"/>
      <c r="D77" s="5596" t="s">
        <v>267</v>
      </c>
      <c r="E77" s="5597"/>
      <c r="F77" s="5597"/>
      <c r="G77" s="5597"/>
      <c r="H77" s="5597"/>
      <c r="I77" s="5598"/>
      <c r="J77" s="3669">
        <f>SUM(J67,J73)</f>
        <v>135.19999999999999</v>
      </c>
      <c r="K77" s="3670"/>
      <c r="L77" s="3670"/>
      <c r="M77" s="3671"/>
      <c r="N77" s="3669">
        <f>SUM(N67,N73)</f>
        <v>242.26</v>
      </c>
      <c r="O77" s="3670"/>
      <c r="P77" s="3670"/>
      <c r="Q77" s="3671"/>
      <c r="R77" s="3669">
        <f>SUM(R67,R73)</f>
        <v>367</v>
      </c>
      <c r="S77" s="3670"/>
      <c r="T77" s="3670"/>
      <c r="U77" s="3671"/>
      <c r="V77" s="3669">
        <f>SUM(V67,V73)</f>
        <v>246.9</v>
      </c>
      <c r="W77" s="3670"/>
      <c r="X77" s="3670"/>
      <c r="Y77" s="3672"/>
      <c r="Z77" s="506"/>
      <c r="AA77" s="506"/>
      <c r="AB77" s="506"/>
      <c r="AC77" s="493"/>
      <c r="AD77" s="493"/>
      <c r="AE77" s="493"/>
      <c r="AF77" s="493"/>
      <c r="AG77" s="493"/>
      <c r="AH77" s="493"/>
      <c r="AI77" s="493"/>
      <c r="AJ77" s="493"/>
      <c r="AK77" s="493"/>
      <c r="AL77" s="493"/>
      <c r="AM77" s="493"/>
      <c r="AN77" s="493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</row>
    <row r="78" spans="1:50" ht="16.5" thickTop="1" x14ac:dyDescent="0.2">
      <c r="A78" s="507"/>
      <c r="B78" s="508"/>
      <c r="C78" s="508"/>
      <c r="D78" s="508"/>
      <c r="E78" s="508"/>
      <c r="F78" s="508"/>
      <c r="G78" s="509"/>
      <c r="H78" s="509"/>
      <c r="I78" s="510"/>
      <c r="J78" s="510"/>
      <c r="K78" s="510"/>
      <c r="L78" s="510"/>
      <c r="M78" s="510"/>
      <c r="N78" s="510"/>
      <c r="O78" s="511"/>
      <c r="P78" s="510"/>
      <c r="Q78" s="510"/>
      <c r="R78" s="514"/>
      <c r="S78" s="514"/>
      <c r="T78" s="514"/>
      <c r="U78" s="514"/>
      <c r="V78" s="514"/>
      <c r="W78" s="514"/>
      <c r="X78" s="510"/>
      <c r="Y78" s="506"/>
      <c r="Z78" s="506"/>
      <c r="AA78" s="506"/>
      <c r="AB78" s="506"/>
    </row>
    <row r="79" spans="1:50" ht="22.5" customHeight="1" x14ac:dyDescent="0.2">
      <c r="A79" s="507"/>
      <c r="B79" s="508"/>
      <c r="C79" s="508"/>
      <c r="D79" s="508"/>
      <c r="E79" s="3120"/>
      <c r="F79" s="3120"/>
      <c r="G79" s="3120"/>
      <c r="H79" s="3122"/>
      <c r="I79" s="3246" t="s">
        <v>484</v>
      </c>
      <c r="J79" s="3246"/>
      <c r="K79" s="3246"/>
      <c r="L79" s="3246"/>
      <c r="M79" s="3246"/>
      <c r="N79" s="3246"/>
      <c r="O79" s="3246"/>
      <c r="P79" s="3246"/>
      <c r="Q79" s="3246"/>
      <c r="R79" s="3246"/>
      <c r="S79" s="3246"/>
      <c r="T79" s="3246"/>
      <c r="U79" s="3120"/>
      <c r="V79" s="514"/>
      <c r="W79" s="514"/>
      <c r="X79" s="510"/>
      <c r="Y79" s="506"/>
      <c r="Z79" s="506"/>
      <c r="AA79" s="506"/>
      <c r="AB79" s="506"/>
      <c r="AC79" s="1510"/>
      <c r="AD79" s="1513"/>
    </row>
    <row r="80" spans="1:50" ht="17.25" customHeight="1" x14ac:dyDescent="0.2">
      <c r="A80" s="507"/>
      <c r="E80" s="3247" t="s">
        <v>485</v>
      </c>
      <c r="F80" s="3247"/>
      <c r="G80" s="3247"/>
      <c r="H80" s="3247"/>
      <c r="I80" s="3247"/>
      <c r="J80" s="3247"/>
      <c r="K80" s="3247"/>
      <c r="L80" s="3247" t="s">
        <v>486</v>
      </c>
      <c r="M80" s="3247"/>
      <c r="N80" s="3247"/>
      <c r="O80" s="3247"/>
      <c r="P80" s="3247"/>
      <c r="Q80" s="3247"/>
      <c r="R80" s="3120" t="s">
        <v>487</v>
      </c>
      <c r="S80" s="3120"/>
      <c r="T80" s="3120"/>
      <c r="U80" s="3120"/>
      <c r="Z80" s="506"/>
      <c r="AA80" s="506"/>
      <c r="AB80" s="506"/>
      <c r="AC80" s="1514"/>
    </row>
    <row r="81" spans="1:31" ht="17.25" customHeight="1" x14ac:dyDescent="0.2">
      <c r="D81" s="1510"/>
      <c r="E81" s="3232" t="s">
        <v>488</v>
      </c>
      <c r="F81" s="3232"/>
      <c r="G81" s="3232"/>
      <c r="H81" s="3232"/>
      <c r="I81" s="3232"/>
      <c r="J81" s="3232"/>
      <c r="K81" s="3232"/>
      <c r="L81" s="3232" t="s">
        <v>489</v>
      </c>
      <c r="M81" s="3232"/>
      <c r="N81" s="3232"/>
      <c r="O81" s="3232"/>
      <c r="P81" s="3232"/>
      <c r="Q81" s="3232"/>
      <c r="R81" s="3120" t="s">
        <v>490</v>
      </c>
      <c r="S81" s="3120"/>
      <c r="T81" s="3120"/>
      <c r="U81" s="3120"/>
      <c r="V81" s="1510"/>
      <c r="W81" s="1510"/>
      <c r="X81" s="1510"/>
      <c r="Y81" s="1510"/>
      <c r="AC81" s="1514"/>
    </row>
    <row r="82" spans="1:31" ht="16.5" customHeight="1" x14ac:dyDescent="0.2">
      <c r="A82" s="381"/>
      <c r="B82" s="381"/>
      <c r="C82" s="1510" t="s">
        <v>543</v>
      </c>
      <c r="D82" s="1511"/>
      <c r="E82" s="3232" t="s">
        <v>491</v>
      </c>
      <c r="F82" s="3232"/>
      <c r="G82" s="3232"/>
      <c r="H82" s="3232"/>
      <c r="I82" s="3232"/>
      <c r="J82" s="3232"/>
      <c r="K82" s="3232"/>
      <c r="L82" s="3120" t="s">
        <v>492</v>
      </c>
      <c r="M82" s="3120"/>
      <c r="N82" s="3120"/>
      <c r="O82" s="3120"/>
      <c r="P82" s="3120"/>
      <c r="Q82" s="3120"/>
      <c r="R82" s="3120" t="s">
        <v>493</v>
      </c>
      <c r="S82" s="3120"/>
      <c r="T82" s="3120"/>
      <c r="U82" s="3120"/>
      <c r="V82" s="3123"/>
      <c r="W82" s="3123"/>
      <c r="X82" s="3123"/>
      <c r="Y82" s="3123"/>
      <c r="Z82" s="1510"/>
      <c r="AA82" s="1510"/>
      <c r="AB82" s="1510"/>
      <c r="AC82" s="1514"/>
    </row>
    <row r="83" spans="1:31" ht="16.5" customHeight="1" x14ac:dyDescent="0.2">
      <c r="A83" s="381"/>
      <c r="B83" s="381"/>
      <c r="C83" s="381"/>
      <c r="D83" s="1511"/>
      <c r="E83" s="3232" t="s">
        <v>494</v>
      </c>
      <c r="F83" s="3232"/>
      <c r="G83" s="3232"/>
      <c r="H83" s="3232"/>
      <c r="I83" s="3232"/>
      <c r="J83" s="3232"/>
      <c r="K83" s="3232"/>
      <c r="L83" s="3120" t="s">
        <v>495</v>
      </c>
      <c r="M83" s="3120"/>
      <c r="N83" s="3120"/>
      <c r="O83" s="3120"/>
      <c r="P83" s="3120"/>
      <c r="Q83" s="3120"/>
      <c r="R83" s="3120" t="s">
        <v>496</v>
      </c>
      <c r="S83" s="3120"/>
      <c r="T83" s="3120"/>
      <c r="U83" s="3120"/>
      <c r="V83" s="3123"/>
      <c r="W83" s="3123"/>
      <c r="X83" s="3123"/>
      <c r="Y83" s="3123"/>
      <c r="Z83" s="1514"/>
      <c r="AA83" s="1514"/>
      <c r="AB83" s="1514"/>
      <c r="AC83" s="1514"/>
    </row>
    <row r="84" spans="1:31" ht="15.75" x14ac:dyDescent="0.2">
      <c r="A84" s="381"/>
      <c r="B84" s="381"/>
      <c r="C84" s="381"/>
      <c r="D84" s="1511"/>
      <c r="E84" s="3232" t="s">
        <v>497</v>
      </c>
      <c r="F84" s="3232"/>
      <c r="G84" s="3232"/>
      <c r="H84" s="3232"/>
      <c r="I84" s="3232"/>
      <c r="J84" s="3232"/>
      <c r="K84" s="3232"/>
      <c r="L84" s="3120" t="s">
        <v>498</v>
      </c>
      <c r="M84" s="3120"/>
      <c r="N84" s="3120"/>
      <c r="O84" s="3120"/>
      <c r="P84" s="3120"/>
      <c r="Q84" s="3120"/>
      <c r="R84" s="3120"/>
      <c r="S84" s="3120"/>
      <c r="T84" s="3120"/>
      <c r="U84" s="3120"/>
      <c r="V84" s="3123"/>
      <c r="W84" s="3123"/>
      <c r="X84" s="3123"/>
      <c r="Y84" s="3123"/>
      <c r="Z84" s="1514"/>
      <c r="AA84" s="1514"/>
      <c r="AB84" s="1514"/>
      <c r="AC84" s="1516"/>
    </row>
    <row r="85" spans="1:31" ht="15.75" x14ac:dyDescent="0.2">
      <c r="A85" s="381"/>
      <c r="B85" s="381"/>
      <c r="C85" s="381"/>
      <c r="D85" s="1511"/>
      <c r="E85" s="3232" t="s">
        <v>499</v>
      </c>
      <c r="F85" s="3232"/>
      <c r="G85" s="3232"/>
      <c r="H85" s="3232"/>
      <c r="I85" s="3232"/>
      <c r="J85" s="3232"/>
      <c r="K85" s="3232"/>
      <c r="L85" s="3120" t="s">
        <v>500</v>
      </c>
      <c r="M85" s="3120"/>
      <c r="N85" s="3120"/>
      <c r="O85" s="3120"/>
      <c r="P85" s="3120"/>
      <c r="Q85" s="3120"/>
      <c r="R85" s="3120"/>
      <c r="S85" s="3120"/>
      <c r="T85" s="3120"/>
      <c r="U85" s="3120"/>
      <c r="V85" s="3123"/>
      <c r="W85" s="3123"/>
      <c r="X85" s="3123"/>
      <c r="Y85" s="3123"/>
      <c r="Z85" s="1514"/>
      <c r="AA85" s="1514"/>
      <c r="AB85" s="1514"/>
      <c r="AC85" s="1516"/>
    </row>
    <row r="86" spans="1:31" ht="15.75" customHeight="1" x14ac:dyDescent="0.2">
      <c r="A86" s="381"/>
      <c r="B86" s="381"/>
      <c r="C86" s="381"/>
      <c r="D86" s="1511"/>
      <c r="E86" s="3232" t="s">
        <v>501</v>
      </c>
      <c r="F86" s="3232"/>
      <c r="G86" s="3232"/>
      <c r="H86" s="3232"/>
      <c r="I86" s="3232"/>
      <c r="J86" s="3232"/>
      <c r="K86" s="3232"/>
      <c r="L86" s="3120" t="s">
        <v>502</v>
      </c>
      <c r="M86" s="3120"/>
      <c r="N86" s="3120"/>
      <c r="O86" s="3120"/>
      <c r="P86" s="3120"/>
      <c r="Q86" s="3120"/>
      <c r="R86" s="3120"/>
      <c r="S86" s="3120"/>
      <c r="T86" s="3120"/>
      <c r="U86" s="3120"/>
      <c r="V86" s="518"/>
      <c r="W86" s="518"/>
      <c r="X86" s="518"/>
      <c r="Y86" s="518"/>
      <c r="Z86" s="1514"/>
      <c r="AA86" s="1514"/>
      <c r="AB86" s="1514"/>
      <c r="AC86" s="1516"/>
    </row>
    <row r="87" spans="1:31" ht="15.75" customHeight="1" x14ac:dyDescent="0.2">
      <c r="D87" s="1511"/>
      <c r="E87" s="3232" t="s">
        <v>503</v>
      </c>
      <c r="F87" s="3232"/>
      <c r="G87" s="3232"/>
      <c r="H87" s="3232"/>
      <c r="I87" s="3232"/>
      <c r="J87" s="3232"/>
      <c r="K87" s="3232"/>
      <c r="L87" s="3233" t="s">
        <v>504</v>
      </c>
      <c r="M87" s="3233"/>
      <c r="N87" s="3233"/>
      <c r="O87" s="3121"/>
      <c r="P87" s="3121"/>
      <c r="Q87" s="3121"/>
      <c r="R87" s="3120"/>
      <c r="S87" s="3120"/>
      <c r="T87" s="3120"/>
      <c r="U87" s="3120"/>
      <c r="V87" s="518"/>
      <c r="W87" s="518"/>
      <c r="X87" s="518"/>
      <c r="Y87" s="518"/>
      <c r="Z87" s="1515"/>
      <c r="AA87" s="1515"/>
      <c r="AB87" s="1516"/>
      <c r="AC87" s="1516"/>
    </row>
    <row r="88" spans="1:31" ht="15.75" customHeight="1" x14ac:dyDescent="0.2">
      <c r="D88" s="1511"/>
      <c r="E88" s="1512"/>
      <c r="F88" s="1512"/>
      <c r="G88" s="1512"/>
      <c r="H88" s="1512"/>
      <c r="I88" s="1512"/>
      <c r="J88" s="1511"/>
      <c r="K88" s="1512"/>
      <c r="L88" s="1512"/>
      <c r="M88" s="1512"/>
      <c r="N88" s="1512"/>
      <c r="O88" s="1512"/>
      <c r="P88" s="1512"/>
      <c r="Q88" s="1512"/>
      <c r="R88" s="1512"/>
      <c r="S88" s="514"/>
      <c r="T88" s="514"/>
      <c r="U88" s="514"/>
      <c r="V88" s="514"/>
      <c r="W88" s="514"/>
      <c r="X88" s="514"/>
      <c r="Y88" s="784"/>
      <c r="Z88" s="1515"/>
      <c r="AA88" s="1515"/>
      <c r="AB88" s="1516"/>
    </row>
    <row r="89" spans="1:31" ht="15.75" customHeight="1" x14ac:dyDescent="0.25">
      <c r="D89" s="1511"/>
      <c r="E89" s="1512"/>
      <c r="F89" s="1512"/>
      <c r="G89" s="1512"/>
      <c r="H89" s="1512"/>
      <c r="I89" s="1512"/>
      <c r="J89" s="1511"/>
      <c r="K89" s="260"/>
      <c r="L89" s="260"/>
      <c r="M89" s="260"/>
      <c r="N89" s="1512"/>
      <c r="O89" s="1512"/>
      <c r="P89" s="1512"/>
      <c r="Q89" s="1512"/>
      <c r="R89" s="1512"/>
      <c r="S89" s="514"/>
      <c r="T89" s="514"/>
      <c r="U89" s="514"/>
      <c r="V89" s="514"/>
      <c r="W89" s="514"/>
      <c r="X89" s="514"/>
      <c r="Y89" s="784"/>
      <c r="Z89" s="1515"/>
      <c r="AA89" s="1515"/>
      <c r="AB89" s="1516"/>
    </row>
    <row r="90" spans="1:31" ht="15" x14ac:dyDescent="0.2">
      <c r="D90" s="268"/>
      <c r="E90" s="268"/>
      <c r="U90" s="508"/>
      <c r="V90" s="508"/>
      <c r="Z90" s="1515"/>
      <c r="AA90" s="1515"/>
      <c r="AB90" s="1516"/>
    </row>
    <row r="91" spans="1:31" ht="12.75" x14ac:dyDescent="0.2">
      <c r="D91" s="268"/>
      <c r="E91" s="268"/>
    </row>
    <row r="92" spans="1:31" ht="12.75" x14ac:dyDescent="0.2">
      <c r="D92" s="268"/>
      <c r="E92" s="268"/>
    </row>
    <row r="93" spans="1:31" ht="15.75" x14ac:dyDescent="0.2"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518"/>
      <c r="P93" s="518"/>
      <c r="Q93" s="5595"/>
      <c r="R93" s="5595"/>
      <c r="S93" s="5595"/>
      <c r="T93" s="5595"/>
      <c r="U93" s="5595"/>
      <c r="V93" s="5595"/>
    </row>
    <row r="94" spans="1:31" ht="15.75" x14ac:dyDescent="0.25">
      <c r="F94" s="519"/>
      <c r="K94" s="519"/>
      <c r="R94" s="519"/>
      <c r="S94" s="519"/>
      <c r="AC94" s="268"/>
      <c r="AD94" s="268"/>
      <c r="AE94" s="268"/>
    </row>
    <row r="96" spans="1:31" ht="12.75" x14ac:dyDescent="0.2"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</row>
    <row r="97" spans="6:28" ht="12.75" x14ac:dyDescent="0.2">
      <c r="Z97" s="268"/>
      <c r="AA97" s="268"/>
      <c r="AB97" s="268"/>
    </row>
    <row r="98" spans="6:28" ht="15.75" x14ac:dyDescent="0.25">
      <c r="F98" s="519"/>
      <c r="R98" s="519"/>
    </row>
    <row r="105" spans="6:28" x14ac:dyDescent="0.2">
      <c r="L105" s="1517"/>
    </row>
  </sheetData>
  <mergeCells count="275">
    <mergeCell ref="A26:A27"/>
    <mergeCell ref="B26:B27"/>
    <mergeCell ref="C26:C27"/>
    <mergeCell ref="D26:D27"/>
    <mergeCell ref="E26:E27"/>
    <mergeCell ref="F26:F27"/>
    <mergeCell ref="G26:G27"/>
    <mergeCell ref="Y26:Y27"/>
    <mergeCell ref="Z26:Z27"/>
    <mergeCell ref="W1:AB1"/>
    <mergeCell ref="A2:AB2"/>
    <mergeCell ref="A3:AB3"/>
    <mergeCell ref="A4:AB4"/>
    <mergeCell ref="A6:A8"/>
    <mergeCell ref="B6:B8"/>
    <mergeCell ref="C6:C8"/>
    <mergeCell ref="D6:D8"/>
    <mergeCell ref="E6:E8"/>
    <mergeCell ref="F6:F8"/>
    <mergeCell ref="Y6:AB6"/>
    <mergeCell ref="I7:I8"/>
    <mergeCell ref="J7:K7"/>
    <mergeCell ref="L7:L8"/>
    <mergeCell ref="M7:M8"/>
    <mergeCell ref="N7:O7"/>
    <mergeCell ref="P7:P8"/>
    <mergeCell ref="Q7:Q8"/>
    <mergeCell ref="R7:S7"/>
    <mergeCell ref="T7:T8"/>
    <mergeCell ref="I6:L6"/>
    <mergeCell ref="M6:P6"/>
    <mergeCell ref="Q6:T6"/>
    <mergeCell ref="AB12:AB13"/>
    <mergeCell ref="Y7:Y8"/>
    <mergeCell ref="Z7:AB7"/>
    <mergeCell ref="A9:AB9"/>
    <mergeCell ref="B10:AB10"/>
    <mergeCell ref="C11:AB11"/>
    <mergeCell ref="A12:A13"/>
    <mergeCell ref="B12:B13"/>
    <mergeCell ref="C12:C13"/>
    <mergeCell ref="D12:D13"/>
    <mergeCell ref="E12:E13"/>
    <mergeCell ref="G6:G8"/>
    <mergeCell ref="H6:H8"/>
    <mergeCell ref="U6:X6"/>
    <mergeCell ref="U7:U8"/>
    <mergeCell ref="V7:W7"/>
    <mergeCell ref="X7:X8"/>
    <mergeCell ref="F12:F13"/>
    <mergeCell ref="G12:G13"/>
    <mergeCell ref="Y12:Y13"/>
    <mergeCell ref="Z12:Z13"/>
    <mergeCell ref="AA12:AA13"/>
    <mergeCell ref="Z14:Z15"/>
    <mergeCell ref="AA14:AA15"/>
    <mergeCell ref="AB14:AB15"/>
    <mergeCell ref="C16:C17"/>
    <mergeCell ref="D16:D17"/>
    <mergeCell ref="E16:E17"/>
    <mergeCell ref="F16:F17"/>
    <mergeCell ref="G16:G17"/>
    <mergeCell ref="Y16:Y17"/>
    <mergeCell ref="Z16:Z17"/>
    <mergeCell ref="C14:C15"/>
    <mergeCell ref="D14:D15"/>
    <mergeCell ref="E14:E15"/>
    <mergeCell ref="F14:F15"/>
    <mergeCell ref="G14:G15"/>
    <mergeCell ref="Y14:Y15"/>
    <mergeCell ref="AA16:AA17"/>
    <mergeCell ref="AB16:AB17"/>
    <mergeCell ref="C18:H18"/>
    <mergeCell ref="C19:AB19"/>
    <mergeCell ref="A20:A21"/>
    <mergeCell ref="B20:B21"/>
    <mergeCell ref="C20:C21"/>
    <mergeCell ref="D20:D21"/>
    <mergeCell ref="E20:E21"/>
    <mergeCell ref="F20:F21"/>
    <mergeCell ref="G20:G21"/>
    <mergeCell ref="Y20:Y21"/>
    <mergeCell ref="Z20:Z21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Y32:Y37"/>
    <mergeCell ref="Z32:Z37"/>
    <mergeCell ref="AA32:AA37"/>
    <mergeCell ref="AB32:AB37"/>
    <mergeCell ref="F38:F40"/>
    <mergeCell ref="G38:G40"/>
    <mergeCell ref="E38:E40"/>
    <mergeCell ref="AA20:AA21"/>
    <mergeCell ref="AB20:AB21"/>
    <mergeCell ref="F24:F25"/>
    <mergeCell ref="G24:G25"/>
    <mergeCell ref="Y24:Y25"/>
    <mergeCell ref="Z24:Z25"/>
    <mergeCell ref="AA24:AA25"/>
    <mergeCell ref="AB24:AB25"/>
    <mergeCell ref="G22:G23"/>
    <mergeCell ref="Y22:Y23"/>
    <mergeCell ref="Z22:Z23"/>
    <mergeCell ref="AA22:AA23"/>
    <mergeCell ref="AB22:AB23"/>
    <mergeCell ref="F22:F23"/>
    <mergeCell ref="AA26:AA27"/>
    <mergeCell ref="AB26:AB27"/>
    <mergeCell ref="AA44:AA46"/>
    <mergeCell ref="AB44:AB46"/>
    <mergeCell ref="C41:C43"/>
    <mergeCell ref="D41:D43"/>
    <mergeCell ref="E41:E43"/>
    <mergeCell ref="F41:F43"/>
    <mergeCell ref="G41:G43"/>
    <mergeCell ref="Y42:Y43"/>
    <mergeCell ref="Z42:Z43"/>
    <mergeCell ref="AA42:AA43"/>
    <mergeCell ref="AB42:AB43"/>
    <mergeCell ref="D44:D46"/>
    <mergeCell ref="E44:E46"/>
    <mergeCell ref="F44:F46"/>
    <mergeCell ref="G44:G46"/>
    <mergeCell ref="Y44:Y46"/>
    <mergeCell ref="R67:U67"/>
    <mergeCell ref="V67:Y67"/>
    <mergeCell ref="H64:P64"/>
    <mergeCell ref="D66:I66"/>
    <mergeCell ref="J66:M66"/>
    <mergeCell ref="N66:Q66"/>
    <mergeCell ref="R66:U66"/>
    <mergeCell ref="V66:Y66"/>
    <mergeCell ref="Z44:Z46"/>
    <mergeCell ref="R68:U68"/>
    <mergeCell ref="V68:Y68"/>
    <mergeCell ref="D69:I69"/>
    <mergeCell ref="J69:M69"/>
    <mergeCell ref="N69:Q69"/>
    <mergeCell ref="R69:U69"/>
    <mergeCell ref="V69:Y69"/>
    <mergeCell ref="AA55:AA58"/>
    <mergeCell ref="AB55:AB58"/>
    <mergeCell ref="C59:H59"/>
    <mergeCell ref="B60:H60"/>
    <mergeCell ref="B61:H61"/>
    <mergeCell ref="Y61:AB61"/>
    <mergeCell ref="B55:B58"/>
    <mergeCell ref="C55:C58"/>
    <mergeCell ref="D55:D58"/>
    <mergeCell ref="E55:E58"/>
    <mergeCell ref="F55:F58"/>
    <mergeCell ref="G55:G58"/>
    <mergeCell ref="Y55:Y58"/>
    <mergeCell ref="Z55:Z58"/>
    <mergeCell ref="D67:I67"/>
    <mergeCell ref="J67:M67"/>
    <mergeCell ref="N67:Q67"/>
    <mergeCell ref="R70:U70"/>
    <mergeCell ref="V70:Y70"/>
    <mergeCell ref="V74:Y74"/>
    <mergeCell ref="D71:I71"/>
    <mergeCell ref="J71:M71"/>
    <mergeCell ref="N71:Q71"/>
    <mergeCell ref="R71:U71"/>
    <mergeCell ref="V71:Y71"/>
    <mergeCell ref="D72:I72"/>
    <mergeCell ref="J72:M72"/>
    <mergeCell ref="N72:Q72"/>
    <mergeCell ref="R72:U72"/>
    <mergeCell ref="V72:Y72"/>
    <mergeCell ref="D73:I73"/>
    <mergeCell ref="J73:M73"/>
    <mergeCell ref="N73:Q73"/>
    <mergeCell ref="R73:U73"/>
    <mergeCell ref="V73:Y73"/>
    <mergeCell ref="D74:I74"/>
    <mergeCell ref="J74:M74"/>
    <mergeCell ref="N74:Q74"/>
    <mergeCell ref="R74:U74"/>
    <mergeCell ref="Q93:V93"/>
    <mergeCell ref="D77:I77"/>
    <mergeCell ref="J77:M77"/>
    <mergeCell ref="N77:Q77"/>
    <mergeCell ref="R77:U77"/>
    <mergeCell ref="V77:Y77"/>
    <mergeCell ref="D75:I75"/>
    <mergeCell ref="J75:M75"/>
    <mergeCell ref="N75:Q75"/>
    <mergeCell ref="R75:U75"/>
    <mergeCell ref="V75:Y75"/>
    <mergeCell ref="D76:I76"/>
    <mergeCell ref="J76:M76"/>
    <mergeCell ref="N76:Q76"/>
    <mergeCell ref="R76:U76"/>
    <mergeCell ref="V76:Y76"/>
    <mergeCell ref="I79:T79"/>
    <mergeCell ref="E80:K80"/>
    <mergeCell ref="L80:Q80"/>
    <mergeCell ref="E81:K81"/>
    <mergeCell ref="L81:Q81"/>
    <mergeCell ref="E82:K82"/>
    <mergeCell ref="E83:K83"/>
    <mergeCell ref="E84:K84"/>
    <mergeCell ref="A14:A15"/>
    <mergeCell ref="B14:B15"/>
    <mergeCell ref="A16:A17"/>
    <mergeCell ref="B16:B17"/>
    <mergeCell ref="B32:B37"/>
    <mergeCell ref="A38:A40"/>
    <mergeCell ref="B38:B40"/>
    <mergeCell ref="Y29:AB29"/>
    <mergeCell ref="C38:C40"/>
    <mergeCell ref="D38:D40"/>
    <mergeCell ref="Y38:Y40"/>
    <mergeCell ref="Z38:Z40"/>
    <mergeCell ref="AA38:AA40"/>
    <mergeCell ref="AB38:AB40"/>
    <mergeCell ref="C28:H28"/>
    <mergeCell ref="B29:H29"/>
    <mergeCell ref="B30:AB30"/>
    <mergeCell ref="C31:AB31"/>
    <mergeCell ref="A32:A37"/>
    <mergeCell ref="C32:C37"/>
    <mergeCell ref="D32:D37"/>
    <mergeCell ref="E32:E37"/>
    <mergeCell ref="F32:F37"/>
    <mergeCell ref="G32:G37"/>
    <mergeCell ref="AA51:AA54"/>
    <mergeCell ref="AB51:AB54"/>
    <mergeCell ref="C47:H47"/>
    <mergeCell ref="C48:AB48"/>
    <mergeCell ref="C49:C50"/>
    <mergeCell ref="D49:D50"/>
    <mergeCell ref="E49:E50"/>
    <mergeCell ref="G49:G50"/>
    <mergeCell ref="Y49:Y50"/>
    <mergeCell ref="Z49:Z50"/>
    <mergeCell ref="AA49:AA50"/>
    <mergeCell ref="AB49:AB50"/>
    <mergeCell ref="F49:F50"/>
    <mergeCell ref="D51:D54"/>
    <mergeCell ref="E51:E54"/>
    <mergeCell ref="F51:F54"/>
    <mergeCell ref="G51:G54"/>
    <mergeCell ref="Y51:Y54"/>
    <mergeCell ref="Z51:Z54"/>
    <mergeCell ref="E85:K85"/>
    <mergeCell ref="E86:K86"/>
    <mergeCell ref="E87:K87"/>
    <mergeCell ref="L87:N87"/>
    <mergeCell ref="A41:A43"/>
    <mergeCell ref="B41:B43"/>
    <mergeCell ref="A44:A46"/>
    <mergeCell ref="B44:B46"/>
    <mergeCell ref="A49:A50"/>
    <mergeCell ref="B49:B50"/>
    <mergeCell ref="B51:B54"/>
    <mergeCell ref="A51:A54"/>
    <mergeCell ref="C51:C54"/>
    <mergeCell ref="C44:C46"/>
    <mergeCell ref="D70:I70"/>
    <mergeCell ref="J70:M70"/>
    <mergeCell ref="N70:Q70"/>
    <mergeCell ref="D68:I68"/>
    <mergeCell ref="J68:M68"/>
    <mergeCell ref="N68:Q68"/>
    <mergeCell ref="A55:A58"/>
  </mergeCells>
  <pageMargins left="0.25" right="0.25" top="0.75" bottom="0.75" header="0.3" footer="0.3"/>
  <pageSetup paperSize="9" scale="55" orientation="landscape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Įvardytieji diapazonai</vt:lpstr>
      </vt:variant>
      <vt:variant>
        <vt:i4>6</vt:i4>
      </vt:variant>
    </vt:vector>
  </HeadingPairs>
  <TitlesOfParts>
    <vt:vector size="13" baseType="lpstr">
      <vt:lpstr>01 programa</vt:lpstr>
      <vt:lpstr>02 programa</vt:lpstr>
      <vt:lpstr>03 programa</vt:lpstr>
      <vt:lpstr>04 programa</vt:lpstr>
      <vt:lpstr>05 programa</vt:lpstr>
      <vt:lpstr>12 programa</vt:lpstr>
      <vt:lpstr>13 programa</vt:lpstr>
      <vt:lpstr>'01 programa'!Print_Area</vt:lpstr>
      <vt:lpstr>'02 programa'!Print_Area</vt:lpstr>
      <vt:lpstr>'03 programa'!Print_Area</vt:lpstr>
      <vt:lpstr>'04 programa'!Print_Area</vt:lpstr>
      <vt:lpstr>'05 programa'!Print_Area</vt:lpstr>
      <vt:lpstr>'12 programa'!Print_Area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Egidija Daunorienė</dc:creator>
  <cp:lastModifiedBy>Egidija Daunorienė</cp:lastModifiedBy>
  <cp:lastPrinted>2020-02-05T07:43:54Z</cp:lastPrinted>
  <dcterms:created xsi:type="dcterms:W3CDTF">2019-09-24T05:47:30Z</dcterms:created>
  <dcterms:modified xsi:type="dcterms:W3CDTF">2020-02-20T14:52:43Z</dcterms:modified>
</cp:coreProperties>
</file>