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8 metai\2018-12-20\TAIS-TAR\TAR\2018 tarui\"/>
    </mc:Choice>
  </mc:AlternateContent>
  <xr:revisionPtr revIDLastSave="0" documentId="8_{EDD2406C-5AB9-42D2-A506-99B8420AEEEB}" xr6:coauthVersionLast="40" xr6:coauthVersionMax="40" xr10:uidLastSave="{00000000-0000-0000-0000-000000000000}"/>
  <bookViews>
    <workbookView xWindow="480" yWindow="210" windowWidth="20730" windowHeight="9465"/>
  </bookViews>
  <sheets>
    <sheet name="26 saviv. veikl. pr. finansav." sheetId="3" r:id="rId1"/>
  </sheets>
  <definedNames>
    <definedName name="_xlnm.Print_Titles" localSheetId="0">'26 saviv. veikl. pr. finansav.'!$A:$R,'26 saviv. veikl. pr. finansav.'!$5:$7</definedName>
  </definedNames>
  <calcPr calcId="181029" fullCalcOnLoad="1"/>
</workbook>
</file>

<file path=xl/calcChain.xml><?xml version="1.0" encoding="utf-8"?>
<calcChain xmlns="http://schemas.openxmlformats.org/spreadsheetml/2006/main">
  <c r="I30" i="3" l="1"/>
  <c r="J30" i="3"/>
  <c r="K30" i="3"/>
  <c r="H34" i="3"/>
  <c r="E105" i="3" s="1"/>
  <c r="L35" i="3"/>
  <c r="M35" i="3"/>
  <c r="I35" i="3"/>
  <c r="J35" i="3"/>
  <c r="J17" i="3"/>
  <c r="K65" i="3"/>
  <c r="I17" i="3"/>
  <c r="G103" i="3"/>
  <c r="F103" i="3"/>
  <c r="G102" i="3"/>
  <c r="F102" i="3"/>
  <c r="M87" i="3"/>
  <c r="L87" i="3"/>
  <c r="K87" i="3"/>
  <c r="H87" i="3"/>
  <c r="J87" i="3"/>
  <c r="G87" i="3"/>
  <c r="F87" i="3"/>
  <c r="E87" i="3"/>
  <c r="D87" i="3"/>
  <c r="M85" i="3"/>
  <c r="L85" i="3"/>
  <c r="L80" i="3" s="1"/>
  <c r="K85" i="3"/>
  <c r="H85" i="3" s="1"/>
  <c r="J85" i="3"/>
  <c r="G85" i="3"/>
  <c r="G80" i="3" s="1"/>
  <c r="F85" i="3"/>
  <c r="E85" i="3"/>
  <c r="D85" i="3"/>
  <c r="M82" i="3"/>
  <c r="M80" i="3"/>
  <c r="L82" i="3"/>
  <c r="K82" i="3"/>
  <c r="H82" i="3"/>
  <c r="J82" i="3"/>
  <c r="J80" i="3"/>
  <c r="I80" i="3"/>
  <c r="G82" i="3"/>
  <c r="F82" i="3"/>
  <c r="F80" i="3"/>
  <c r="E82" i="3"/>
  <c r="D82" i="3"/>
  <c r="D80" i="3"/>
  <c r="E80" i="3"/>
  <c r="M76" i="3"/>
  <c r="L76" i="3"/>
  <c r="K76" i="3"/>
  <c r="K75" i="3"/>
  <c r="J76" i="3"/>
  <c r="J75" i="3"/>
  <c r="I76" i="3"/>
  <c r="I75" i="3"/>
  <c r="H76" i="3"/>
  <c r="H75" i="3"/>
  <c r="G76" i="3"/>
  <c r="G75" i="3"/>
  <c r="F76" i="3"/>
  <c r="F75" i="3"/>
  <c r="E76" i="3"/>
  <c r="E75" i="3"/>
  <c r="D76" i="3"/>
  <c r="M75" i="3"/>
  <c r="L75" i="3"/>
  <c r="D75" i="3"/>
  <c r="M73" i="3"/>
  <c r="M72" i="3"/>
  <c r="L73" i="3"/>
  <c r="L72" i="3"/>
  <c r="K72" i="3"/>
  <c r="J73" i="3"/>
  <c r="J72" i="3"/>
  <c r="I72" i="3"/>
  <c r="H73" i="3"/>
  <c r="H72" i="3"/>
  <c r="G73" i="3"/>
  <c r="G72" i="3"/>
  <c r="F73" i="3"/>
  <c r="F72" i="3"/>
  <c r="E73" i="3"/>
  <c r="E72" i="3"/>
  <c r="D73" i="3"/>
  <c r="D72" i="3"/>
  <c r="H71" i="3"/>
  <c r="H70" i="3"/>
  <c r="H69" i="3"/>
  <c r="H68" i="3"/>
  <c r="H65" i="3"/>
  <c r="H62" i="3"/>
  <c r="M65" i="3"/>
  <c r="L65" i="3"/>
  <c r="J65" i="3"/>
  <c r="J62" i="3" s="1"/>
  <c r="I65" i="3"/>
  <c r="I62" i="3" s="1"/>
  <c r="G65" i="3"/>
  <c r="F65" i="3"/>
  <c r="E65" i="3"/>
  <c r="D65" i="3"/>
  <c r="H64" i="3"/>
  <c r="M63" i="3"/>
  <c r="M62" i="3"/>
  <c r="L63" i="3"/>
  <c r="L62" i="3"/>
  <c r="K63" i="3"/>
  <c r="K62" i="3"/>
  <c r="J63" i="3"/>
  <c r="H63" i="3"/>
  <c r="G63" i="3"/>
  <c r="G62" i="3" s="1"/>
  <c r="F63" i="3"/>
  <c r="F62" i="3"/>
  <c r="E63" i="3"/>
  <c r="E62" i="3" s="1"/>
  <c r="D63" i="3"/>
  <c r="D62" i="3"/>
  <c r="H61" i="3"/>
  <c r="H60" i="3"/>
  <c r="K59" i="3"/>
  <c r="G59" i="3"/>
  <c r="F59" i="3"/>
  <c r="F35" i="3" s="1"/>
  <c r="E59" i="3"/>
  <c r="D59" i="3"/>
  <c r="H58" i="3"/>
  <c r="H57" i="3"/>
  <c r="H56" i="3"/>
  <c r="K55" i="3"/>
  <c r="K35" i="3" s="1"/>
  <c r="H55" i="3"/>
  <c r="I55" i="3"/>
  <c r="G55" i="3"/>
  <c r="G35" i="3"/>
  <c r="F55" i="3"/>
  <c r="E55" i="3"/>
  <c r="E35" i="3" s="1"/>
  <c r="D55" i="3"/>
  <c r="D35" i="3" s="1"/>
  <c r="H54" i="3"/>
  <c r="H53" i="3"/>
  <c r="E10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 s="1"/>
  <c r="H33" i="3"/>
  <c r="H32" i="3"/>
  <c r="H30" i="3"/>
  <c r="M30" i="3"/>
  <c r="L30" i="3"/>
  <c r="G30" i="3"/>
  <c r="F30" i="3"/>
  <c r="E30" i="3"/>
  <c r="D30" i="3"/>
  <c r="M28" i="3"/>
  <c r="L28" i="3"/>
  <c r="K28" i="3"/>
  <c r="J28" i="3"/>
  <c r="I28" i="3"/>
  <c r="H28" i="3"/>
  <c r="G28" i="3"/>
  <c r="F28" i="3"/>
  <c r="E28" i="3"/>
  <c r="D28" i="3"/>
  <c r="D10" i="3" s="1"/>
  <c r="H27" i="3"/>
  <c r="M26" i="3"/>
  <c r="L26" i="3"/>
  <c r="J26" i="3"/>
  <c r="I26" i="3"/>
  <c r="G26" i="3"/>
  <c r="F26" i="3"/>
  <c r="E26" i="3"/>
  <c r="D26" i="3"/>
  <c r="M23" i="3"/>
  <c r="G101" i="3" s="1"/>
  <c r="G100" i="3" s="1"/>
  <c r="G99" i="3" s="1"/>
  <c r="G98" i="3" s="1"/>
  <c r="G94" i="3" s="1"/>
  <c r="L23" i="3"/>
  <c r="K23" i="3"/>
  <c r="H23" i="3"/>
  <c r="J23" i="3"/>
  <c r="J10" i="3" s="1"/>
  <c r="J9" i="3" s="1"/>
  <c r="J8" i="3" s="1"/>
  <c r="E96" i="3" s="1"/>
  <c r="I23" i="3"/>
  <c r="G23" i="3"/>
  <c r="F23" i="3"/>
  <c r="E23" i="3"/>
  <c r="D23" i="3"/>
  <c r="H22" i="3"/>
  <c r="H21" i="3"/>
  <c r="H17" i="3"/>
  <c r="M17" i="3"/>
  <c r="L17" i="3"/>
  <c r="K17" i="3"/>
  <c r="G17" i="3"/>
  <c r="F17" i="3"/>
  <c r="E17" i="3"/>
  <c r="D17" i="3"/>
  <c r="H16" i="3"/>
  <c r="E102" i="3" s="1"/>
  <c r="H15" i="3"/>
  <c r="M14" i="3"/>
  <c r="M10" i="3" s="1"/>
  <c r="M9" i="3" s="1"/>
  <c r="M8" i="3" s="1"/>
  <c r="L14" i="3"/>
  <c r="K14" i="3"/>
  <c r="J14" i="3"/>
  <c r="I14" i="3"/>
  <c r="I10" i="3" s="1"/>
  <c r="I9" i="3" s="1"/>
  <c r="I8" i="3" s="1"/>
  <c r="E95" i="3" s="1"/>
  <c r="G14" i="3"/>
  <c r="G10" i="3" s="1"/>
  <c r="G9" i="3" s="1"/>
  <c r="G8" i="3" s="1"/>
  <c r="F14" i="3"/>
  <c r="E14" i="3"/>
  <c r="D14" i="3"/>
  <c r="H13" i="3"/>
  <c r="M11" i="3"/>
  <c r="L11" i="3"/>
  <c r="F101" i="3" s="1"/>
  <c r="F100" i="3" s="1"/>
  <c r="F99" i="3" s="1"/>
  <c r="F98" i="3" s="1"/>
  <c r="F94" i="3" s="1"/>
  <c r="K11" i="3"/>
  <c r="H11" i="3" s="1"/>
  <c r="G11" i="3"/>
  <c r="F11" i="3"/>
  <c r="F10" i="3" s="1"/>
  <c r="F9" i="3" s="1"/>
  <c r="F8" i="3" s="1"/>
  <c r="E11" i="3"/>
  <c r="E10" i="3" s="1"/>
  <c r="D11" i="3"/>
  <c r="H26" i="3"/>
  <c r="K80" i="3"/>
  <c r="D9" i="3" l="1"/>
  <c r="D8" i="3" s="1"/>
  <c r="E101" i="3"/>
  <c r="E100" i="3" s="1"/>
  <c r="E99" i="3" s="1"/>
  <c r="E98" i="3" s="1"/>
  <c r="E9" i="3"/>
  <c r="E8" i="3" s="1"/>
  <c r="H80" i="3"/>
  <c r="H14" i="3"/>
  <c r="H10" i="3" s="1"/>
  <c r="H9" i="3" s="1"/>
  <c r="H8" i="3" s="1"/>
  <c r="K10" i="3"/>
  <c r="K9" i="3" s="1"/>
  <c r="K8" i="3" s="1"/>
  <c r="E97" i="3" s="1"/>
  <c r="E94" i="3" s="1"/>
  <c r="L10" i="3"/>
  <c r="L9" i="3" s="1"/>
  <c r="L8" i="3" s="1"/>
</calcChain>
</file>

<file path=xl/sharedStrings.xml><?xml version="1.0" encoding="utf-8"?>
<sst xmlns="http://schemas.openxmlformats.org/spreadsheetml/2006/main" count="500" uniqueCount="242">
  <si>
    <t>Savivaldybės veiklos programa</t>
  </si>
  <si>
    <t>Kodas</t>
  </si>
  <si>
    <t>26</t>
  </si>
  <si>
    <t>Padidinti savivaldybės valdymo ir priskirtų funkcijų vykdymo efektyvumą</t>
  </si>
  <si>
    <t>26.01</t>
  </si>
  <si>
    <t>Mato vnt.</t>
  </si>
  <si>
    <t>Gyventojų, vertinančių savivaldybės darbą labai gerai ir gerai dalis</t>
  </si>
  <si>
    <t>proc.</t>
  </si>
  <si>
    <t>Savivaldybės administracijos teikiamų paslaugų kokybės pagerėjimas</t>
  </si>
  <si>
    <t>5,00</t>
  </si>
  <si>
    <t>Priimtų tarybos sprendimų skaičius</t>
  </si>
  <si>
    <t>vnt.</t>
  </si>
  <si>
    <t>350,00</t>
  </si>
  <si>
    <t>380,00</t>
  </si>
  <si>
    <t>Įformintų įvykusių tarybos, tarybos komitetų, koalicijos posėdžių protokolų skaičius</t>
  </si>
  <si>
    <t>160,00</t>
  </si>
  <si>
    <t>165,00</t>
  </si>
  <si>
    <t>Atlikta auditų pagal patvirtintą metų planą</t>
  </si>
  <si>
    <t>100,00</t>
  </si>
  <si>
    <t>Teisės aktais nustatytais terminais išnagrinėtų skundų dalis nuo visų skundų skaičiaus</t>
  </si>
  <si>
    <t>Prašymų nagrinėjimo laikas</t>
  </si>
  <si>
    <t>Vieno valstybės tarnautojo kvalifikacijos kėlimo (vidinio ir išorinio) dienų skaičius</t>
  </si>
  <si>
    <t>3,00</t>
  </si>
  <si>
    <t>Savivaldybės administracijos darbuotojų kaita ne didesnė negu</t>
  </si>
  <si>
    <t>10,00</t>
  </si>
  <si>
    <t>Išlaikomų transporto priemonių skaičius</t>
  </si>
  <si>
    <t>Administracijos patalpų išlaikymas ir priežiūra</t>
  </si>
  <si>
    <t>Darbuotojų aprūpinimas inventoriumi ir darbo priemonėmis</t>
  </si>
  <si>
    <t>Kompiuterinė įranga, ne senesnė nei 7 metų</t>
  </si>
  <si>
    <t>80,00</t>
  </si>
  <si>
    <t>Prižiūrimų informacinių sistemų skaičius</t>
  </si>
  <si>
    <t>15,00</t>
  </si>
  <si>
    <t>Įgyvendintų teikiamų elektroninių paslaugų naudojimo skatinimo priemonių skaičius</t>
  </si>
  <si>
    <t>Elektroniniu būdu teikiamų paslaugų dalis nuo visų teikiamų paslaugų procentas</t>
  </si>
  <si>
    <t>30,00</t>
  </si>
  <si>
    <t>Perimtas švietimo biudžetinių įstaigų apskaitos tvarkymas</t>
  </si>
  <si>
    <t>Besąlyginė audito išvada</t>
  </si>
  <si>
    <t>Įgyvendinamos valstybinės (valstybės perduotos savivaldybėms) funkcijos</t>
  </si>
  <si>
    <t>Priemonės įvykdymas</t>
  </si>
  <si>
    <t>Suteiktos  valstybės garantuojamos pirminės  teisinės pagalbos paslaugų skaičius</t>
  </si>
  <si>
    <t>700,00</t>
  </si>
  <si>
    <t>800,00</t>
  </si>
  <si>
    <t>Atliktų valstybinės kalbos vartojimo ir taisyklingumo patikrinimų skaičius</t>
  </si>
  <si>
    <t>11,00</t>
  </si>
  <si>
    <t>Perimtų valdyti patikėjimo teise žemės sklypų skaičius</t>
  </si>
  <si>
    <t>22,00</t>
  </si>
  <si>
    <t>2,00</t>
  </si>
  <si>
    <t>Gautų piliečių prašymų atkurti nuosavybės teises  išlikusį nekilnojamąjį turtą skaičius</t>
  </si>
  <si>
    <t>7,00</t>
  </si>
  <si>
    <t>Savivaldybėje įgyvendintų vaiko teisių pažeidimų užkardymo, prevencijos gerinimo priemonių skaičius  per metus</t>
  </si>
  <si>
    <t>Koordinuotų jaunimo organizacijų skaičius</t>
  </si>
  <si>
    <t>Išnagrinėtų bylų dalis nuo visų Neveiksnių asmenų būklės peržiūrėjimo komisijos inicijuotų asmens būklės peržiūrėjimo bylų skaičiaus</t>
  </si>
  <si>
    <t>Neveiksnių asmenų būklės peržiūrėjimo komisijos inicijuotų asmens būklės peržiūrėjimo bylų skaičius</t>
  </si>
  <si>
    <t>14,00</t>
  </si>
  <si>
    <t>12,00</t>
  </si>
  <si>
    <t>Civilinės saugos švietimo klausimais mokytų gyventojų skaičius</t>
  </si>
  <si>
    <t>žm.</t>
  </si>
  <si>
    <t>60,00</t>
  </si>
  <si>
    <t>Parengtų (patikslintų) mobilizacijos planų skaičius</t>
  </si>
  <si>
    <t>1,00</t>
  </si>
  <si>
    <t>Koordinuotai teikiamų paslaugų vaikui ir šeimai skaičius</t>
  </si>
  <si>
    <t>Vykdomų ES lėšomis finansuojamų projektų skaičius</t>
  </si>
  <si>
    <t>28,00</t>
  </si>
  <si>
    <t>20,00</t>
  </si>
  <si>
    <t>Parengtų investicijų projektų su sąnaudų ir naudos analize ir/ar kitos projektinės dokumentacijos skaičius</t>
  </si>
  <si>
    <t>6,00</t>
  </si>
  <si>
    <t>Pateiktų paraiškų ES finansavimui gauti skaičius</t>
  </si>
  <si>
    <t>Viešojo valdymo institucijų, pagal veiksmų programą ESF lėšomis įgyvendinusių paslaugų ir (ar) aptarnavimo kokybei gerinti skirtas priemones, skaičius</t>
  </si>
  <si>
    <t>38,00</t>
  </si>
  <si>
    <t>Viešojo valdymo institucijų darbuotojų, kurie dalyvavo pagal veiksmų programą ESF lėšomis vykdytoje veikloje, skirtoje stiprinti teikiamų paslaugų ir (ar) aptarnavimo kokybei gerinti reikalingą kompetenciją, skaičius</t>
  </si>
  <si>
    <t>140,00</t>
  </si>
  <si>
    <t>Finansinių įsipareigojimų vykdymas</t>
  </si>
  <si>
    <t>Įformintų viešosios tvarkos pažeidimų skaičius</t>
  </si>
  <si>
    <t>Paskirtų baudų suma</t>
  </si>
  <si>
    <t>Eur</t>
  </si>
  <si>
    <t>25.000,00</t>
  </si>
  <si>
    <t>Padidinti elektroninių  paslaugų kiekį, lyginant su visomis suteiktomis paslaugomis</t>
  </si>
  <si>
    <t>Optimizuoti paslaugų procesus</t>
  </si>
  <si>
    <t>Viešinti teisės aktus ir jų projektus  nustatyta tvarka</t>
  </si>
  <si>
    <t>Brandos lygį pakelti atsižvelgiant į IS informacinius pranešimus</t>
  </si>
  <si>
    <t>Koordinuojamų komunikacijos projektų skaičius</t>
  </si>
  <si>
    <t>Šaltinių, kuriuose platinama informacija apie miestą, skaičius</t>
  </si>
  <si>
    <t>25,00</t>
  </si>
  <si>
    <t>Sukurtų ir administruojamų naujų feisbuko paskyrų skaičius</t>
  </si>
  <si>
    <t>Įvairialypės informacijos žiniasklaidoje ir internete apie Alytuje vykdomus, organizuojamus renginius ir miesto įvykius skaičius</t>
  </si>
  <si>
    <t>300,00</t>
  </si>
  <si>
    <t>320,00</t>
  </si>
  <si>
    <t>330,00</t>
  </si>
  <si>
    <t>Alytaus miesto savivaldybės feisbuko paskyros sekėjų skaičius</t>
  </si>
  <si>
    <t>10.000,00</t>
  </si>
  <si>
    <t>12.000,00</t>
  </si>
  <si>
    <t>15.000,00</t>
  </si>
  <si>
    <t>Renginių, iniciatyvų bendruomenei skaičius</t>
  </si>
  <si>
    <t>13,00</t>
  </si>
  <si>
    <t>Lietuvoje veikiančių organizacijų,  kurių narė yra miesto savivaldybė, skaičius</t>
  </si>
  <si>
    <t>Renginių su miestais partneriais skaičius</t>
  </si>
  <si>
    <t>55,00</t>
  </si>
  <si>
    <t>Alytaus miesto savivaldybės 2018–2020 metų strateginio veiklos plano 6 priedo tęsinys</t>
  </si>
  <si>
    <t>2018-2020 m. strateginio veiklos plano programos tikslų, uždavinių, priemonių, priemonių išlaidų ir kriterijų suvestinė (tūkst. Eur)</t>
  </si>
  <si>
    <t>Pavadinimas</t>
  </si>
  <si>
    <t>SP lėšos</t>
  </si>
  <si>
    <t>Lėšų poreikis biudžetiniams 2018-iesiems metams</t>
  </si>
  <si>
    <t>2018-ųjų metų asignavimų planas</t>
  </si>
  <si>
    <t>2019-ųjų metų lėšų poreikis</t>
  </si>
  <si>
    <t>2020-ųjų metų lėšų poreikis</t>
  </si>
  <si>
    <t>Produkto /Rezultato</t>
  </si>
  <si>
    <t>Iš viso</t>
  </si>
  <si>
    <t>Išlaidoms</t>
  </si>
  <si>
    <t>Turtui įsigyti.</t>
  </si>
  <si>
    <t>Turtui įsigyti</t>
  </si>
  <si>
    <t>Rodiklis</t>
  </si>
  <si>
    <t>Planas</t>
  </si>
  <si>
    <t>Iš jų darbo užmokesčiui</t>
  </si>
  <si>
    <t>iš viso</t>
  </si>
  <si>
    <t>2018 m.</t>
  </si>
  <si>
    <t>2019 m.</t>
  </si>
  <si>
    <t>2020 m.</t>
  </si>
  <si>
    <t>83,00</t>
  </si>
  <si>
    <t>84,00</t>
  </si>
  <si>
    <t>85,00</t>
  </si>
  <si>
    <t>26.01.01</t>
  </si>
  <si>
    <t>Savivaldybės  funkcijų įgyvendinimas ir darbo organizavimas</t>
  </si>
  <si>
    <t>26.01.01.01</t>
  </si>
  <si>
    <t>Užtikrinti Savivaldybės tarybos veiklą</t>
  </si>
  <si>
    <t>SB</t>
  </si>
  <si>
    <t>Parengtų tarybos sprendimų skaičius, dalyvaujant tarybos nariams</t>
  </si>
  <si>
    <t>27,00</t>
  </si>
  <si>
    <t>26.01.01.02</t>
  </si>
  <si>
    <t>Užtikrinti Tarybos ir mero sekretoriato veiklą</t>
  </si>
  <si>
    <t>26.01.01.03</t>
  </si>
  <si>
    <t>Užtikrinti Kontrolės ir audito tarnybos veiklą</t>
  </si>
  <si>
    <t>D</t>
  </si>
  <si>
    <t>26.01.01.04</t>
  </si>
  <si>
    <t>Įgyvendinti savivaldybės administracijos funkcijas</t>
  </si>
  <si>
    <t>d. d.</t>
  </si>
  <si>
    <t>26.01.01.05</t>
  </si>
  <si>
    <t>Prižiūrėti savivaldybės administracijos vidaus ūkį</t>
  </si>
  <si>
    <t>26.01.01.06</t>
  </si>
  <si>
    <t>Užtikrinti savivaldybės administracijos informacinės sistemos funkcionavimą</t>
  </si>
  <si>
    <t>26.01.01.07</t>
  </si>
  <si>
    <t>Skatinti naudojimąsi savivaldybės teikiamomis elektroninėmis paslaugomis</t>
  </si>
  <si>
    <t>26.01.01.08</t>
  </si>
  <si>
    <t>Užtikrinti BĮ Alytaus miesto paslaugų centro veiklą</t>
  </si>
  <si>
    <t>Išvada</t>
  </si>
  <si>
    <t>26.01.02</t>
  </si>
  <si>
    <t>Valstybinių (valstybės perduotų savivaldybei) ir kitais teisės aktais priskirtų funkcijų tinkamas įgyvendinimas</t>
  </si>
  <si>
    <t>26.01.02.01</t>
  </si>
  <si>
    <t>Registruoti civilinės būklės aktus</t>
  </si>
  <si>
    <t>26.01.02.02</t>
  </si>
  <si>
    <t>Teikti valstybės garantuojamą pirminę  teisinę pagalbą</t>
  </si>
  <si>
    <t>26.01.02.03</t>
  </si>
  <si>
    <t>Vykdyti valstybinės kalbos vartojimo ir taisyklingumo kontrolę</t>
  </si>
  <si>
    <t>26.01.02.04</t>
  </si>
  <si>
    <t>Tvarkyti Gyventojų registrą ir teikti duomenis valstybės registrams</t>
  </si>
  <si>
    <t>26.01.02.05</t>
  </si>
  <si>
    <t>Tvarkyti gyvenamosios vietos deklaravimo duomenis ir gyvenamosios vietos neturinčių asmenų apskaitos  duomenis</t>
  </si>
  <si>
    <t>26.01.02.06</t>
  </si>
  <si>
    <t>Teikti duomenis Suteiktos valstybės pagalbos registrui</t>
  </si>
  <si>
    <t>26.01.02.07</t>
  </si>
  <si>
    <t>Tvarkyti savivaldybei priskirtus archyvinius dokumentus</t>
  </si>
  <si>
    <t>26.01.02.08</t>
  </si>
  <si>
    <t>Valdyti, naudoti savivaldybei priskirtą valstybės žemę ir kitą valstybės turtą, disponuoti juo patikėjimo teise</t>
  </si>
  <si>
    <t>26.01.02.09</t>
  </si>
  <si>
    <t>Vykdyti žemės ūkio funkcijas</t>
  </si>
  <si>
    <t>26.01.02.10</t>
  </si>
  <si>
    <t>Nagrinėti  piliečių prašymus atkurti nuosavybės teises į išlikusį nekilnojamąjį turtą ir priimti sprendimus</t>
  </si>
  <si>
    <t>26.01.02.11</t>
  </si>
  <si>
    <t>Administruoti darbo rinkos politikos ir gyventojų užimtumo priemonių įgyvendinimą</t>
  </si>
  <si>
    <t>26.01.02.12</t>
  </si>
  <si>
    <t>Administruoti socialines paslaugas</t>
  </si>
  <si>
    <t>26.01.02.13</t>
  </si>
  <si>
    <t>Administruoti socialinę paramą mokiniams</t>
  </si>
  <si>
    <t>26.01.02.14</t>
  </si>
  <si>
    <t>Vykdyti vaiko teisių apsaugą</t>
  </si>
  <si>
    <t>26.01.02.15</t>
  </si>
  <si>
    <t>Vykdyti jaunimo teisių apsaugą</t>
  </si>
  <si>
    <t>26.01.02.16</t>
  </si>
  <si>
    <t>Administruoti kompensacijas, socialines ir kitas išmokas</t>
  </si>
  <si>
    <t>26.01.02.17</t>
  </si>
  <si>
    <t>Administruoti išmokas vaikams</t>
  </si>
  <si>
    <t>VB</t>
  </si>
  <si>
    <t>26.01.02.18</t>
  </si>
  <si>
    <t>Administruoti šalpos išmokas</t>
  </si>
  <si>
    <t>26.01.02.19</t>
  </si>
  <si>
    <t>Administruoti būsto nuomos ar išperkamosios būsto nuomos mokesčių dalies kompensacijas</t>
  </si>
  <si>
    <t>26.01.02.21</t>
  </si>
  <si>
    <t>Užtikrinti asmens sveikatos priežiūros kokybę</t>
  </si>
  <si>
    <t>26.01.02.22</t>
  </si>
  <si>
    <t>Administruoti civilinę saugą</t>
  </si>
  <si>
    <t>26.01.02.23</t>
  </si>
  <si>
    <t>Administruoti  mobilizaciją, demobilizaciją, priimančios šalies paramą</t>
  </si>
  <si>
    <t>26.01.02.24</t>
  </si>
  <si>
    <t>Tarpinstitucinio koordinatoriaus veiklai vykdyti</t>
  </si>
  <si>
    <t>26.01.03</t>
  </si>
  <si>
    <t>ES ir kitų finansavimo šaltinių pritraukimas miesto plėtrai  ir prisiimtų finansinių įsipareigojimų vykdymas</t>
  </si>
  <si>
    <t>26.01.03.01</t>
  </si>
  <si>
    <t>Rengti paraiškas, investicijų projektus, galimybių studijas, tyrimus, analizes ir kitą projektinę dokumentaciją</t>
  </si>
  <si>
    <t>26.01.03.03</t>
  </si>
  <si>
    <t>Vykdyti teikiamų paslaugų procesų tobulinimo ir asmenų aptarnavimo kokybės gerinimo Alytaus miesto savivaldybės administracijoje ir jai pavaldžiose įstaigose projektą</t>
  </si>
  <si>
    <t>26.01.03.04</t>
  </si>
  <si>
    <t>Grąžinti paskolas  ir mokėti palūkanas</t>
  </si>
  <si>
    <t>26.01.03.05</t>
  </si>
  <si>
    <t>Tikslingai panaudoti savivaldybės administracijos direktoriaus rezervo lėšas</t>
  </si>
  <si>
    <t>26.01.04</t>
  </si>
  <si>
    <t>Bendruomenės saugumo užtikrinimas</t>
  </si>
  <si>
    <t>26.01.04.01</t>
  </si>
  <si>
    <t>Dalyvauti užtikrinant viešąją tvarką ir gyventojų saugumą</t>
  </si>
  <si>
    <t>2.000,00</t>
  </si>
  <si>
    <t>26.01.05</t>
  </si>
  <si>
    <t>Administracinės naštos mažinimo priemonių įgyvendinimas</t>
  </si>
  <si>
    <t>26.01.05.01</t>
  </si>
  <si>
    <t>Vykdyti administracinės naštos mažinimo priemones</t>
  </si>
  <si>
    <t>26.01.06</t>
  </si>
  <si>
    <t>Patrauklaus miesto įvaizdžio  formavimas</t>
  </si>
  <si>
    <t>26.01.06.01</t>
  </si>
  <si>
    <t>Informuoti visuomenę apie savivaldybės veiklą ir vykdyti informacijos monitoringą</t>
  </si>
  <si>
    <t>26.01.06.02</t>
  </si>
  <si>
    <t>Stiprinti bendradarbiavimą ir ryšius su kitomis savivaldybėmis, organizacijomis ir miesto bendruomene</t>
  </si>
  <si>
    <t>26.01.06.03</t>
  </si>
  <si>
    <t>Reprezentuoti savivaldybę</t>
  </si>
  <si>
    <t>Užsienio šalių svečių  priėmimų skaičius</t>
  </si>
  <si>
    <t>Bendras lėšų  poreikis ir numatomi finansavimo šaltiniai</t>
  </si>
  <si>
    <t>(tūkst. Eur)</t>
  </si>
  <si>
    <t>Ekonominės klasifikacijos grupės</t>
  </si>
  <si>
    <t>Lėšų poreikis  biudžetiniams 2018-iesiems metams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</si>
  <si>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</si>
  <si>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</si>
  <si>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</si>
  <si>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</si>
  <si>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</si>
  <si>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</si>
  <si>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</si>
  <si>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</si>
  <si>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</si>
  <si>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2.2. 2. Valstybės biudžeto lėšos (VB)</t>
  </si>
  <si>
    <t>2.3. 3. Europos Sąjungos ir kitų užsienio fondų paramos lėšos (ES)</t>
  </si>
  <si>
    <t>2.4. 4. Kitų šaltinių lėšos (KT)</t>
  </si>
  <si>
    <t>Finansavimo šaltiniai:</t>
  </si>
  <si>
    <t>Parengtų piliečių chartijų skaičius</t>
  </si>
  <si>
    <t>KT</t>
  </si>
  <si>
    <r>
      <rPr>
        <b/>
        <sz val="10"/>
        <color indexed="8"/>
        <rFont val="Times New Roman"/>
        <family val="1"/>
      </rPr>
      <t>SB</t>
    </r>
    <r>
      <rPr>
        <sz val="10"/>
        <color indexed="8"/>
        <rFont val="Times New Roman"/>
        <family val="1"/>
      </rPr>
      <t xml:space="preserve"> – asignavimai savarankiškosioms funkcijoms atlikti,  biudžetinių įstaigų pajamų lėšos, aplinkos apsaugos rėmimo specialiosios programos lėšos, paskolų lėšos ir kt.</t>
    </r>
  </si>
  <si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</sst>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$-10427]#,##0.00;\-#,##0.00;&quot;&quot;"/>
    <numFmt numFmtId="173" formatCode="[$-10427]#,##0.0;\-#,##0.0"/>
    <numFmt numFmtId="174" formatCode="0.0"/>
    <numFmt numFmtId="175" formatCode="#,##0.0;\-#,##0.0;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EF7DB"/>
        <bgColor rgb="FFCEF7DB"/>
      </patternFill>
    </fill>
    <fill>
      <patternFill patternType="solid">
        <fgColor rgb="FFCCFFCC"/>
        <bgColor indexed="64"/>
      </patternFill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 applyBorder="0"/>
    <xf numFmtId="0" fontId="5" fillId="0" borderId="0"/>
    <xf numFmtId="0" fontId="5" fillId="0" borderId="0"/>
    <xf numFmtId="0" fontId="1" fillId="0" borderId="0"/>
  </cellStyleXfs>
  <cellXfs count="178">
    <xf numFmtId="0" fontId="0" fillId="0" borderId="0" xfId="0"/>
    <xf numFmtId="0" fontId="6" fillId="0" borderId="0" xfId="2" applyNumberFormat="1" applyFont="1" applyFill="1" applyAlignment="1" applyProtection="1"/>
    <xf numFmtId="172" fontId="6" fillId="0" borderId="16" xfId="2" applyNumberFormat="1" applyFont="1" applyFill="1" applyBorder="1" applyAlignment="1" applyProtection="1">
      <alignment horizontal="right" vertical="top" wrapText="1" readingOrder="1"/>
    </xf>
    <xf numFmtId="172" fontId="6" fillId="0" borderId="17" xfId="2" applyNumberFormat="1" applyFont="1" applyFill="1" applyBorder="1" applyAlignment="1" applyProtection="1">
      <alignment horizontal="right" vertical="top" wrapText="1" readingOrder="1"/>
    </xf>
    <xf numFmtId="172" fontId="6" fillId="0" borderId="18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19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2" borderId="16" xfId="2" applyNumberFormat="1" applyFont="1" applyFill="1" applyBorder="1" applyAlignment="1" applyProtection="1">
      <alignment horizontal="right" vertical="top" wrapText="1" readingOrder="1"/>
    </xf>
    <xf numFmtId="172" fontId="6" fillId="2" borderId="17" xfId="2" applyNumberFormat="1" applyFont="1" applyFill="1" applyBorder="1" applyAlignment="1" applyProtection="1">
      <alignment horizontal="right" vertical="top" wrapText="1" readingOrder="1"/>
    </xf>
    <xf numFmtId="172" fontId="6" fillId="3" borderId="18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3" borderId="19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20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2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2" applyNumberFormat="1" applyFont="1" applyFill="1" applyBorder="1" applyAlignment="1" applyProtection="1"/>
    <xf numFmtId="0" fontId="7" fillId="0" borderId="22" xfId="2" applyNumberFormat="1" applyFont="1" applyFill="1" applyBorder="1" applyAlignment="1" applyProtection="1">
      <alignment horizontal="center" vertical="top" wrapText="1" readingOrder="1"/>
    </xf>
    <xf numFmtId="0" fontId="7" fillId="0" borderId="23" xfId="2" applyNumberFormat="1" applyFont="1" applyFill="1" applyBorder="1" applyAlignment="1" applyProtection="1">
      <alignment horizontal="center" vertical="top" wrapText="1" readingOrder="1"/>
    </xf>
    <xf numFmtId="0" fontId="7" fillId="0" borderId="18" xfId="2" applyNumberFormat="1" applyFont="1" applyFill="1" applyBorder="1" applyAlignment="1" applyProtection="1">
      <alignment horizontal="center" vertical="center" wrapText="1" readingOrder="1"/>
    </xf>
    <xf numFmtId="0" fontId="7" fillId="0" borderId="19" xfId="2" applyNumberFormat="1" applyFont="1" applyFill="1" applyBorder="1" applyAlignment="1" applyProtection="1">
      <alignment horizontal="center" vertical="center" wrapText="1" readingOrder="1"/>
    </xf>
    <xf numFmtId="0" fontId="7" fillId="0" borderId="19" xfId="2" applyNumberFormat="1" applyFont="1" applyFill="1" applyBorder="1" applyAlignment="1" applyProtection="1">
      <alignment horizontal="center" vertical="top" wrapText="1" readingOrder="1"/>
    </xf>
    <xf numFmtId="0" fontId="7" fillId="0" borderId="19" xfId="2" applyNumberFormat="1" applyFont="1" applyFill="1" applyBorder="1" applyAlignment="1" applyProtection="1">
      <alignment vertical="top" wrapText="1"/>
    </xf>
    <xf numFmtId="0" fontId="7" fillId="0" borderId="18" xfId="2" applyNumberFormat="1" applyFont="1" applyFill="1" applyBorder="1" applyAlignment="1" applyProtection="1">
      <alignment horizontal="center" vertical="top" wrapText="1" readingOrder="1"/>
    </xf>
    <xf numFmtId="0" fontId="7" fillId="0" borderId="24" xfId="2" applyNumberFormat="1" applyFont="1" applyFill="1" applyBorder="1" applyAlignment="1" applyProtection="1">
      <alignment vertical="top" wrapText="1" readingOrder="1"/>
    </xf>
    <xf numFmtId="0" fontId="7" fillId="0" borderId="25" xfId="2" applyNumberFormat="1" applyFont="1" applyFill="1" applyBorder="1" applyAlignment="1" applyProtection="1">
      <alignment vertical="top" wrapText="1" readingOrder="1"/>
    </xf>
    <xf numFmtId="0" fontId="7" fillId="0" borderId="25" xfId="2" applyNumberFormat="1" applyFont="1" applyFill="1" applyBorder="1" applyAlignment="1" applyProtection="1">
      <alignment horizontal="center" vertical="top" wrapText="1" readingOrder="1"/>
    </xf>
    <xf numFmtId="0" fontId="7" fillId="0" borderId="26" xfId="2" applyNumberFormat="1" applyFont="1" applyFill="1" applyBorder="1" applyAlignment="1" applyProtection="1">
      <alignment horizontal="center" vertical="top" wrapText="1" readingOrder="1"/>
    </xf>
    <xf numFmtId="0" fontId="7" fillId="0" borderId="24" xfId="2" applyNumberFormat="1" applyFont="1" applyFill="1" applyBorder="1" applyAlignment="1" applyProtection="1">
      <alignment horizontal="center" vertical="top" wrapText="1" readingOrder="1"/>
    </xf>
    <xf numFmtId="0" fontId="7" fillId="0" borderId="27" xfId="2" applyNumberFormat="1" applyFont="1" applyFill="1" applyBorder="1" applyAlignment="1" applyProtection="1">
      <alignment horizontal="center" vertical="top" wrapText="1" readingOrder="1"/>
    </xf>
    <xf numFmtId="0" fontId="7" fillId="4" borderId="16" xfId="2" applyNumberFormat="1" applyFont="1" applyFill="1" applyBorder="1" applyAlignment="1" applyProtection="1">
      <alignment vertical="top" wrapText="1" readingOrder="1"/>
      <protection locked="0"/>
    </xf>
    <xf numFmtId="0" fontId="7" fillId="4" borderId="17" xfId="2" applyNumberFormat="1" applyFont="1" applyFill="1" applyBorder="1" applyAlignment="1" applyProtection="1">
      <alignment vertical="top" wrapText="1" readingOrder="1"/>
      <protection locked="0"/>
    </xf>
    <xf numFmtId="0" fontId="7" fillId="4" borderId="17" xfId="2" applyNumberFormat="1" applyFont="1" applyFill="1" applyBorder="1" applyAlignment="1" applyProtection="1">
      <alignment horizontal="left" vertical="top" wrapText="1" readingOrder="1"/>
      <protection locked="0"/>
    </xf>
    <xf numFmtId="172" fontId="7" fillId="4" borderId="17" xfId="2" applyNumberFormat="1" applyFont="1" applyFill="1" applyBorder="1" applyAlignment="1" applyProtection="1">
      <alignment horizontal="right" vertical="top" wrapText="1" readingOrder="1"/>
    </xf>
    <xf numFmtId="172" fontId="7" fillId="4" borderId="28" xfId="2" applyNumberFormat="1" applyFont="1" applyFill="1" applyBorder="1" applyAlignment="1" applyProtection="1">
      <alignment horizontal="right" vertical="top" wrapText="1" readingOrder="1"/>
    </xf>
    <xf numFmtId="172" fontId="7" fillId="4" borderId="16" xfId="2" applyNumberFormat="1" applyFont="1" applyFill="1" applyBorder="1" applyAlignment="1" applyProtection="1">
      <alignment horizontal="right" vertical="top" wrapText="1" readingOrder="1"/>
    </xf>
    <xf numFmtId="172" fontId="7" fillId="4" borderId="29" xfId="2" applyNumberFormat="1" applyFont="1" applyFill="1" applyBorder="1" applyAlignment="1" applyProtection="1">
      <alignment horizontal="right" vertical="top" wrapText="1" readingOrder="1"/>
    </xf>
    <xf numFmtId="172" fontId="7" fillId="4" borderId="30" xfId="2" applyNumberFormat="1" applyFont="1" applyFill="1" applyBorder="1" applyAlignment="1" applyProtection="1">
      <alignment horizontal="right" vertical="top" wrapText="1" readingOrder="1"/>
    </xf>
    <xf numFmtId="0" fontId="7" fillId="4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7" fillId="4" borderId="17" xfId="2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4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16" xfId="2" applyNumberFormat="1" applyFont="1" applyFill="1" applyBorder="1" applyAlignment="1" applyProtection="1">
      <alignment vertical="top" wrapText="1" readingOrder="1"/>
      <protection locked="0"/>
    </xf>
    <xf numFmtId="0" fontId="6" fillId="5" borderId="17" xfId="2" applyNumberFormat="1" applyFont="1" applyFill="1" applyBorder="1" applyAlignment="1" applyProtection="1">
      <alignment vertical="top" wrapText="1" readingOrder="1"/>
      <protection locked="0"/>
    </xf>
    <xf numFmtId="0" fontId="6" fillId="5" borderId="17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5" borderId="17" xfId="2" applyNumberFormat="1" applyFont="1" applyFill="1" applyBorder="1" applyAlignment="1" applyProtection="1">
      <alignment horizontal="right" vertical="top" wrapText="1" readingOrder="1"/>
    </xf>
    <xf numFmtId="172" fontId="6" fillId="5" borderId="28" xfId="2" applyNumberFormat="1" applyFont="1" applyFill="1" applyBorder="1" applyAlignment="1" applyProtection="1">
      <alignment horizontal="right" vertical="top" wrapText="1" readingOrder="1"/>
    </xf>
    <xf numFmtId="172" fontId="6" fillId="5" borderId="16" xfId="2" applyNumberFormat="1" applyFont="1" applyFill="1" applyBorder="1" applyAlignment="1" applyProtection="1">
      <alignment horizontal="right" vertical="top" wrapText="1" readingOrder="1"/>
    </xf>
    <xf numFmtId="172" fontId="6" fillId="5" borderId="29" xfId="2" applyNumberFormat="1" applyFont="1" applyFill="1" applyBorder="1" applyAlignment="1" applyProtection="1">
      <alignment horizontal="right" vertical="top" wrapText="1" readingOrder="1"/>
    </xf>
    <xf numFmtId="172" fontId="6" fillId="5" borderId="30" xfId="2" applyNumberFormat="1" applyFont="1" applyFill="1" applyBorder="1" applyAlignment="1" applyProtection="1">
      <alignment horizontal="right" vertical="top" wrapText="1" readingOrder="1"/>
    </xf>
    <xf numFmtId="0" fontId="6" fillId="5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17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16" xfId="2" applyNumberFormat="1" applyFont="1" applyFill="1" applyBorder="1" applyAlignment="1" applyProtection="1">
      <alignment vertical="top" wrapText="1" readingOrder="1"/>
      <protection locked="0"/>
    </xf>
    <xf numFmtId="0" fontId="6" fillId="2" borderId="17" xfId="2" applyNumberFormat="1" applyFont="1" applyFill="1" applyBorder="1" applyAlignment="1" applyProtection="1">
      <alignment vertical="top" wrapText="1" readingOrder="1"/>
      <protection locked="0"/>
    </xf>
    <xf numFmtId="0" fontId="6" fillId="2" borderId="17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2" borderId="28" xfId="2" applyNumberFormat="1" applyFont="1" applyFill="1" applyBorder="1" applyAlignment="1" applyProtection="1">
      <alignment horizontal="right" vertical="top" wrapText="1" readingOrder="1"/>
    </xf>
    <xf numFmtId="172" fontId="6" fillId="2" borderId="29" xfId="2" applyNumberFormat="1" applyFont="1" applyFill="1" applyBorder="1" applyAlignment="1" applyProtection="1">
      <alignment horizontal="right" vertical="top" wrapText="1" readingOrder="1"/>
    </xf>
    <xf numFmtId="172" fontId="6" fillId="2" borderId="30" xfId="2" applyNumberFormat="1" applyFont="1" applyFill="1" applyBorder="1" applyAlignment="1" applyProtection="1">
      <alignment horizontal="right" vertical="top" wrapText="1" readingOrder="1"/>
    </xf>
    <xf numFmtId="0" fontId="6" fillId="2" borderId="31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17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2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6" xfId="2" applyNumberFormat="1" applyFont="1" applyFill="1" applyBorder="1" applyAlignment="1" applyProtection="1">
      <alignment vertical="top" wrapText="1" readingOrder="1"/>
      <protection locked="0"/>
    </xf>
    <xf numFmtId="0" fontId="6" fillId="0" borderId="17" xfId="2" applyNumberFormat="1" applyFont="1" applyFill="1" applyBorder="1" applyAlignment="1" applyProtection="1">
      <alignment vertical="top" wrapText="1" readingOrder="1"/>
      <protection locked="0"/>
    </xf>
    <xf numFmtId="0" fontId="6" fillId="0" borderId="17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0" borderId="28" xfId="2" applyNumberFormat="1" applyFont="1" applyFill="1" applyBorder="1" applyAlignment="1" applyProtection="1">
      <alignment horizontal="right" vertical="top" wrapText="1" readingOrder="1"/>
    </xf>
    <xf numFmtId="0" fontId="6" fillId="0" borderId="17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8" xfId="2" applyNumberFormat="1" applyFont="1" applyFill="1" applyBorder="1" applyAlignment="1" applyProtection="1">
      <alignment vertical="top" wrapText="1" readingOrder="1"/>
      <protection locked="0"/>
    </xf>
    <xf numFmtId="0" fontId="6" fillId="0" borderId="19" xfId="2" applyNumberFormat="1" applyFont="1" applyFill="1" applyBorder="1" applyAlignment="1" applyProtection="1">
      <alignment vertical="top" wrapText="1" readingOrder="1"/>
      <protection locked="0"/>
    </xf>
    <xf numFmtId="0" fontId="6" fillId="0" borderId="19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0" borderId="3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9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4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28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35" xfId="2" applyNumberFormat="1" applyFont="1" applyFill="1" applyBorder="1" applyAlignment="1" applyProtection="1">
      <alignment horizontal="right" vertical="top" wrapText="1" readingOrder="1"/>
    </xf>
    <xf numFmtId="172" fontId="6" fillId="0" borderId="36" xfId="2" applyNumberFormat="1" applyFont="1" applyFill="1" applyBorder="1" applyAlignment="1" applyProtection="1">
      <alignment horizontal="right" vertical="top" wrapText="1" readingOrder="1"/>
    </xf>
    <xf numFmtId="172" fontId="6" fillId="0" borderId="35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36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2" borderId="37" xfId="2" applyNumberFormat="1" applyFont="1" applyFill="1" applyBorder="1" applyAlignment="1" applyProtection="1">
      <alignment horizontal="right" vertical="top" wrapText="1" readingOrder="1"/>
    </xf>
    <xf numFmtId="0" fontId="6" fillId="3" borderId="18" xfId="2" applyNumberFormat="1" applyFont="1" applyFill="1" applyBorder="1" applyAlignment="1" applyProtection="1">
      <alignment vertical="top" wrapText="1" readingOrder="1"/>
      <protection locked="0"/>
    </xf>
    <xf numFmtId="0" fontId="6" fillId="3" borderId="19" xfId="2" applyNumberFormat="1" applyFont="1" applyFill="1" applyBorder="1" applyAlignment="1" applyProtection="1">
      <alignment vertical="top" wrapText="1" readingOrder="1"/>
      <protection locked="0"/>
    </xf>
    <xf numFmtId="0" fontId="6" fillId="3" borderId="19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3" borderId="3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19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1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3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0" xfId="2" applyNumberFormat="1" applyFont="1" applyFill="1" applyBorder="1" applyAlignment="1" applyProtection="1">
      <alignment vertical="top" wrapText="1" readingOrder="1"/>
      <protection locked="0"/>
    </xf>
    <xf numFmtId="0" fontId="6" fillId="0" borderId="21" xfId="2" applyNumberFormat="1" applyFont="1" applyFill="1" applyBorder="1" applyAlignment="1" applyProtection="1">
      <alignment vertical="top" wrapText="1" readingOrder="1"/>
      <protection locked="0"/>
    </xf>
    <xf numFmtId="0" fontId="6" fillId="0" borderId="21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0" borderId="3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1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9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3" xfId="2" applyFont="1" applyBorder="1" applyAlignment="1" applyProtection="1">
      <alignment horizontal="center" vertical="center" wrapText="1" readingOrder="1"/>
      <protection locked="0"/>
    </xf>
    <xf numFmtId="0" fontId="7" fillId="0" borderId="4" xfId="2" applyFont="1" applyBorder="1" applyAlignment="1" applyProtection="1">
      <alignment horizontal="center" vertical="center" wrapText="1" readingOrder="1"/>
      <protection locked="0"/>
    </xf>
    <xf numFmtId="0" fontId="7" fillId="0" borderId="5" xfId="2" applyFont="1" applyBorder="1" applyAlignment="1" applyProtection="1">
      <alignment horizontal="center" vertical="center" wrapText="1" readingOrder="1"/>
      <protection locked="0"/>
    </xf>
    <xf numFmtId="0" fontId="7" fillId="0" borderId="6" xfId="2" applyFont="1" applyBorder="1" applyAlignment="1" applyProtection="1">
      <alignment horizontal="center" vertical="center" wrapText="1" readingOrder="1"/>
      <protection locked="0"/>
    </xf>
    <xf numFmtId="0" fontId="7" fillId="0" borderId="0" xfId="2" applyFont="1" applyFill="1" applyBorder="1" applyAlignment="1" applyProtection="1">
      <alignment horizontal="center" vertical="center" wrapText="1" readingOrder="1"/>
      <protection locked="0"/>
    </xf>
    <xf numFmtId="0" fontId="6" fillId="6" borderId="2" xfId="2" applyFont="1" applyFill="1" applyBorder="1" applyAlignment="1" applyProtection="1">
      <alignment horizontal="left" vertical="center" wrapText="1" readingOrder="1"/>
      <protection locked="0"/>
    </xf>
    <xf numFmtId="0" fontId="6" fillId="6" borderId="7" xfId="2" applyFont="1" applyFill="1" applyBorder="1"/>
    <xf numFmtId="173" fontId="6" fillId="6" borderId="8" xfId="2" applyNumberFormat="1" applyFont="1" applyFill="1" applyBorder="1" applyAlignment="1" applyProtection="1">
      <alignment horizontal="right" vertical="top" wrapText="1" readingOrder="1"/>
      <protection locked="0"/>
    </xf>
    <xf numFmtId="173" fontId="6" fillId="6" borderId="1" xfId="2" applyNumberFormat="1" applyFont="1" applyFill="1" applyBorder="1" applyAlignment="1" applyProtection="1">
      <alignment horizontal="right" vertical="top" wrapText="1" readingOrder="1"/>
      <protection locked="0"/>
    </xf>
    <xf numFmtId="173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" xfId="2" applyFont="1" applyBorder="1" applyAlignment="1" applyProtection="1">
      <alignment horizontal="left" vertical="center" wrapText="1" readingOrder="1"/>
      <protection locked="0"/>
    </xf>
    <xf numFmtId="173" fontId="6" fillId="0" borderId="8" xfId="2" applyNumberFormat="1" applyFont="1" applyBorder="1" applyAlignment="1" applyProtection="1">
      <alignment horizontal="right" vertical="top" wrapText="1" readingOrder="1"/>
      <protection locked="0"/>
    </xf>
    <xf numFmtId="173" fontId="6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6" fillId="6" borderId="9" xfId="2" applyFont="1" applyFill="1" applyBorder="1"/>
    <xf numFmtId="0" fontId="6" fillId="6" borderId="2" xfId="2" applyFont="1" applyFill="1" applyBorder="1" applyAlignment="1" applyProtection="1">
      <alignment vertical="top" wrapText="1" readingOrder="1"/>
      <protection locked="0"/>
    </xf>
    <xf numFmtId="0" fontId="6" fillId="0" borderId="2" xfId="2" applyFont="1" applyBorder="1" applyAlignment="1" applyProtection="1">
      <alignment vertical="top" wrapText="1" readingOrder="1"/>
      <protection locked="0"/>
    </xf>
    <xf numFmtId="0" fontId="6" fillId="6" borderId="10" xfId="2" applyFont="1" applyFill="1" applyBorder="1"/>
    <xf numFmtId="0" fontId="8" fillId="0" borderId="0" xfId="2" applyNumberFormat="1" applyFont="1" applyFill="1" applyAlignment="1" applyProtection="1"/>
    <xf numFmtId="4" fontId="9" fillId="0" borderId="0" xfId="2" applyNumberFormat="1" applyFont="1" applyAlignment="1">
      <alignment horizontal="left" vertical="top"/>
    </xf>
    <xf numFmtId="174" fontId="9" fillId="0" borderId="0" xfId="2" applyNumberFormat="1" applyFont="1" applyAlignment="1">
      <alignment horizontal="left"/>
    </xf>
    <xf numFmtId="175" fontId="9" fillId="0" borderId="0" xfId="2" applyNumberFormat="1" applyFont="1" applyFill="1" applyAlignment="1">
      <alignment vertical="top"/>
    </xf>
    <xf numFmtId="0" fontId="8" fillId="0" borderId="0" xfId="2" applyNumberFormat="1" applyFont="1" applyFill="1" applyBorder="1" applyAlignment="1" applyProtection="1"/>
    <xf numFmtId="172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2" xfId="2" applyNumberFormat="1" applyFont="1" applyFill="1" applyBorder="1" applyAlignment="1" applyProtection="1">
      <alignment vertical="top" wrapText="1" readingOrder="1"/>
      <protection locked="0"/>
    </xf>
    <xf numFmtId="0" fontId="6" fillId="0" borderId="40" xfId="2" applyNumberFormat="1" applyFont="1" applyFill="1" applyBorder="1" applyAlignment="1" applyProtection="1">
      <alignment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0" borderId="43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6" xfId="2" applyNumberFormat="1" applyFont="1" applyFill="1" applyBorder="1" applyAlignment="1" applyProtection="1">
      <alignment vertical="top" wrapText="1" readingOrder="1"/>
      <protection locked="0"/>
    </xf>
    <xf numFmtId="0" fontId="6" fillId="0" borderId="41" xfId="2" applyNumberFormat="1" applyFont="1" applyFill="1" applyBorder="1" applyAlignment="1" applyProtection="1">
      <alignment vertical="top" wrapText="1" readingOrder="1"/>
      <protection locked="0"/>
    </xf>
    <xf numFmtId="0" fontId="6" fillId="0" borderId="41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0" borderId="45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1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47" xfId="2" applyNumberFormat="1" applyFont="1" applyFill="1" applyBorder="1" applyAlignment="1" applyProtection="1">
      <alignment vertical="top" wrapText="1" readingOrder="1"/>
      <protection locked="0"/>
    </xf>
    <xf numFmtId="0" fontId="6" fillId="2" borderId="48" xfId="2" applyNumberFormat="1" applyFont="1" applyFill="1" applyBorder="1" applyAlignment="1" applyProtection="1">
      <alignment vertical="top" wrapText="1" readingOrder="1"/>
      <protection locked="0"/>
    </xf>
    <xf numFmtId="0" fontId="6" fillId="2" borderId="48" xfId="2" applyNumberFormat="1" applyFont="1" applyFill="1" applyBorder="1" applyAlignment="1" applyProtection="1">
      <alignment horizontal="left" vertical="top" wrapText="1" readingOrder="1"/>
      <protection locked="0"/>
    </xf>
    <xf numFmtId="172" fontId="6" fillId="2" borderId="48" xfId="2" applyNumberFormat="1" applyFont="1" applyFill="1" applyBorder="1" applyAlignment="1" applyProtection="1">
      <alignment horizontal="right" vertical="top" wrapText="1" readingOrder="1"/>
    </xf>
    <xf numFmtId="172" fontId="6" fillId="2" borderId="49" xfId="2" applyNumberFormat="1" applyFont="1" applyFill="1" applyBorder="1" applyAlignment="1" applyProtection="1">
      <alignment horizontal="right" vertical="top" wrapText="1" readingOrder="1"/>
    </xf>
    <xf numFmtId="172" fontId="6" fillId="2" borderId="11" xfId="2" applyNumberFormat="1" applyFont="1" applyFill="1" applyBorder="1" applyAlignment="1" applyProtection="1">
      <alignment horizontal="right" vertical="top" wrapText="1" readingOrder="1"/>
    </xf>
    <xf numFmtId="172" fontId="6" fillId="2" borderId="12" xfId="2" applyNumberFormat="1" applyFont="1" applyFill="1" applyBorder="1" applyAlignment="1" applyProtection="1">
      <alignment horizontal="right" vertical="top" wrapText="1" readingOrder="1"/>
    </xf>
    <xf numFmtId="172" fontId="6" fillId="2" borderId="50" xfId="2" applyNumberFormat="1" applyFont="1" applyFill="1" applyBorder="1" applyAlignment="1" applyProtection="1">
      <alignment horizontal="right" vertical="top" wrapText="1" readingOrder="1"/>
    </xf>
    <xf numFmtId="172" fontId="6" fillId="2" borderId="13" xfId="2" applyNumberFormat="1" applyFont="1" applyFill="1" applyBorder="1" applyAlignment="1" applyProtection="1">
      <alignment horizontal="right" vertical="top" wrapText="1" readingOrder="1"/>
    </xf>
    <xf numFmtId="0" fontId="6" fillId="2" borderId="50" xfId="2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48" xfId="2" applyNumberFormat="1" applyFont="1" applyFill="1" applyBorder="1" applyAlignment="1" applyProtection="1">
      <alignment horizontal="center" vertical="top" wrapText="1" readingOrder="1"/>
      <protection locked="0"/>
    </xf>
    <xf numFmtId="0" fontId="6" fillId="2" borderId="48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51" xfId="2" applyNumberFormat="1" applyFont="1" applyFill="1" applyBorder="1" applyAlignment="1" applyProtection="1">
      <alignment horizontal="right" vertical="top" wrapText="1" readingOrder="1"/>
      <protection locked="0"/>
    </xf>
    <xf numFmtId="172" fontId="6" fillId="0" borderId="29" xfId="2" applyNumberFormat="1" applyFont="1" applyFill="1" applyBorder="1" applyAlignment="1" applyProtection="1">
      <alignment horizontal="right" vertical="top" wrapText="1" readingOrder="1"/>
    </xf>
    <xf numFmtId="172" fontId="6" fillId="0" borderId="31" xfId="2" applyNumberFormat="1" applyFont="1" applyFill="1" applyBorder="1" applyAlignment="1" applyProtection="1">
      <alignment horizontal="right" vertical="top" wrapText="1" readingOrder="1"/>
    </xf>
    <xf numFmtId="172" fontId="6" fillId="0" borderId="37" xfId="2" applyNumberFormat="1" applyFont="1" applyFill="1" applyBorder="1" applyAlignment="1" applyProtection="1">
      <alignment horizontal="right" vertical="top" wrapText="1" readingOrder="1"/>
    </xf>
    <xf numFmtId="0" fontId="7" fillId="0" borderId="0" xfId="2" applyNumberFormat="1" applyFont="1" applyFill="1" applyAlignment="1" applyProtection="1">
      <alignment horizontal="center"/>
    </xf>
    <xf numFmtId="0" fontId="7" fillId="0" borderId="33" xfId="2" applyNumberFormat="1" applyFont="1" applyFill="1" applyBorder="1" applyAlignment="1" applyProtection="1">
      <alignment horizontal="center" vertical="top" wrapText="1" readingOrder="1"/>
    </xf>
    <xf numFmtId="0" fontId="6" fillId="0" borderId="0" xfId="2" applyFont="1"/>
    <xf numFmtId="0" fontId="7" fillId="0" borderId="58" xfId="2" applyNumberFormat="1" applyFont="1" applyFill="1" applyBorder="1" applyAlignment="1" applyProtection="1">
      <alignment horizontal="center" vertical="center" wrapText="1" readingOrder="1"/>
    </xf>
    <xf numFmtId="0" fontId="6" fillId="0" borderId="59" xfId="2" applyFont="1" applyBorder="1" applyAlignment="1">
      <alignment horizontal="center" vertical="center" wrapText="1" readingOrder="1"/>
    </xf>
    <xf numFmtId="0" fontId="6" fillId="0" borderId="60" xfId="2" applyFont="1" applyBorder="1" applyAlignment="1">
      <alignment horizontal="center" vertical="center" wrapText="1" readingOrder="1"/>
    </xf>
    <xf numFmtId="0" fontId="7" fillId="0" borderId="52" xfId="2" applyNumberFormat="1" applyFont="1" applyFill="1" applyBorder="1" applyAlignment="1" applyProtection="1">
      <alignment horizontal="center" vertical="top" wrapText="1" readingOrder="1"/>
    </xf>
    <xf numFmtId="0" fontId="6" fillId="0" borderId="53" xfId="2" applyNumberFormat="1" applyFont="1" applyFill="1" applyBorder="1" applyAlignment="1" applyProtection="1">
      <alignment vertical="top" wrapText="1"/>
    </xf>
    <xf numFmtId="0" fontId="6" fillId="0" borderId="61" xfId="2" applyNumberFormat="1" applyFont="1" applyFill="1" applyBorder="1" applyAlignment="1" applyProtection="1">
      <alignment vertical="top" wrapText="1"/>
    </xf>
    <xf numFmtId="0" fontId="7" fillId="0" borderId="33" xfId="2" applyNumberFormat="1" applyFont="1" applyFill="1" applyBorder="1" applyAlignment="1" applyProtection="1">
      <alignment horizontal="center" vertical="top" wrapText="1" readingOrder="1"/>
    </xf>
    <xf numFmtId="0" fontId="6" fillId="0" borderId="62" xfId="2" applyNumberFormat="1" applyFont="1" applyFill="1" applyBorder="1" applyAlignment="1" applyProtection="1">
      <alignment vertical="top" wrapText="1"/>
    </xf>
    <xf numFmtId="0" fontId="6" fillId="0" borderId="63" xfId="2" applyNumberFormat="1" applyFont="1" applyFill="1" applyBorder="1" applyAlignment="1" applyProtection="1">
      <alignment vertical="top" wrapText="1"/>
    </xf>
    <xf numFmtId="0" fontId="7" fillId="0" borderId="0" xfId="2" applyFont="1" applyAlignment="1" applyProtection="1">
      <alignment horizontal="center" vertical="top" wrapText="1" readingOrder="1"/>
      <protection locked="0"/>
    </xf>
    <xf numFmtId="0" fontId="6" fillId="0" borderId="0" xfId="2" applyFont="1"/>
    <xf numFmtId="0" fontId="7" fillId="0" borderId="0" xfId="2" applyFont="1" applyAlignment="1" applyProtection="1">
      <alignment horizontal="right" vertical="top" wrapText="1" readingOrder="1"/>
      <protection locked="0"/>
    </xf>
    <xf numFmtId="0" fontId="7" fillId="0" borderId="14" xfId="2" applyFont="1" applyBorder="1" applyAlignment="1" applyProtection="1">
      <alignment horizontal="center" vertical="center" wrapText="1" readingOrder="1"/>
      <protection locked="0"/>
    </xf>
    <xf numFmtId="0" fontId="6" fillId="0" borderId="15" xfId="2" applyFont="1" applyBorder="1" applyAlignment="1"/>
    <xf numFmtId="0" fontId="9" fillId="0" borderId="0" xfId="3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6" fillId="0" borderId="0" xfId="2" applyNumberFormat="1" applyFont="1" applyFill="1" applyAlignment="1" applyProtection="1">
      <alignment wrapText="1"/>
    </xf>
    <xf numFmtId="0" fontId="7" fillId="0" borderId="0" xfId="2" applyNumberFormat="1" applyFont="1" applyFill="1" applyAlignment="1" applyProtection="1">
      <alignment horizontal="center"/>
    </xf>
    <xf numFmtId="0" fontId="6" fillId="0" borderId="53" xfId="2" applyNumberFormat="1" applyFont="1" applyFill="1" applyBorder="1" applyAlignment="1" applyProtection="1">
      <alignment vertical="top" wrapText="1" readingOrder="1"/>
    </xf>
    <xf numFmtId="0" fontId="7" fillId="0" borderId="54" xfId="2" applyNumberFormat="1" applyFont="1" applyFill="1" applyBorder="1" applyAlignment="1" applyProtection="1">
      <alignment horizontal="center" vertical="top" wrapText="1" readingOrder="1"/>
    </xf>
    <xf numFmtId="0" fontId="7" fillId="0" borderId="55" xfId="2" applyNumberFormat="1" applyFont="1" applyFill="1" applyBorder="1" applyAlignment="1" applyProtection="1">
      <alignment horizontal="center" vertical="center" wrapText="1" readingOrder="1"/>
    </xf>
    <xf numFmtId="0" fontId="6" fillId="0" borderId="56" xfId="2" applyFont="1" applyBorder="1" applyAlignment="1">
      <alignment horizontal="center" vertical="center" wrapText="1" readingOrder="1"/>
    </xf>
    <xf numFmtId="0" fontId="6" fillId="0" borderId="57" xfId="2" applyFont="1" applyBorder="1" applyAlignment="1">
      <alignment horizontal="center" vertical="center" wrapText="1" readingOrder="1"/>
    </xf>
  </cellXfs>
  <cellStyles count="6">
    <cellStyle name="Įprastas" xfId="0" builtinId="0"/>
    <cellStyle name="Įprastas 2" xfId="1"/>
    <cellStyle name="Įprastas 3" xfId="2"/>
    <cellStyle name="Normal 2" xfId="3"/>
    <cellStyle name="Normal 3" xfId="4"/>
    <cellStyle name="Papras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49" sqref="K49"/>
    </sheetView>
  </sheetViews>
  <sheetFormatPr defaultRowHeight="12.75" x14ac:dyDescent="0.2"/>
  <cols>
    <col min="1" max="1" width="9.85546875" style="1" customWidth="1"/>
    <col min="2" max="2" width="40.28515625" style="1" customWidth="1"/>
    <col min="3" max="3" width="4.85546875" style="1" customWidth="1"/>
    <col min="4" max="11" width="10.140625" style="1" customWidth="1"/>
    <col min="12" max="13" width="10.5703125" style="1" customWidth="1"/>
    <col min="14" max="14" width="47" style="1" customWidth="1"/>
    <col min="15" max="15" width="9" style="1" customWidth="1"/>
    <col min="16" max="18" width="8.42578125" style="1" customWidth="1"/>
    <col min="19" max="21" width="9.140625" style="1" customWidth="1"/>
    <col min="22" max="16384" width="9.140625" style="1"/>
  </cols>
  <sheetData>
    <row r="1" spans="1:18" ht="41.25" customHeight="1" x14ac:dyDescent="0.2">
      <c r="O1" s="171" t="s">
        <v>97</v>
      </c>
      <c r="P1" s="171"/>
      <c r="Q1" s="171"/>
      <c r="R1" s="171"/>
    </row>
    <row r="3" spans="1:18" s="151" customFormat="1" x14ac:dyDescent="0.2">
      <c r="A3" s="172" t="s">
        <v>98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13.5" thickBot="1" x14ac:dyDescent="0.25"/>
    <row r="5" spans="1:18" ht="38.25" x14ac:dyDescent="0.2">
      <c r="A5" s="15" t="s">
        <v>1</v>
      </c>
      <c r="B5" s="16" t="s">
        <v>99</v>
      </c>
      <c r="C5" s="16" t="s">
        <v>100</v>
      </c>
      <c r="D5" s="157" t="s">
        <v>101</v>
      </c>
      <c r="E5" s="173"/>
      <c r="F5" s="173"/>
      <c r="G5" s="173"/>
      <c r="H5" s="174" t="s">
        <v>102</v>
      </c>
      <c r="I5" s="158"/>
      <c r="J5" s="158"/>
      <c r="K5" s="158"/>
      <c r="L5" s="175" t="s">
        <v>103</v>
      </c>
      <c r="M5" s="154" t="s">
        <v>104</v>
      </c>
      <c r="N5" s="157" t="s">
        <v>105</v>
      </c>
      <c r="O5" s="158"/>
      <c r="P5" s="158"/>
      <c r="Q5" s="158"/>
      <c r="R5" s="159"/>
    </row>
    <row r="6" spans="1:18" ht="25.5" x14ac:dyDescent="0.2">
      <c r="A6" s="17"/>
      <c r="B6" s="18"/>
      <c r="C6" s="19"/>
      <c r="D6" s="19" t="s">
        <v>106</v>
      </c>
      <c r="E6" s="19" t="s">
        <v>107</v>
      </c>
      <c r="F6" s="20"/>
      <c r="G6" s="152" t="s">
        <v>108</v>
      </c>
      <c r="H6" s="21" t="s">
        <v>106</v>
      </c>
      <c r="I6" s="19" t="s">
        <v>107</v>
      </c>
      <c r="J6" s="20"/>
      <c r="K6" s="152" t="s">
        <v>109</v>
      </c>
      <c r="L6" s="176"/>
      <c r="M6" s="155"/>
      <c r="N6" s="19" t="s">
        <v>110</v>
      </c>
      <c r="O6" s="19" t="s">
        <v>5</v>
      </c>
      <c r="P6" s="160" t="s">
        <v>111</v>
      </c>
      <c r="Q6" s="161"/>
      <c r="R6" s="162"/>
    </row>
    <row r="7" spans="1:18" ht="28.5" customHeight="1" thickBot="1" x14ac:dyDescent="0.25">
      <c r="A7" s="22"/>
      <c r="B7" s="23"/>
      <c r="C7" s="24"/>
      <c r="D7" s="24"/>
      <c r="E7" s="24" t="s">
        <v>106</v>
      </c>
      <c r="F7" s="24" t="s">
        <v>112</v>
      </c>
      <c r="G7" s="25"/>
      <c r="H7" s="26"/>
      <c r="I7" s="24" t="s">
        <v>113</v>
      </c>
      <c r="J7" s="24" t="s">
        <v>112</v>
      </c>
      <c r="K7" s="25"/>
      <c r="L7" s="177"/>
      <c r="M7" s="156"/>
      <c r="N7" s="24"/>
      <c r="O7" s="24"/>
      <c r="P7" s="24" t="s">
        <v>114</v>
      </c>
      <c r="Q7" s="24" t="s">
        <v>115</v>
      </c>
      <c r="R7" s="27" t="s">
        <v>116</v>
      </c>
    </row>
    <row r="8" spans="1:18" ht="13.5" thickBot="1" x14ac:dyDescent="0.25">
      <c r="A8" s="28" t="s">
        <v>2</v>
      </c>
      <c r="B8" s="29" t="s">
        <v>0</v>
      </c>
      <c r="C8" s="30"/>
      <c r="D8" s="31">
        <f t="shared" ref="D8:M8" si="0">SUM(D9:D9)</f>
        <v>7279.3</v>
      </c>
      <c r="E8" s="31">
        <f t="shared" si="0"/>
        <v>5236.3</v>
      </c>
      <c r="F8" s="31">
        <f t="shared" si="0"/>
        <v>2510.2000000000003</v>
      </c>
      <c r="G8" s="32">
        <f t="shared" si="0"/>
        <v>2043</v>
      </c>
      <c r="H8" s="33">
        <f t="shared" si="0"/>
        <v>6970.2</v>
      </c>
      <c r="I8" s="31">
        <f t="shared" si="0"/>
        <v>4963.0999999999995</v>
      </c>
      <c r="J8" s="31">
        <f t="shared" si="0"/>
        <v>2631.7</v>
      </c>
      <c r="K8" s="32">
        <f t="shared" si="0"/>
        <v>2007.1</v>
      </c>
      <c r="L8" s="34">
        <f t="shared" si="0"/>
        <v>7399</v>
      </c>
      <c r="M8" s="35">
        <f t="shared" si="0"/>
        <v>7572.7</v>
      </c>
      <c r="N8" s="36"/>
      <c r="O8" s="37"/>
      <c r="P8" s="38"/>
      <c r="Q8" s="38"/>
      <c r="R8" s="39"/>
    </row>
    <row r="9" spans="1:18" ht="28.5" customHeight="1" thickBot="1" x14ac:dyDescent="0.25">
      <c r="A9" s="40" t="s">
        <v>4</v>
      </c>
      <c r="B9" s="41" t="s">
        <v>3</v>
      </c>
      <c r="C9" s="42"/>
      <c r="D9" s="43">
        <f t="shared" ref="D9:M9" si="1">D10+D35+D62+D72+D75+D80</f>
        <v>7279.3</v>
      </c>
      <c r="E9" s="43">
        <f t="shared" si="1"/>
        <v>5236.3</v>
      </c>
      <c r="F9" s="43">
        <f t="shared" si="1"/>
        <v>2510.2000000000003</v>
      </c>
      <c r="G9" s="44">
        <f t="shared" si="1"/>
        <v>2043</v>
      </c>
      <c r="H9" s="45">
        <f t="shared" si="1"/>
        <v>6970.2</v>
      </c>
      <c r="I9" s="43">
        <f t="shared" si="1"/>
        <v>4963.0999999999995</v>
      </c>
      <c r="J9" s="43">
        <f t="shared" si="1"/>
        <v>2631.7</v>
      </c>
      <c r="K9" s="44">
        <f t="shared" si="1"/>
        <v>2007.1</v>
      </c>
      <c r="L9" s="46">
        <f t="shared" si="1"/>
        <v>7399</v>
      </c>
      <c r="M9" s="47">
        <f t="shared" si="1"/>
        <v>7572.7</v>
      </c>
      <c r="N9" s="48" t="s">
        <v>6</v>
      </c>
      <c r="O9" s="49" t="s">
        <v>7</v>
      </c>
      <c r="P9" s="50" t="s">
        <v>117</v>
      </c>
      <c r="Q9" s="50" t="s">
        <v>118</v>
      </c>
      <c r="R9" s="51" t="s">
        <v>119</v>
      </c>
    </row>
    <row r="10" spans="1:18" ht="26.25" thickBot="1" x14ac:dyDescent="0.25">
      <c r="A10" s="52" t="s">
        <v>120</v>
      </c>
      <c r="B10" s="53" t="s">
        <v>121</v>
      </c>
      <c r="C10" s="54"/>
      <c r="D10" s="9">
        <f t="shared" ref="D10:M10" si="2">D11+D13+D14+D17+D23+D26+D28+D30</f>
        <v>3822</v>
      </c>
      <c r="E10" s="9">
        <f t="shared" si="2"/>
        <v>3564.9</v>
      </c>
      <c r="F10" s="9">
        <f t="shared" si="2"/>
        <v>2191.9</v>
      </c>
      <c r="G10" s="55">
        <f t="shared" si="2"/>
        <v>257.10000000000002</v>
      </c>
      <c r="H10" s="8">
        <f>H11+H13+H14+H17+H23+H26+H28+H30</f>
        <v>3847.3</v>
      </c>
      <c r="I10" s="9">
        <f t="shared" si="2"/>
        <v>3698.5</v>
      </c>
      <c r="J10" s="9">
        <f t="shared" si="2"/>
        <v>2317.1</v>
      </c>
      <c r="K10" s="55">
        <f t="shared" si="2"/>
        <v>148.80000000000001</v>
      </c>
      <c r="L10" s="56">
        <f t="shared" si="2"/>
        <v>3935</v>
      </c>
      <c r="M10" s="57">
        <f t="shared" si="2"/>
        <v>3990</v>
      </c>
      <c r="N10" s="58" t="s">
        <v>8</v>
      </c>
      <c r="O10" s="59" t="s">
        <v>7</v>
      </c>
      <c r="P10" s="60" t="s">
        <v>9</v>
      </c>
      <c r="Q10" s="60" t="s">
        <v>9</v>
      </c>
      <c r="R10" s="61" t="s">
        <v>9</v>
      </c>
    </row>
    <row r="11" spans="1:18" x14ac:dyDescent="0.2">
      <c r="A11" s="62" t="s">
        <v>122</v>
      </c>
      <c r="B11" s="63" t="s">
        <v>123</v>
      </c>
      <c r="C11" s="64" t="s">
        <v>124</v>
      </c>
      <c r="D11" s="3">
        <f>SUM(D12:D12)+198.4</f>
        <v>198.4</v>
      </c>
      <c r="E11" s="3">
        <f>SUM(E12:E12)+198.4</f>
        <v>198.4</v>
      </c>
      <c r="F11" s="3">
        <f>SUM(F12:F12)+82</f>
        <v>82</v>
      </c>
      <c r="G11" s="65">
        <f>SUM(G12:G12)</f>
        <v>0</v>
      </c>
      <c r="H11" s="2">
        <f>I11+K11</f>
        <v>225.9</v>
      </c>
      <c r="I11" s="3">
        <v>225.9</v>
      </c>
      <c r="J11" s="3">
        <v>151.69999999999999</v>
      </c>
      <c r="K11" s="65">
        <f>SUM(K12:K12)</f>
        <v>0</v>
      </c>
      <c r="L11" s="2">
        <f>SUM(L12:L12)+210</f>
        <v>210</v>
      </c>
      <c r="M11" s="3">
        <f>SUM(M12:M12)+210</f>
        <v>210</v>
      </c>
      <c r="N11" s="64" t="s">
        <v>10</v>
      </c>
      <c r="O11" s="66" t="s">
        <v>11</v>
      </c>
      <c r="P11" s="67" t="s">
        <v>12</v>
      </c>
      <c r="Q11" s="67" t="s">
        <v>13</v>
      </c>
      <c r="R11" s="68" t="s">
        <v>13</v>
      </c>
    </row>
    <row r="12" spans="1:18" ht="26.25" thickBot="1" x14ac:dyDescent="0.25">
      <c r="A12" s="69"/>
      <c r="B12" s="70"/>
      <c r="C12" s="71"/>
      <c r="D12" s="5">
        <v>0</v>
      </c>
      <c r="E12" s="5">
        <v>0</v>
      </c>
      <c r="F12" s="5">
        <v>0</v>
      </c>
      <c r="G12" s="72">
        <v>0</v>
      </c>
      <c r="H12" s="4">
        <v>0</v>
      </c>
      <c r="I12" s="5">
        <v>0</v>
      </c>
      <c r="J12" s="5">
        <v>0</v>
      </c>
      <c r="K12" s="72">
        <v>0</v>
      </c>
      <c r="L12" s="4">
        <v>0</v>
      </c>
      <c r="M12" s="5">
        <v>0</v>
      </c>
      <c r="N12" s="71" t="s">
        <v>125</v>
      </c>
      <c r="O12" s="73" t="s">
        <v>11</v>
      </c>
      <c r="P12" s="74" t="s">
        <v>126</v>
      </c>
      <c r="Q12" s="74" t="s">
        <v>126</v>
      </c>
      <c r="R12" s="75" t="s">
        <v>126</v>
      </c>
    </row>
    <row r="13" spans="1:18" ht="26.25" thickBot="1" x14ac:dyDescent="0.25">
      <c r="A13" s="62" t="s">
        <v>127</v>
      </c>
      <c r="B13" s="63" t="s">
        <v>128</v>
      </c>
      <c r="C13" s="64" t="s">
        <v>124</v>
      </c>
      <c r="D13" s="7">
        <v>114.5</v>
      </c>
      <c r="E13" s="7">
        <v>114.5</v>
      </c>
      <c r="F13" s="7">
        <v>87.3</v>
      </c>
      <c r="G13" s="76">
        <v>0</v>
      </c>
      <c r="H13" s="6">
        <f>I13+K13</f>
        <v>91.2</v>
      </c>
      <c r="I13" s="7">
        <v>91.2</v>
      </c>
      <c r="J13" s="7">
        <v>65.7</v>
      </c>
      <c r="K13" s="76">
        <v>0</v>
      </c>
      <c r="L13" s="6">
        <v>114</v>
      </c>
      <c r="M13" s="7">
        <v>114</v>
      </c>
      <c r="N13" s="64" t="s">
        <v>14</v>
      </c>
      <c r="O13" s="66" t="s">
        <v>11</v>
      </c>
      <c r="P13" s="67" t="s">
        <v>15</v>
      </c>
      <c r="Q13" s="67" t="s">
        <v>16</v>
      </c>
      <c r="R13" s="68" t="s">
        <v>16</v>
      </c>
    </row>
    <row r="14" spans="1:18" x14ac:dyDescent="0.2">
      <c r="A14" s="62" t="s">
        <v>129</v>
      </c>
      <c r="B14" s="63" t="s">
        <v>130</v>
      </c>
      <c r="C14" s="64"/>
      <c r="D14" s="3">
        <f t="shared" ref="D14:M14" si="3">SUM(D15:D16)</f>
        <v>96</v>
      </c>
      <c r="E14" s="3">
        <f t="shared" si="3"/>
        <v>96</v>
      </c>
      <c r="F14" s="3">
        <f t="shared" si="3"/>
        <v>67.7</v>
      </c>
      <c r="G14" s="65">
        <f t="shared" si="3"/>
        <v>0</v>
      </c>
      <c r="H14" s="2">
        <f t="shared" si="3"/>
        <v>105</v>
      </c>
      <c r="I14" s="3">
        <f t="shared" si="3"/>
        <v>105</v>
      </c>
      <c r="J14" s="3">
        <f t="shared" si="3"/>
        <v>74.599999999999994</v>
      </c>
      <c r="K14" s="65">
        <f t="shared" si="3"/>
        <v>0</v>
      </c>
      <c r="L14" s="2">
        <f t="shared" si="3"/>
        <v>96</v>
      </c>
      <c r="M14" s="3">
        <f t="shared" si="3"/>
        <v>96</v>
      </c>
      <c r="N14" s="64" t="s">
        <v>17</v>
      </c>
      <c r="O14" s="66" t="s">
        <v>7</v>
      </c>
      <c r="P14" s="67" t="s">
        <v>18</v>
      </c>
      <c r="Q14" s="67" t="s">
        <v>18</v>
      </c>
      <c r="R14" s="68" t="s">
        <v>18</v>
      </c>
    </row>
    <row r="15" spans="1:18" x14ac:dyDescent="0.2">
      <c r="A15" s="69"/>
      <c r="B15" s="70"/>
      <c r="C15" s="71" t="s">
        <v>124</v>
      </c>
      <c r="D15" s="5">
        <v>96</v>
      </c>
      <c r="E15" s="5">
        <v>96</v>
      </c>
      <c r="F15" s="5">
        <v>67.7</v>
      </c>
      <c r="G15" s="72">
        <v>0</v>
      </c>
      <c r="H15" s="4">
        <f>I15+K15</f>
        <v>105</v>
      </c>
      <c r="I15" s="5">
        <v>105</v>
      </c>
      <c r="J15" s="5">
        <v>74.599999999999994</v>
      </c>
      <c r="K15" s="72">
        <v>0</v>
      </c>
      <c r="L15" s="4">
        <v>96</v>
      </c>
      <c r="M15" s="5">
        <v>96</v>
      </c>
      <c r="N15" s="71"/>
      <c r="O15" s="73"/>
      <c r="P15" s="74"/>
      <c r="Q15" s="74"/>
      <c r="R15" s="75"/>
    </row>
    <row r="16" spans="1:18" ht="13.5" thickBot="1" x14ac:dyDescent="0.25">
      <c r="A16" s="69"/>
      <c r="B16" s="70"/>
      <c r="C16" s="71" t="s">
        <v>131</v>
      </c>
      <c r="D16" s="5">
        <v>0</v>
      </c>
      <c r="E16" s="5">
        <v>0</v>
      </c>
      <c r="F16" s="5">
        <v>0</v>
      </c>
      <c r="G16" s="72">
        <v>0</v>
      </c>
      <c r="H16" s="4">
        <f>I16+K16</f>
        <v>0</v>
      </c>
      <c r="I16" s="5">
        <v>0</v>
      </c>
      <c r="J16" s="5">
        <v>0</v>
      </c>
      <c r="K16" s="72">
        <v>0</v>
      </c>
      <c r="L16" s="4">
        <v>0</v>
      </c>
      <c r="M16" s="5">
        <v>0</v>
      </c>
      <c r="N16" s="71"/>
      <c r="O16" s="73"/>
      <c r="P16" s="74"/>
      <c r="Q16" s="74"/>
      <c r="R16" s="75"/>
    </row>
    <row r="17" spans="1:18" ht="25.5" x14ac:dyDescent="0.2">
      <c r="A17" s="62" t="s">
        <v>132</v>
      </c>
      <c r="B17" s="63" t="s">
        <v>133</v>
      </c>
      <c r="C17" s="64"/>
      <c r="D17" s="3">
        <f t="shared" ref="D17:M17" si="4">SUM(D18:D22)</f>
        <v>2458.6999999999998</v>
      </c>
      <c r="E17" s="3">
        <f t="shared" si="4"/>
        <v>2458.6999999999998</v>
      </c>
      <c r="F17" s="3">
        <f t="shared" si="4"/>
        <v>1680.4</v>
      </c>
      <c r="G17" s="65">
        <f t="shared" si="4"/>
        <v>0</v>
      </c>
      <c r="H17" s="2">
        <f t="shared" si="4"/>
        <v>2555.9</v>
      </c>
      <c r="I17" s="3">
        <f t="shared" si="4"/>
        <v>2555.9</v>
      </c>
      <c r="J17" s="3">
        <f t="shared" si="4"/>
        <v>1750.6</v>
      </c>
      <c r="K17" s="65">
        <f t="shared" si="4"/>
        <v>0</v>
      </c>
      <c r="L17" s="2">
        <f t="shared" si="4"/>
        <v>2490</v>
      </c>
      <c r="M17" s="3">
        <f t="shared" si="4"/>
        <v>2490</v>
      </c>
      <c r="N17" s="64" t="s">
        <v>23</v>
      </c>
      <c r="O17" s="66" t="s">
        <v>7</v>
      </c>
      <c r="P17" s="67" t="s">
        <v>24</v>
      </c>
      <c r="Q17" s="67" t="s">
        <v>24</v>
      </c>
      <c r="R17" s="68" t="s">
        <v>24</v>
      </c>
    </row>
    <row r="18" spans="1:18" ht="25.5" x14ac:dyDescent="0.2">
      <c r="A18" s="69"/>
      <c r="B18" s="70"/>
      <c r="C18" s="71"/>
      <c r="D18" s="5">
        <v>0</v>
      </c>
      <c r="E18" s="5">
        <v>0</v>
      </c>
      <c r="F18" s="5">
        <v>0</v>
      </c>
      <c r="G18" s="72">
        <v>0</v>
      </c>
      <c r="H18" s="4">
        <v>0</v>
      </c>
      <c r="I18" s="5">
        <v>0</v>
      </c>
      <c r="J18" s="5">
        <v>0</v>
      </c>
      <c r="K18" s="72">
        <v>0</v>
      </c>
      <c r="L18" s="4">
        <v>0</v>
      </c>
      <c r="M18" s="5">
        <v>0</v>
      </c>
      <c r="N18" s="71" t="s">
        <v>19</v>
      </c>
      <c r="O18" s="73" t="s">
        <v>7</v>
      </c>
      <c r="P18" s="74" t="s">
        <v>18</v>
      </c>
      <c r="Q18" s="74" t="s">
        <v>18</v>
      </c>
      <c r="R18" s="75" t="s">
        <v>18</v>
      </c>
    </row>
    <row r="19" spans="1:18" x14ac:dyDescent="0.2">
      <c r="A19" s="69"/>
      <c r="B19" s="70"/>
      <c r="C19" s="71"/>
      <c r="D19" s="5">
        <v>0</v>
      </c>
      <c r="E19" s="5">
        <v>0</v>
      </c>
      <c r="F19" s="5">
        <v>0</v>
      </c>
      <c r="G19" s="72">
        <v>0</v>
      </c>
      <c r="H19" s="4">
        <v>0</v>
      </c>
      <c r="I19" s="5">
        <v>0</v>
      </c>
      <c r="J19" s="5">
        <v>0</v>
      </c>
      <c r="K19" s="72">
        <v>0</v>
      </c>
      <c r="L19" s="4">
        <v>0</v>
      </c>
      <c r="M19" s="5">
        <v>0</v>
      </c>
      <c r="N19" s="71" t="s">
        <v>20</v>
      </c>
      <c r="O19" s="73" t="s">
        <v>134</v>
      </c>
      <c r="P19" s="74" t="s">
        <v>24</v>
      </c>
      <c r="Q19" s="74" t="s">
        <v>24</v>
      </c>
      <c r="R19" s="75" t="s">
        <v>24</v>
      </c>
    </row>
    <row r="20" spans="1:18" ht="25.5" x14ac:dyDescent="0.2">
      <c r="A20" s="69"/>
      <c r="B20" s="70"/>
      <c r="C20" s="71"/>
      <c r="D20" s="5">
        <v>0</v>
      </c>
      <c r="E20" s="5">
        <v>0</v>
      </c>
      <c r="F20" s="5">
        <v>0</v>
      </c>
      <c r="G20" s="72">
        <v>0</v>
      </c>
      <c r="H20" s="4">
        <v>0</v>
      </c>
      <c r="I20" s="5">
        <v>0</v>
      </c>
      <c r="J20" s="5">
        <v>0</v>
      </c>
      <c r="K20" s="72">
        <v>0</v>
      </c>
      <c r="L20" s="4">
        <v>0</v>
      </c>
      <c r="M20" s="5">
        <v>0</v>
      </c>
      <c r="N20" s="71" t="s">
        <v>21</v>
      </c>
      <c r="O20" s="73" t="s">
        <v>11</v>
      </c>
      <c r="P20" s="74" t="s">
        <v>22</v>
      </c>
      <c r="Q20" s="74" t="s">
        <v>22</v>
      </c>
      <c r="R20" s="75" t="s">
        <v>22</v>
      </c>
    </row>
    <row r="21" spans="1:18" x14ac:dyDescent="0.2">
      <c r="A21" s="69"/>
      <c r="B21" s="70"/>
      <c r="C21" s="71" t="s">
        <v>124</v>
      </c>
      <c r="D21" s="5">
        <v>2458.6999999999998</v>
      </c>
      <c r="E21" s="5">
        <v>2458.6999999999998</v>
      </c>
      <c r="F21" s="5">
        <v>1680.4</v>
      </c>
      <c r="G21" s="72">
        <v>0</v>
      </c>
      <c r="H21" s="4">
        <f>I21+K21</f>
        <v>2555.9</v>
      </c>
      <c r="I21" s="5">
        <v>2555.9</v>
      </c>
      <c r="J21" s="5">
        <v>1750.6</v>
      </c>
      <c r="K21" s="72">
        <v>0</v>
      </c>
      <c r="L21" s="4">
        <v>2490</v>
      </c>
      <c r="M21" s="5">
        <v>2490</v>
      </c>
      <c r="N21" s="71"/>
      <c r="O21" s="73"/>
      <c r="P21" s="74"/>
      <c r="Q21" s="74"/>
      <c r="R21" s="75"/>
    </row>
    <row r="22" spans="1:18" ht="13.5" thickBot="1" x14ac:dyDescent="0.25">
      <c r="A22" s="69"/>
      <c r="B22" s="70"/>
      <c r="C22" s="71" t="s">
        <v>131</v>
      </c>
      <c r="D22" s="5">
        <v>0</v>
      </c>
      <c r="E22" s="5">
        <v>0</v>
      </c>
      <c r="F22" s="5">
        <v>0</v>
      </c>
      <c r="G22" s="72">
        <v>0</v>
      </c>
      <c r="H22" s="4">
        <f>I22+K22</f>
        <v>0</v>
      </c>
      <c r="I22" s="5">
        <v>0</v>
      </c>
      <c r="J22" s="5">
        <v>0</v>
      </c>
      <c r="K22" s="72">
        <v>0</v>
      </c>
      <c r="L22" s="4">
        <v>0</v>
      </c>
      <c r="M22" s="5">
        <v>0</v>
      </c>
      <c r="N22" s="71"/>
      <c r="O22" s="73"/>
      <c r="P22" s="74"/>
      <c r="Q22" s="74"/>
      <c r="R22" s="75"/>
    </row>
    <row r="23" spans="1:18" x14ac:dyDescent="0.2">
      <c r="A23" s="62" t="s">
        <v>135</v>
      </c>
      <c r="B23" s="63" t="s">
        <v>136</v>
      </c>
      <c r="C23" s="64" t="s">
        <v>124</v>
      </c>
      <c r="D23" s="3">
        <f>SUM(D24:D25)+195</f>
        <v>195</v>
      </c>
      <c r="E23" s="3">
        <f>SUM(E24:E25)+189</f>
        <v>189</v>
      </c>
      <c r="F23" s="3">
        <f>SUM(F24:F25)</f>
        <v>0</v>
      </c>
      <c r="G23" s="65">
        <f>SUM(G24:G25)+6</f>
        <v>6</v>
      </c>
      <c r="H23" s="2">
        <f>I23+K23</f>
        <v>187</v>
      </c>
      <c r="I23" s="3">
        <f>SUM(I24:I25)+187</f>
        <v>187</v>
      </c>
      <c r="J23" s="3">
        <f>SUM(J24:J25)</f>
        <v>0</v>
      </c>
      <c r="K23" s="65">
        <f>SUM(K24:K25)</f>
        <v>0</v>
      </c>
      <c r="L23" s="2">
        <f>SUM(L24:L25)+200</f>
        <v>200</v>
      </c>
      <c r="M23" s="3">
        <f>SUM(M24:M25)+200</f>
        <v>200</v>
      </c>
      <c r="N23" s="64" t="s">
        <v>25</v>
      </c>
      <c r="O23" s="66" t="s">
        <v>11</v>
      </c>
      <c r="P23" s="67" t="s">
        <v>24</v>
      </c>
      <c r="Q23" s="67" t="s">
        <v>24</v>
      </c>
      <c r="R23" s="68" t="s">
        <v>24</v>
      </c>
    </row>
    <row r="24" spans="1:18" x14ac:dyDescent="0.2">
      <c r="A24" s="69"/>
      <c r="B24" s="70"/>
      <c r="C24" s="71"/>
      <c r="D24" s="5">
        <v>0</v>
      </c>
      <c r="E24" s="5">
        <v>0</v>
      </c>
      <c r="F24" s="5">
        <v>0</v>
      </c>
      <c r="G24" s="72">
        <v>0</v>
      </c>
      <c r="H24" s="4">
        <v>0</v>
      </c>
      <c r="I24" s="5">
        <v>0</v>
      </c>
      <c r="J24" s="5">
        <v>0</v>
      </c>
      <c r="K24" s="72">
        <v>0</v>
      </c>
      <c r="L24" s="4">
        <v>0</v>
      </c>
      <c r="M24" s="5">
        <v>0</v>
      </c>
      <c r="N24" s="71" t="s">
        <v>26</v>
      </c>
      <c r="O24" s="73" t="s">
        <v>7</v>
      </c>
      <c r="P24" s="74" t="s">
        <v>18</v>
      </c>
      <c r="Q24" s="74" t="s">
        <v>18</v>
      </c>
      <c r="R24" s="75" t="s">
        <v>18</v>
      </c>
    </row>
    <row r="25" spans="1:18" ht="13.5" thickBot="1" x14ac:dyDescent="0.25">
      <c r="A25" s="69"/>
      <c r="B25" s="70"/>
      <c r="C25" s="71"/>
      <c r="D25" s="5">
        <v>0</v>
      </c>
      <c r="E25" s="5">
        <v>0</v>
      </c>
      <c r="F25" s="5">
        <v>0</v>
      </c>
      <c r="G25" s="72">
        <v>0</v>
      </c>
      <c r="H25" s="4">
        <v>0</v>
      </c>
      <c r="I25" s="5">
        <v>0</v>
      </c>
      <c r="J25" s="5">
        <v>0</v>
      </c>
      <c r="K25" s="72">
        <v>0</v>
      </c>
      <c r="L25" s="4">
        <v>0</v>
      </c>
      <c r="M25" s="5">
        <v>0</v>
      </c>
      <c r="N25" s="71" t="s">
        <v>27</v>
      </c>
      <c r="O25" s="73" t="s">
        <v>7</v>
      </c>
      <c r="P25" s="74" t="s">
        <v>18</v>
      </c>
      <c r="Q25" s="74" t="s">
        <v>18</v>
      </c>
      <c r="R25" s="75" t="s">
        <v>18</v>
      </c>
    </row>
    <row r="26" spans="1:18" ht="25.5" x14ac:dyDescent="0.2">
      <c r="A26" s="62" t="s">
        <v>137</v>
      </c>
      <c r="B26" s="63" t="s">
        <v>138</v>
      </c>
      <c r="C26" s="64" t="s">
        <v>124</v>
      </c>
      <c r="D26" s="3">
        <f>SUM(D27:D27)+352.9</f>
        <v>352.9</v>
      </c>
      <c r="E26" s="3">
        <f>SUM(E27:E27)+119.3</f>
        <v>119.3</v>
      </c>
      <c r="F26" s="3">
        <f>SUM(F27:F27)</f>
        <v>0</v>
      </c>
      <c r="G26" s="65">
        <f>SUM(G27:G27)+233.6</f>
        <v>233.6</v>
      </c>
      <c r="H26" s="77">
        <f>I26+K26</f>
        <v>279.39999999999998</v>
      </c>
      <c r="I26" s="3">
        <f>SUM(I27:I27)+144.1</f>
        <v>144.1</v>
      </c>
      <c r="J26" s="3">
        <f>SUM(J27:J27)</f>
        <v>0</v>
      </c>
      <c r="K26" s="65">
        <v>135.30000000000001</v>
      </c>
      <c r="L26" s="2">
        <f>SUM(L27:L27)+400</f>
        <v>400</v>
      </c>
      <c r="M26" s="3">
        <f>SUM(M27:M27)+400</f>
        <v>400</v>
      </c>
      <c r="N26" s="64" t="s">
        <v>28</v>
      </c>
      <c r="O26" s="66" t="s">
        <v>7</v>
      </c>
      <c r="P26" s="67" t="s">
        <v>29</v>
      </c>
      <c r="Q26" s="67" t="s">
        <v>29</v>
      </c>
      <c r="R26" s="68" t="s">
        <v>29</v>
      </c>
    </row>
    <row r="27" spans="1:18" ht="13.5" thickBot="1" x14ac:dyDescent="0.25">
      <c r="A27" s="69"/>
      <c r="B27" s="70"/>
      <c r="C27" s="71"/>
      <c r="D27" s="5">
        <v>0</v>
      </c>
      <c r="E27" s="5">
        <v>0</v>
      </c>
      <c r="F27" s="5">
        <v>0</v>
      </c>
      <c r="G27" s="72">
        <v>0</v>
      </c>
      <c r="H27" s="78">
        <f>I27+K27</f>
        <v>0</v>
      </c>
      <c r="I27" s="5">
        <v>0</v>
      </c>
      <c r="J27" s="5">
        <v>0</v>
      </c>
      <c r="K27" s="72">
        <v>0</v>
      </c>
      <c r="L27" s="4">
        <v>0</v>
      </c>
      <c r="M27" s="5">
        <v>0</v>
      </c>
      <c r="N27" s="71" t="s">
        <v>30</v>
      </c>
      <c r="O27" s="73" t="s">
        <v>11</v>
      </c>
      <c r="P27" s="74" t="s">
        <v>31</v>
      </c>
      <c r="Q27" s="74" t="s">
        <v>31</v>
      </c>
      <c r="R27" s="75" t="s">
        <v>31</v>
      </c>
    </row>
    <row r="28" spans="1:18" ht="25.5" x14ac:dyDescent="0.2">
      <c r="A28" s="62" t="s">
        <v>139</v>
      </c>
      <c r="B28" s="63" t="s">
        <v>140</v>
      </c>
      <c r="C28" s="64"/>
      <c r="D28" s="3">
        <f t="shared" ref="D28:M28" si="5">SUM(D29:D29)</f>
        <v>0</v>
      </c>
      <c r="E28" s="3">
        <f t="shared" si="5"/>
        <v>0</v>
      </c>
      <c r="F28" s="3">
        <f t="shared" si="5"/>
        <v>0</v>
      </c>
      <c r="G28" s="65">
        <f t="shared" si="5"/>
        <v>0</v>
      </c>
      <c r="H28" s="2">
        <f t="shared" si="5"/>
        <v>0</v>
      </c>
      <c r="I28" s="3">
        <f t="shared" si="5"/>
        <v>0</v>
      </c>
      <c r="J28" s="3">
        <f t="shared" si="5"/>
        <v>0</v>
      </c>
      <c r="K28" s="65">
        <f t="shared" si="5"/>
        <v>0</v>
      </c>
      <c r="L28" s="2">
        <f t="shared" si="5"/>
        <v>0</v>
      </c>
      <c r="M28" s="3">
        <f t="shared" si="5"/>
        <v>0</v>
      </c>
      <c r="N28" s="64" t="s">
        <v>32</v>
      </c>
      <c r="O28" s="66" t="s">
        <v>11</v>
      </c>
      <c r="P28" s="67" t="s">
        <v>22</v>
      </c>
      <c r="Q28" s="67" t="s">
        <v>22</v>
      </c>
      <c r="R28" s="68" t="s">
        <v>22</v>
      </c>
    </row>
    <row r="29" spans="1:18" ht="26.25" thickBot="1" x14ac:dyDescent="0.25">
      <c r="A29" s="69"/>
      <c r="B29" s="70"/>
      <c r="C29" s="71"/>
      <c r="D29" s="5">
        <v>0</v>
      </c>
      <c r="E29" s="5">
        <v>0</v>
      </c>
      <c r="F29" s="5">
        <v>0</v>
      </c>
      <c r="G29" s="72">
        <v>0</v>
      </c>
      <c r="H29" s="4">
        <v>0</v>
      </c>
      <c r="I29" s="5">
        <v>0</v>
      </c>
      <c r="J29" s="5">
        <v>0</v>
      </c>
      <c r="K29" s="72">
        <v>0</v>
      </c>
      <c r="L29" s="4">
        <v>0</v>
      </c>
      <c r="M29" s="5">
        <v>0</v>
      </c>
      <c r="N29" s="71" t="s">
        <v>33</v>
      </c>
      <c r="O29" s="73" t="s">
        <v>7</v>
      </c>
      <c r="P29" s="74" t="s">
        <v>34</v>
      </c>
      <c r="Q29" s="74" t="s">
        <v>34</v>
      </c>
      <c r="R29" s="75" t="s">
        <v>34</v>
      </c>
    </row>
    <row r="30" spans="1:18" ht="25.5" x14ac:dyDescent="0.2">
      <c r="A30" s="62" t="s">
        <v>141</v>
      </c>
      <c r="B30" s="63" t="s">
        <v>142</v>
      </c>
      <c r="C30" s="64"/>
      <c r="D30" s="3">
        <f t="shared" ref="D30:M30" si="6">SUM(D31:D33)</f>
        <v>406.5</v>
      </c>
      <c r="E30" s="3">
        <f t="shared" si="6"/>
        <v>389</v>
      </c>
      <c r="F30" s="3">
        <f t="shared" si="6"/>
        <v>274.5</v>
      </c>
      <c r="G30" s="65">
        <f t="shared" si="6"/>
        <v>17.5</v>
      </c>
      <c r="H30" s="148">
        <f>SUM(H31:H34)</f>
        <v>402.9</v>
      </c>
      <c r="I30" s="150">
        <f>SUM(I31:I34)</f>
        <v>389.4</v>
      </c>
      <c r="J30" s="150">
        <f>SUM(J31:J34)</f>
        <v>274.5</v>
      </c>
      <c r="K30" s="149">
        <f>SUM(K31:K34)</f>
        <v>13.5</v>
      </c>
      <c r="L30" s="2">
        <f t="shared" si="6"/>
        <v>425</v>
      </c>
      <c r="M30" s="3">
        <f t="shared" si="6"/>
        <v>480</v>
      </c>
      <c r="N30" s="64" t="s">
        <v>36</v>
      </c>
      <c r="O30" s="66" t="s">
        <v>143</v>
      </c>
      <c r="P30" s="67" t="s">
        <v>59</v>
      </c>
      <c r="Q30" s="67" t="s">
        <v>59</v>
      </c>
      <c r="R30" s="68" t="s">
        <v>59</v>
      </c>
    </row>
    <row r="31" spans="1:18" x14ac:dyDescent="0.2">
      <c r="A31" s="69"/>
      <c r="B31" s="70"/>
      <c r="C31" s="71"/>
      <c r="D31" s="5">
        <v>0</v>
      </c>
      <c r="E31" s="5">
        <v>0</v>
      </c>
      <c r="F31" s="5">
        <v>0</v>
      </c>
      <c r="G31" s="72">
        <v>0</v>
      </c>
      <c r="H31" s="4">
        <v>0</v>
      </c>
      <c r="I31" s="5">
        <v>0</v>
      </c>
      <c r="J31" s="5">
        <v>0</v>
      </c>
      <c r="K31" s="72">
        <v>0</v>
      </c>
      <c r="L31" s="4">
        <v>0</v>
      </c>
      <c r="M31" s="5">
        <v>0</v>
      </c>
      <c r="N31" s="71" t="s">
        <v>35</v>
      </c>
      <c r="O31" s="73" t="s">
        <v>7</v>
      </c>
      <c r="P31" s="74" t="s">
        <v>18</v>
      </c>
      <c r="Q31" s="74"/>
      <c r="R31" s="75"/>
    </row>
    <row r="32" spans="1:18" x14ac:dyDescent="0.2">
      <c r="A32" s="69"/>
      <c r="B32" s="70"/>
      <c r="C32" s="71" t="s">
        <v>124</v>
      </c>
      <c r="D32" s="5">
        <v>406.5</v>
      </c>
      <c r="E32" s="5">
        <v>389</v>
      </c>
      <c r="F32" s="5">
        <v>274.5</v>
      </c>
      <c r="G32" s="72">
        <v>17.5</v>
      </c>
      <c r="H32" s="4">
        <f>I32+K32</f>
        <v>402.5</v>
      </c>
      <c r="I32" s="5">
        <v>389</v>
      </c>
      <c r="J32" s="5">
        <v>274.5</v>
      </c>
      <c r="K32" s="72">
        <v>13.5</v>
      </c>
      <c r="L32" s="4">
        <v>425</v>
      </c>
      <c r="M32" s="5">
        <v>480</v>
      </c>
      <c r="N32" s="71"/>
      <c r="O32" s="73"/>
      <c r="P32" s="74"/>
      <c r="Q32" s="74"/>
      <c r="R32" s="75"/>
    </row>
    <row r="33" spans="1:18" x14ac:dyDescent="0.2">
      <c r="A33" s="120"/>
      <c r="B33" s="121"/>
      <c r="C33" s="122" t="s">
        <v>131</v>
      </c>
      <c r="D33" s="118">
        <v>0</v>
      </c>
      <c r="E33" s="118">
        <v>0</v>
      </c>
      <c r="F33" s="118">
        <v>0</v>
      </c>
      <c r="G33" s="123">
        <v>0</v>
      </c>
      <c r="H33" s="124">
        <f>I33+K33</f>
        <v>0</v>
      </c>
      <c r="I33" s="118">
        <v>0</v>
      </c>
      <c r="J33" s="118">
        <v>0</v>
      </c>
      <c r="K33" s="123">
        <v>0</v>
      </c>
      <c r="L33" s="124">
        <v>0</v>
      </c>
      <c r="M33" s="118">
        <v>0</v>
      </c>
      <c r="N33" s="122"/>
      <c r="O33" s="125"/>
      <c r="P33" s="126"/>
      <c r="Q33" s="126"/>
      <c r="R33" s="127"/>
    </row>
    <row r="34" spans="1:18" ht="13.5" thickBot="1" x14ac:dyDescent="0.25">
      <c r="A34" s="120"/>
      <c r="B34" s="121"/>
      <c r="C34" s="122" t="s">
        <v>239</v>
      </c>
      <c r="D34" s="118">
        <v>0</v>
      </c>
      <c r="E34" s="118">
        <v>0</v>
      </c>
      <c r="F34" s="118">
        <v>0</v>
      </c>
      <c r="G34" s="123">
        <v>0</v>
      </c>
      <c r="H34" s="124">
        <f>I34+K34</f>
        <v>0.4</v>
      </c>
      <c r="I34" s="118">
        <v>0.4</v>
      </c>
      <c r="J34" s="118">
        <v>0</v>
      </c>
      <c r="K34" s="123">
        <v>0</v>
      </c>
      <c r="L34" s="124">
        <v>0</v>
      </c>
      <c r="M34" s="118">
        <v>0</v>
      </c>
      <c r="N34" s="122"/>
      <c r="O34" s="125"/>
      <c r="P34" s="126"/>
      <c r="Q34" s="126"/>
      <c r="R34" s="127"/>
    </row>
    <row r="35" spans="1:18" ht="39" thickBot="1" x14ac:dyDescent="0.25">
      <c r="A35" s="135" t="s">
        <v>144</v>
      </c>
      <c r="B35" s="136" t="s">
        <v>145</v>
      </c>
      <c r="C35" s="137"/>
      <c r="D35" s="138">
        <f>D36+D37+D38+D39+D40+D41+D42+D43+D44+D45+D46+D47+D48+D49+D50+D51+D52+D53+D54+D55+D57+D58+D59</f>
        <v>493.1</v>
      </c>
      <c r="E35" s="138">
        <f>E36+E37+E38+E39+E40+E41+E42+E43+E44+E45+E46+E47+E48+E49+E50+E51+E52+E53+E54+E55+E57+E58+E59</f>
        <v>484.2</v>
      </c>
      <c r="F35" s="138">
        <f>F36+F37+F38+F39+F40+F41+F42+F43+F44+F45+F46+F47+F48+F49+F50+F51+F52+F53+F54+F55+F57+F58+F59</f>
        <v>302.89999999999998</v>
      </c>
      <c r="G35" s="139">
        <f>G36+G37+G38+G39+G40+G41+G42+G43+G44+G45+G46+G47+G48+G49+G50+G51+G52+G53+G54+G55+G57+G58+G59</f>
        <v>8.9</v>
      </c>
      <c r="H35" s="140">
        <f t="shared" ref="H35:M35" si="7">H36+H37+H38+H39+H40+H41+H42+H43+H44+H45+H46+H47+H48+H49+H50+H51+H52+H53+H54+H55+H57+H58+H59+H60</f>
        <v>487.8</v>
      </c>
      <c r="I35" s="141">
        <f t="shared" si="7"/>
        <v>470.1</v>
      </c>
      <c r="J35" s="141">
        <f t="shared" si="7"/>
        <v>299.2</v>
      </c>
      <c r="K35" s="142">
        <f t="shared" si="7"/>
        <v>17.7</v>
      </c>
      <c r="L35" s="143">
        <f t="shared" si="7"/>
        <v>446.2</v>
      </c>
      <c r="M35" s="142">
        <f t="shared" si="7"/>
        <v>446.2</v>
      </c>
      <c r="N35" s="144" t="s">
        <v>37</v>
      </c>
      <c r="O35" s="145" t="s">
        <v>7</v>
      </c>
      <c r="P35" s="146" t="s">
        <v>18</v>
      </c>
      <c r="Q35" s="146" t="s">
        <v>18</v>
      </c>
      <c r="R35" s="147" t="s">
        <v>18</v>
      </c>
    </row>
    <row r="36" spans="1:18" ht="16.5" customHeight="1" thickBot="1" x14ac:dyDescent="0.25">
      <c r="A36" s="128" t="s">
        <v>146</v>
      </c>
      <c r="B36" s="129" t="s">
        <v>147</v>
      </c>
      <c r="C36" s="130" t="s">
        <v>131</v>
      </c>
      <c r="D36" s="119">
        <v>32.5</v>
      </c>
      <c r="E36" s="119">
        <v>32.5</v>
      </c>
      <c r="F36" s="119">
        <v>24.9</v>
      </c>
      <c r="G36" s="131">
        <v>0</v>
      </c>
      <c r="H36" s="80">
        <f>I36+K36</f>
        <v>33</v>
      </c>
      <c r="I36" s="119">
        <v>33</v>
      </c>
      <c r="J36" s="119">
        <v>25.3</v>
      </c>
      <c r="K36" s="131">
        <v>0</v>
      </c>
      <c r="L36" s="80">
        <v>36</v>
      </c>
      <c r="M36" s="119">
        <v>36</v>
      </c>
      <c r="N36" s="130" t="s">
        <v>38</v>
      </c>
      <c r="O36" s="132" t="s">
        <v>7</v>
      </c>
      <c r="P36" s="133" t="s">
        <v>18</v>
      </c>
      <c r="Q36" s="133" t="s">
        <v>18</v>
      </c>
      <c r="R36" s="134" t="s">
        <v>18</v>
      </c>
    </row>
    <row r="37" spans="1:18" ht="26.25" thickBot="1" x14ac:dyDescent="0.25">
      <c r="A37" s="62" t="s">
        <v>148</v>
      </c>
      <c r="B37" s="63" t="s">
        <v>149</v>
      </c>
      <c r="C37" s="64" t="s">
        <v>131</v>
      </c>
      <c r="D37" s="7">
        <v>10</v>
      </c>
      <c r="E37" s="7">
        <v>10</v>
      </c>
      <c r="F37" s="7">
        <v>7.7</v>
      </c>
      <c r="G37" s="76">
        <v>0</v>
      </c>
      <c r="H37" s="6">
        <f t="shared" ref="H37:H58" si="8">I37+K37</f>
        <v>10.1</v>
      </c>
      <c r="I37" s="7">
        <v>10.1</v>
      </c>
      <c r="J37" s="7">
        <v>7.8</v>
      </c>
      <c r="K37" s="76">
        <v>0</v>
      </c>
      <c r="L37" s="6">
        <v>10</v>
      </c>
      <c r="M37" s="7">
        <v>10</v>
      </c>
      <c r="N37" s="64" t="s">
        <v>39</v>
      </c>
      <c r="O37" s="66" t="s">
        <v>11</v>
      </c>
      <c r="P37" s="67" t="s">
        <v>40</v>
      </c>
      <c r="Q37" s="67" t="s">
        <v>41</v>
      </c>
      <c r="R37" s="68" t="s">
        <v>41</v>
      </c>
    </row>
    <row r="38" spans="1:18" ht="26.25" thickBot="1" x14ac:dyDescent="0.25">
      <c r="A38" s="62" t="s">
        <v>150</v>
      </c>
      <c r="B38" s="63" t="s">
        <v>151</v>
      </c>
      <c r="C38" s="64" t="s">
        <v>131</v>
      </c>
      <c r="D38" s="7">
        <v>9.1999999999999993</v>
      </c>
      <c r="E38" s="7">
        <v>9.1999999999999993</v>
      </c>
      <c r="F38" s="7">
        <v>7</v>
      </c>
      <c r="G38" s="76">
        <v>0</v>
      </c>
      <c r="H38" s="6">
        <f t="shared" si="8"/>
        <v>9.3000000000000007</v>
      </c>
      <c r="I38" s="7">
        <v>9.3000000000000007</v>
      </c>
      <c r="J38" s="7">
        <v>7.2</v>
      </c>
      <c r="K38" s="76">
        <v>0</v>
      </c>
      <c r="L38" s="6">
        <v>9.3000000000000007</v>
      </c>
      <c r="M38" s="7">
        <v>9.3000000000000007</v>
      </c>
      <c r="N38" s="64" t="s">
        <v>42</v>
      </c>
      <c r="O38" s="66" t="s">
        <v>11</v>
      </c>
      <c r="P38" s="67" t="s">
        <v>43</v>
      </c>
      <c r="Q38" s="67" t="s">
        <v>43</v>
      </c>
      <c r="R38" s="68" t="s">
        <v>43</v>
      </c>
    </row>
    <row r="39" spans="1:18" ht="26.25" thickBot="1" x14ac:dyDescent="0.25">
      <c r="A39" s="62" t="s">
        <v>152</v>
      </c>
      <c r="B39" s="63" t="s">
        <v>153</v>
      </c>
      <c r="C39" s="64" t="s">
        <v>131</v>
      </c>
      <c r="D39" s="7">
        <v>0.9</v>
      </c>
      <c r="E39" s="7">
        <v>0.9</v>
      </c>
      <c r="F39" s="7">
        <v>0.7</v>
      </c>
      <c r="G39" s="76">
        <v>0</v>
      </c>
      <c r="H39" s="6">
        <f t="shared" si="8"/>
        <v>0.9</v>
      </c>
      <c r="I39" s="7">
        <v>0.9</v>
      </c>
      <c r="J39" s="7">
        <v>0.7</v>
      </c>
      <c r="K39" s="76">
        <v>0</v>
      </c>
      <c r="L39" s="6">
        <v>1.1000000000000001</v>
      </c>
      <c r="M39" s="7">
        <v>1.1000000000000001</v>
      </c>
      <c r="N39" s="64" t="s">
        <v>38</v>
      </c>
      <c r="O39" s="66" t="s">
        <v>7</v>
      </c>
      <c r="P39" s="67" t="s">
        <v>18</v>
      </c>
      <c r="Q39" s="67" t="s">
        <v>18</v>
      </c>
      <c r="R39" s="68" t="s">
        <v>18</v>
      </c>
    </row>
    <row r="40" spans="1:18" ht="39" thickBot="1" x14ac:dyDescent="0.25">
      <c r="A40" s="62" t="s">
        <v>154</v>
      </c>
      <c r="B40" s="63" t="s">
        <v>155</v>
      </c>
      <c r="C40" s="64" t="s">
        <v>131</v>
      </c>
      <c r="D40" s="7">
        <v>6.9</v>
      </c>
      <c r="E40" s="7">
        <v>6.9</v>
      </c>
      <c r="F40" s="7">
        <v>5.3</v>
      </c>
      <c r="G40" s="76">
        <v>0</v>
      </c>
      <c r="H40" s="6">
        <f t="shared" si="8"/>
        <v>6.9</v>
      </c>
      <c r="I40" s="7">
        <v>6.9</v>
      </c>
      <c r="J40" s="7">
        <v>5.3</v>
      </c>
      <c r="K40" s="76">
        <v>0</v>
      </c>
      <c r="L40" s="6">
        <v>6.9</v>
      </c>
      <c r="M40" s="7">
        <v>6.9</v>
      </c>
      <c r="N40" s="64" t="s">
        <v>38</v>
      </c>
      <c r="O40" s="66" t="s">
        <v>7</v>
      </c>
      <c r="P40" s="67" t="s">
        <v>18</v>
      </c>
      <c r="Q40" s="67" t="s">
        <v>18</v>
      </c>
      <c r="R40" s="68" t="s">
        <v>18</v>
      </c>
    </row>
    <row r="41" spans="1:18" ht="26.25" thickBot="1" x14ac:dyDescent="0.25">
      <c r="A41" s="62" t="s">
        <v>156</v>
      </c>
      <c r="B41" s="63" t="s">
        <v>157</v>
      </c>
      <c r="C41" s="64" t="s">
        <v>131</v>
      </c>
      <c r="D41" s="7">
        <v>0.6</v>
      </c>
      <c r="E41" s="7">
        <v>0.6</v>
      </c>
      <c r="F41" s="7">
        <v>0.5</v>
      </c>
      <c r="G41" s="76">
        <v>0</v>
      </c>
      <c r="H41" s="6">
        <f t="shared" si="8"/>
        <v>0.6</v>
      </c>
      <c r="I41" s="7">
        <v>0.6</v>
      </c>
      <c r="J41" s="7">
        <v>0.5</v>
      </c>
      <c r="K41" s="76">
        <v>0</v>
      </c>
      <c r="L41" s="6">
        <v>0.8</v>
      </c>
      <c r="M41" s="7">
        <v>0.8</v>
      </c>
      <c r="N41" s="64" t="s">
        <v>38</v>
      </c>
      <c r="O41" s="66" t="s">
        <v>7</v>
      </c>
      <c r="P41" s="67" t="s">
        <v>18</v>
      </c>
      <c r="Q41" s="67" t="s">
        <v>18</v>
      </c>
      <c r="R41" s="68" t="s">
        <v>18</v>
      </c>
    </row>
    <row r="42" spans="1:18" ht="26.25" thickBot="1" x14ac:dyDescent="0.25">
      <c r="A42" s="62" t="s">
        <v>158</v>
      </c>
      <c r="B42" s="63" t="s">
        <v>159</v>
      </c>
      <c r="C42" s="64" t="s">
        <v>131</v>
      </c>
      <c r="D42" s="7">
        <v>44</v>
      </c>
      <c r="E42" s="7">
        <v>44</v>
      </c>
      <c r="F42" s="7">
        <v>31.4</v>
      </c>
      <c r="G42" s="76">
        <v>0</v>
      </c>
      <c r="H42" s="6">
        <f t="shared" si="8"/>
        <v>38</v>
      </c>
      <c r="I42" s="7">
        <v>38</v>
      </c>
      <c r="J42" s="7">
        <v>27</v>
      </c>
      <c r="K42" s="76">
        <v>0</v>
      </c>
      <c r="L42" s="6">
        <v>44</v>
      </c>
      <c r="M42" s="7">
        <v>44</v>
      </c>
      <c r="N42" s="64" t="s">
        <v>38</v>
      </c>
      <c r="O42" s="66" t="s">
        <v>7</v>
      </c>
      <c r="P42" s="67" t="s">
        <v>18</v>
      </c>
      <c r="Q42" s="67" t="s">
        <v>18</v>
      </c>
      <c r="R42" s="68" t="s">
        <v>18</v>
      </c>
    </row>
    <row r="43" spans="1:18" ht="39" thickBot="1" x14ac:dyDescent="0.25">
      <c r="A43" s="62" t="s">
        <v>160</v>
      </c>
      <c r="B43" s="63" t="s">
        <v>161</v>
      </c>
      <c r="C43" s="64" t="s">
        <v>131</v>
      </c>
      <c r="D43" s="7">
        <v>2.1</v>
      </c>
      <c r="E43" s="7">
        <v>2.1</v>
      </c>
      <c r="F43" s="7">
        <v>1.6</v>
      </c>
      <c r="G43" s="76">
        <v>0</v>
      </c>
      <c r="H43" s="6">
        <f t="shared" si="8"/>
        <v>2.2000000000000002</v>
      </c>
      <c r="I43" s="7">
        <v>2.2000000000000002</v>
      </c>
      <c r="J43" s="7">
        <v>1.7</v>
      </c>
      <c r="K43" s="76">
        <v>0</v>
      </c>
      <c r="L43" s="6">
        <v>2.1</v>
      </c>
      <c r="M43" s="7">
        <v>2.1</v>
      </c>
      <c r="N43" s="64" t="s">
        <v>44</v>
      </c>
      <c r="O43" s="66" t="s">
        <v>11</v>
      </c>
      <c r="P43" s="67" t="s">
        <v>45</v>
      </c>
      <c r="Q43" s="67" t="s">
        <v>46</v>
      </c>
      <c r="R43" s="68" t="s">
        <v>46</v>
      </c>
    </row>
    <row r="44" spans="1:18" ht="13.5" thickBot="1" x14ac:dyDescent="0.25">
      <c r="A44" s="62" t="s">
        <v>162</v>
      </c>
      <c r="B44" s="63" t="s">
        <v>163</v>
      </c>
      <c r="C44" s="64" t="s">
        <v>131</v>
      </c>
      <c r="D44" s="7">
        <v>4</v>
      </c>
      <c r="E44" s="7">
        <v>4</v>
      </c>
      <c r="F44" s="7">
        <v>3.1</v>
      </c>
      <c r="G44" s="76">
        <v>0</v>
      </c>
      <c r="H44" s="6">
        <f t="shared" si="8"/>
        <v>5.2</v>
      </c>
      <c r="I44" s="7">
        <v>5.2</v>
      </c>
      <c r="J44" s="7">
        <v>4</v>
      </c>
      <c r="K44" s="76">
        <v>0</v>
      </c>
      <c r="L44" s="6">
        <v>5.2</v>
      </c>
      <c r="M44" s="7">
        <v>5.2</v>
      </c>
      <c r="N44" s="64"/>
      <c r="O44" s="66"/>
      <c r="P44" s="67"/>
      <c r="Q44" s="67"/>
      <c r="R44" s="68"/>
    </row>
    <row r="45" spans="1:18" ht="39" thickBot="1" x14ac:dyDescent="0.25">
      <c r="A45" s="62" t="s">
        <v>164</v>
      </c>
      <c r="B45" s="63" t="s">
        <v>165</v>
      </c>
      <c r="C45" s="64" t="s">
        <v>131</v>
      </c>
      <c r="D45" s="7">
        <v>1.4</v>
      </c>
      <c r="E45" s="7">
        <v>1.4</v>
      </c>
      <c r="F45" s="7">
        <v>0.5</v>
      </c>
      <c r="G45" s="76">
        <v>0</v>
      </c>
      <c r="H45" s="6">
        <f t="shared" si="8"/>
        <v>1.4</v>
      </c>
      <c r="I45" s="7">
        <v>1.4</v>
      </c>
      <c r="J45" s="7">
        <v>1</v>
      </c>
      <c r="K45" s="76">
        <v>0</v>
      </c>
      <c r="L45" s="6">
        <v>1.4</v>
      </c>
      <c r="M45" s="7">
        <v>1.4</v>
      </c>
      <c r="N45" s="64" t="s">
        <v>47</v>
      </c>
      <c r="O45" s="66" t="s">
        <v>11</v>
      </c>
      <c r="P45" s="67" t="s">
        <v>48</v>
      </c>
      <c r="Q45" s="67" t="s">
        <v>48</v>
      </c>
      <c r="R45" s="68" t="s">
        <v>48</v>
      </c>
    </row>
    <row r="46" spans="1:18" ht="26.25" thickBot="1" x14ac:dyDescent="0.25">
      <c r="A46" s="62" t="s">
        <v>166</v>
      </c>
      <c r="B46" s="63" t="s">
        <v>167</v>
      </c>
      <c r="C46" s="64" t="s">
        <v>131</v>
      </c>
      <c r="D46" s="7">
        <v>19.8</v>
      </c>
      <c r="E46" s="7">
        <v>19.8</v>
      </c>
      <c r="F46" s="7">
        <v>12.7</v>
      </c>
      <c r="G46" s="76">
        <v>0</v>
      </c>
      <c r="H46" s="6">
        <f t="shared" si="8"/>
        <v>9.1999999999999993</v>
      </c>
      <c r="I46" s="7">
        <v>9.1999999999999993</v>
      </c>
      <c r="J46" s="7">
        <v>6.7</v>
      </c>
      <c r="K46" s="76">
        <v>0</v>
      </c>
      <c r="L46" s="6">
        <v>10</v>
      </c>
      <c r="M46" s="7">
        <v>10</v>
      </c>
      <c r="N46" s="64" t="s">
        <v>38</v>
      </c>
      <c r="O46" s="66" t="s">
        <v>7</v>
      </c>
      <c r="P46" s="67" t="s">
        <v>18</v>
      </c>
      <c r="Q46" s="67" t="s">
        <v>18</v>
      </c>
      <c r="R46" s="68" t="s">
        <v>18</v>
      </c>
    </row>
    <row r="47" spans="1:18" ht="13.5" thickBot="1" x14ac:dyDescent="0.25">
      <c r="A47" s="62" t="s">
        <v>168</v>
      </c>
      <c r="B47" s="63" t="s">
        <v>169</v>
      </c>
      <c r="C47" s="64" t="s">
        <v>131</v>
      </c>
      <c r="D47" s="7">
        <v>17.5</v>
      </c>
      <c r="E47" s="7">
        <v>17.5</v>
      </c>
      <c r="F47" s="7">
        <v>11</v>
      </c>
      <c r="G47" s="76">
        <v>0</v>
      </c>
      <c r="H47" s="6">
        <f t="shared" si="8"/>
        <v>21</v>
      </c>
      <c r="I47" s="7">
        <v>21</v>
      </c>
      <c r="J47" s="7">
        <v>14.9</v>
      </c>
      <c r="K47" s="76">
        <v>0</v>
      </c>
      <c r="L47" s="6">
        <v>17</v>
      </c>
      <c r="M47" s="7">
        <v>17</v>
      </c>
      <c r="N47" s="64" t="s">
        <v>38</v>
      </c>
      <c r="O47" s="66" t="s">
        <v>7</v>
      </c>
      <c r="P47" s="67" t="s">
        <v>18</v>
      </c>
      <c r="Q47" s="67" t="s">
        <v>18</v>
      </c>
      <c r="R47" s="68" t="s">
        <v>18</v>
      </c>
    </row>
    <row r="48" spans="1:18" ht="13.5" thickBot="1" x14ac:dyDescent="0.25">
      <c r="A48" s="62" t="s">
        <v>170</v>
      </c>
      <c r="B48" s="63" t="s">
        <v>171</v>
      </c>
      <c r="C48" s="64" t="s">
        <v>131</v>
      </c>
      <c r="D48" s="7">
        <v>13</v>
      </c>
      <c r="E48" s="7">
        <v>13</v>
      </c>
      <c r="F48" s="7">
        <v>7.8</v>
      </c>
      <c r="G48" s="76">
        <v>0</v>
      </c>
      <c r="H48" s="6">
        <f t="shared" si="8"/>
        <v>8.6</v>
      </c>
      <c r="I48" s="7">
        <v>8.6</v>
      </c>
      <c r="J48" s="7">
        <v>5.8</v>
      </c>
      <c r="K48" s="76">
        <v>0</v>
      </c>
      <c r="L48" s="6">
        <v>17</v>
      </c>
      <c r="M48" s="7">
        <v>17</v>
      </c>
      <c r="N48" s="64" t="s">
        <v>38</v>
      </c>
      <c r="O48" s="66" t="s">
        <v>7</v>
      </c>
      <c r="P48" s="67" t="s">
        <v>18</v>
      </c>
      <c r="Q48" s="67" t="s">
        <v>18</v>
      </c>
      <c r="R48" s="68" t="s">
        <v>18</v>
      </c>
    </row>
    <row r="49" spans="1:18" ht="39" thickBot="1" x14ac:dyDescent="0.25">
      <c r="A49" s="62" t="s">
        <v>172</v>
      </c>
      <c r="B49" s="63" t="s">
        <v>173</v>
      </c>
      <c r="C49" s="64" t="s">
        <v>131</v>
      </c>
      <c r="D49" s="7">
        <v>112</v>
      </c>
      <c r="E49" s="7">
        <v>112</v>
      </c>
      <c r="F49" s="7">
        <v>80.900000000000006</v>
      </c>
      <c r="G49" s="76">
        <v>0</v>
      </c>
      <c r="H49" s="6">
        <f t="shared" si="8"/>
        <v>74.900000000000006</v>
      </c>
      <c r="I49" s="7">
        <v>74.900000000000006</v>
      </c>
      <c r="J49" s="7">
        <v>55.2</v>
      </c>
      <c r="K49" s="76">
        <v>0</v>
      </c>
      <c r="L49" s="6"/>
      <c r="M49" s="7"/>
      <c r="N49" s="64" t="s">
        <v>49</v>
      </c>
      <c r="O49" s="66" t="s">
        <v>11</v>
      </c>
      <c r="P49" s="67">
        <v>1750</v>
      </c>
      <c r="Q49" s="67"/>
      <c r="R49" s="68"/>
    </row>
    <row r="50" spans="1:18" ht="13.5" thickBot="1" x14ac:dyDescent="0.25">
      <c r="A50" s="62" t="s">
        <v>174</v>
      </c>
      <c r="B50" s="63" t="s">
        <v>175</v>
      </c>
      <c r="C50" s="64" t="s">
        <v>131</v>
      </c>
      <c r="D50" s="7">
        <v>14</v>
      </c>
      <c r="E50" s="7">
        <v>14</v>
      </c>
      <c r="F50" s="7">
        <v>10.199999999999999</v>
      </c>
      <c r="G50" s="76">
        <v>0</v>
      </c>
      <c r="H50" s="6">
        <f t="shared" si="8"/>
        <v>13</v>
      </c>
      <c r="I50" s="7">
        <v>13</v>
      </c>
      <c r="J50" s="7">
        <v>9.6</v>
      </c>
      <c r="K50" s="76">
        <v>0</v>
      </c>
      <c r="L50" s="6">
        <v>14</v>
      </c>
      <c r="M50" s="7">
        <v>14</v>
      </c>
      <c r="N50" s="64" t="s">
        <v>50</v>
      </c>
      <c r="O50" s="66" t="s">
        <v>11</v>
      </c>
      <c r="P50" s="67" t="s">
        <v>45</v>
      </c>
      <c r="Q50" s="67" t="s">
        <v>45</v>
      </c>
      <c r="R50" s="68" t="s">
        <v>45</v>
      </c>
    </row>
    <row r="51" spans="1:18" ht="26.25" thickBot="1" x14ac:dyDescent="0.25">
      <c r="A51" s="62" t="s">
        <v>176</v>
      </c>
      <c r="B51" s="63" t="s">
        <v>177</v>
      </c>
      <c r="C51" s="64" t="s">
        <v>131</v>
      </c>
      <c r="D51" s="7">
        <v>6.6</v>
      </c>
      <c r="E51" s="7">
        <v>6.6</v>
      </c>
      <c r="F51" s="7">
        <v>4.0999999999999996</v>
      </c>
      <c r="G51" s="76">
        <v>0</v>
      </c>
      <c r="H51" s="6">
        <f t="shared" si="8"/>
        <v>6.7</v>
      </c>
      <c r="I51" s="7">
        <v>6.7</v>
      </c>
      <c r="J51" s="7">
        <v>4.8</v>
      </c>
      <c r="K51" s="76">
        <v>0</v>
      </c>
      <c r="L51" s="6">
        <v>6.6</v>
      </c>
      <c r="M51" s="7">
        <v>6.6</v>
      </c>
      <c r="N51" s="64" t="s">
        <v>38</v>
      </c>
      <c r="O51" s="66" t="s">
        <v>7</v>
      </c>
      <c r="P51" s="67" t="s">
        <v>18</v>
      </c>
      <c r="Q51" s="67" t="s">
        <v>18</v>
      </c>
      <c r="R51" s="68" t="s">
        <v>18</v>
      </c>
    </row>
    <row r="52" spans="1:18" ht="13.5" thickBot="1" x14ac:dyDescent="0.25">
      <c r="A52" s="62" t="s">
        <v>178</v>
      </c>
      <c r="B52" s="63" t="s">
        <v>179</v>
      </c>
      <c r="C52" s="64" t="s">
        <v>180</v>
      </c>
      <c r="D52" s="7">
        <v>39.799999999999997</v>
      </c>
      <c r="E52" s="7">
        <v>39.799999999999997</v>
      </c>
      <c r="F52" s="7">
        <v>24.8</v>
      </c>
      <c r="G52" s="76">
        <v>0</v>
      </c>
      <c r="H52" s="6">
        <f t="shared" si="8"/>
        <v>77.5</v>
      </c>
      <c r="I52" s="7">
        <v>67.5</v>
      </c>
      <c r="J52" s="7">
        <v>40.6</v>
      </c>
      <c r="K52" s="76">
        <v>10</v>
      </c>
      <c r="L52" s="6">
        <v>90</v>
      </c>
      <c r="M52" s="7">
        <v>90</v>
      </c>
      <c r="N52" s="64" t="s">
        <v>38</v>
      </c>
      <c r="O52" s="66" t="s">
        <v>7</v>
      </c>
      <c r="P52" s="67" t="s">
        <v>18</v>
      </c>
      <c r="Q52" s="67" t="s">
        <v>18</v>
      </c>
      <c r="R52" s="68" t="s">
        <v>18</v>
      </c>
    </row>
    <row r="53" spans="1:18" ht="13.5" thickBot="1" x14ac:dyDescent="0.25">
      <c r="A53" s="62" t="s">
        <v>181</v>
      </c>
      <c r="B53" s="63" t="s">
        <v>182</v>
      </c>
      <c r="C53" s="64" t="s">
        <v>180</v>
      </c>
      <c r="D53" s="7">
        <v>103</v>
      </c>
      <c r="E53" s="7">
        <v>94.1</v>
      </c>
      <c r="F53" s="7">
        <v>34.9</v>
      </c>
      <c r="G53" s="76">
        <v>8.9</v>
      </c>
      <c r="H53" s="6">
        <f t="shared" si="8"/>
        <v>105.3</v>
      </c>
      <c r="I53" s="7">
        <v>97.6</v>
      </c>
      <c r="J53" s="7">
        <v>40</v>
      </c>
      <c r="K53" s="76">
        <v>7.7</v>
      </c>
      <c r="L53" s="6">
        <v>110</v>
      </c>
      <c r="M53" s="7">
        <v>110</v>
      </c>
      <c r="N53" s="64" t="s">
        <v>38</v>
      </c>
      <c r="O53" s="66" t="s">
        <v>7</v>
      </c>
      <c r="P53" s="67">
        <v>100</v>
      </c>
      <c r="Q53" s="67" t="s">
        <v>18</v>
      </c>
      <c r="R53" s="68" t="s">
        <v>18</v>
      </c>
    </row>
    <row r="54" spans="1:18" ht="26.25" thickBot="1" x14ac:dyDescent="0.25">
      <c r="A54" s="62" t="s">
        <v>183</v>
      </c>
      <c r="B54" s="63" t="s">
        <v>184</v>
      </c>
      <c r="C54" s="64" t="s">
        <v>131</v>
      </c>
      <c r="D54" s="7">
        <v>0.1</v>
      </c>
      <c r="E54" s="7">
        <v>0.1</v>
      </c>
      <c r="F54" s="7">
        <v>0</v>
      </c>
      <c r="G54" s="76">
        <v>0</v>
      </c>
      <c r="H54" s="6">
        <f t="shared" si="8"/>
        <v>0</v>
      </c>
      <c r="I54" s="7">
        <v>0</v>
      </c>
      <c r="J54" s="7">
        <v>0</v>
      </c>
      <c r="K54" s="76">
        <v>0</v>
      </c>
      <c r="L54" s="6">
        <v>0.1</v>
      </c>
      <c r="M54" s="7">
        <v>0.1</v>
      </c>
      <c r="N54" s="64" t="s">
        <v>38</v>
      </c>
      <c r="O54" s="66" t="s">
        <v>7</v>
      </c>
      <c r="P54" s="67">
        <v>100</v>
      </c>
      <c r="Q54" s="67" t="s">
        <v>18</v>
      </c>
      <c r="R54" s="68" t="s">
        <v>18</v>
      </c>
    </row>
    <row r="55" spans="1:18" ht="38.25" x14ac:dyDescent="0.2">
      <c r="A55" s="62" t="s">
        <v>185</v>
      </c>
      <c r="B55" s="63" t="s">
        <v>186</v>
      </c>
      <c r="C55" s="64" t="s">
        <v>131</v>
      </c>
      <c r="D55" s="3">
        <f>SUM(D56:D56)+3</f>
        <v>3</v>
      </c>
      <c r="E55" s="3">
        <f>SUM(E56:E56)+3</f>
        <v>3</v>
      </c>
      <c r="F55" s="3">
        <f>SUM(F56:F56)+2</f>
        <v>2</v>
      </c>
      <c r="G55" s="65">
        <f>SUM(G56:G56)</f>
        <v>0</v>
      </c>
      <c r="H55" s="79">
        <f t="shared" si="8"/>
        <v>1.4</v>
      </c>
      <c r="I55" s="3">
        <f>SUM(I56:I56)+1.4</f>
        <v>1.4</v>
      </c>
      <c r="J55" s="3">
        <v>1</v>
      </c>
      <c r="K55" s="65">
        <f>SUM(K56:K56)</f>
        <v>0</v>
      </c>
      <c r="L55" s="2">
        <v>1.5</v>
      </c>
      <c r="M55" s="3">
        <v>1.5</v>
      </c>
      <c r="N55" s="64" t="s">
        <v>51</v>
      </c>
      <c r="O55" s="66" t="s">
        <v>7</v>
      </c>
      <c r="P55" s="67" t="s">
        <v>18</v>
      </c>
      <c r="Q55" s="67" t="s">
        <v>18</v>
      </c>
      <c r="R55" s="68" t="s">
        <v>18</v>
      </c>
    </row>
    <row r="56" spans="1:18" ht="26.25" thickBot="1" x14ac:dyDescent="0.25">
      <c r="A56" s="69"/>
      <c r="B56" s="70"/>
      <c r="C56" s="71"/>
      <c r="D56" s="5">
        <v>0</v>
      </c>
      <c r="E56" s="5">
        <v>0</v>
      </c>
      <c r="F56" s="5">
        <v>0</v>
      </c>
      <c r="G56" s="72">
        <v>0</v>
      </c>
      <c r="H56" s="80">
        <f t="shared" si="8"/>
        <v>0</v>
      </c>
      <c r="I56" s="5">
        <v>0</v>
      </c>
      <c r="J56" s="5">
        <v>0</v>
      </c>
      <c r="K56" s="72">
        <v>0</v>
      </c>
      <c r="L56" s="4">
        <v>0</v>
      </c>
      <c r="M56" s="5">
        <v>0</v>
      </c>
      <c r="N56" s="71" t="s">
        <v>52</v>
      </c>
      <c r="O56" s="73" t="s">
        <v>11</v>
      </c>
      <c r="P56" s="74" t="s">
        <v>53</v>
      </c>
      <c r="Q56" s="74" t="s">
        <v>54</v>
      </c>
      <c r="R56" s="75" t="s">
        <v>54</v>
      </c>
    </row>
    <row r="57" spans="1:18" ht="26.25" thickBot="1" x14ac:dyDescent="0.25">
      <c r="A57" s="62" t="s">
        <v>187</v>
      </c>
      <c r="B57" s="63" t="s">
        <v>188</v>
      </c>
      <c r="C57" s="64" t="s">
        <v>131</v>
      </c>
      <c r="D57" s="7">
        <v>42.5</v>
      </c>
      <c r="E57" s="7">
        <v>42.5</v>
      </c>
      <c r="F57" s="7">
        <v>24.8</v>
      </c>
      <c r="G57" s="76">
        <v>0</v>
      </c>
      <c r="H57" s="6">
        <f t="shared" si="8"/>
        <v>38.1</v>
      </c>
      <c r="I57" s="7">
        <v>38.1</v>
      </c>
      <c r="J57" s="7">
        <v>22.2</v>
      </c>
      <c r="K57" s="76">
        <v>0</v>
      </c>
      <c r="L57" s="6">
        <v>38.6</v>
      </c>
      <c r="M57" s="7">
        <v>38.6</v>
      </c>
      <c r="N57" s="64" t="s">
        <v>55</v>
      </c>
      <c r="O57" s="66" t="s">
        <v>56</v>
      </c>
      <c r="P57" s="67" t="s">
        <v>57</v>
      </c>
      <c r="Q57" s="67" t="s">
        <v>57</v>
      </c>
      <c r="R57" s="68" t="s">
        <v>57</v>
      </c>
    </row>
    <row r="58" spans="1:18" ht="26.25" thickBot="1" x14ac:dyDescent="0.25">
      <c r="A58" s="62" t="s">
        <v>189</v>
      </c>
      <c r="B58" s="63" t="s">
        <v>190</v>
      </c>
      <c r="C58" s="64" t="s">
        <v>131</v>
      </c>
      <c r="D58" s="7">
        <v>10.199999999999999</v>
      </c>
      <c r="E58" s="7">
        <v>10.199999999999999</v>
      </c>
      <c r="F58" s="7">
        <v>7</v>
      </c>
      <c r="G58" s="76">
        <v>0</v>
      </c>
      <c r="H58" s="6">
        <f t="shared" si="8"/>
        <v>10.1</v>
      </c>
      <c r="I58" s="7">
        <v>10.1</v>
      </c>
      <c r="J58" s="7">
        <v>6.9</v>
      </c>
      <c r="K58" s="76">
        <v>0</v>
      </c>
      <c r="L58" s="6">
        <v>10.199999999999999</v>
      </c>
      <c r="M58" s="7">
        <v>10.199999999999999</v>
      </c>
      <c r="N58" s="64" t="s">
        <v>58</v>
      </c>
      <c r="O58" s="66" t="s">
        <v>11</v>
      </c>
      <c r="P58" s="67" t="s">
        <v>59</v>
      </c>
      <c r="Q58" s="67" t="s">
        <v>59</v>
      </c>
      <c r="R58" s="68" t="s">
        <v>59</v>
      </c>
    </row>
    <row r="59" spans="1:18" x14ac:dyDescent="0.2">
      <c r="A59" s="62" t="s">
        <v>191</v>
      </c>
      <c r="B59" s="63" t="s">
        <v>192</v>
      </c>
      <c r="C59" s="64"/>
      <c r="D59" s="3">
        <f t="shared" ref="D59:K59" si="9">SUM(D60:D61)</f>
        <v>0</v>
      </c>
      <c r="E59" s="3">
        <f t="shared" si="9"/>
        <v>0</v>
      </c>
      <c r="F59" s="3">
        <f t="shared" si="9"/>
        <v>0</v>
      </c>
      <c r="G59" s="65">
        <f t="shared" si="9"/>
        <v>0</v>
      </c>
      <c r="H59" s="2"/>
      <c r="I59" s="3"/>
      <c r="J59" s="3"/>
      <c r="K59" s="65">
        <f t="shared" si="9"/>
        <v>0</v>
      </c>
      <c r="L59" s="2"/>
      <c r="M59" s="3"/>
      <c r="N59" s="64" t="s">
        <v>60</v>
      </c>
      <c r="O59" s="66" t="s">
        <v>11</v>
      </c>
      <c r="P59" s="67" t="s">
        <v>57</v>
      </c>
      <c r="Q59" s="67" t="s">
        <v>57</v>
      </c>
      <c r="R59" s="68" t="s">
        <v>57</v>
      </c>
    </row>
    <row r="60" spans="1:18" x14ac:dyDescent="0.2">
      <c r="A60" s="69"/>
      <c r="B60" s="70"/>
      <c r="C60" s="71" t="s">
        <v>180</v>
      </c>
      <c r="D60" s="5">
        <v>0</v>
      </c>
      <c r="E60" s="5">
        <v>0</v>
      </c>
      <c r="F60" s="5">
        <v>0</v>
      </c>
      <c r="G60" s="72">
        <v>0</v>
      </c>
      <c r="H60" s="4">
        <f>I60+K60</f>
        <v>14.4</v>
      </c>
      <c r="I60" s="5">
        <v>14.4</v>
      </c>
      <c r="J60" s="5">
        <v>11</v>
      </c>
      <c r="K60" s="72">
        <v>0</v>
      </c>
      <c r="L60" s="4">
        <v>14.4</v>
      </c>
      <c r="M60" s="5">
        <v>14.4</v>
      </c>
      <c r="N60" s="71"/>
      <c r="O60" s="73"/>
      <c r="P60" s="74"/>
      <c r="Q60" s="74"/>
      <c r="R60" s="75"/>
    </row>
    <row r="61" spans="1:18" ht="13.5" thickBot="1" x14ac:dyDescent="0.25">
      <c r="A61" s="69"/>
      <c r="B61" s="70"/>
      <c r="C61" s="71" t="s">
        <v>131</v>
      </c>
      <c r="D61" s="5">
        <v>0</v>
      </c>
      <c r="E61" s="5">
        <v>0</v>
      </c>
      <c r="F61" s="5">
        <v>0</v>
      </c>
      <c r="G61" s="72">
        <v>0</v>
      </c>
      <c r="H61" s="4">
        <f>I61+K61</f>
        <v>0</v>
      </c>
      <c r="I61" s="5"/>
      <c r="J61" s="5"/>
      <c r="K61" s="72">
        <v>0</v>
      </c>
      <c r="L61" s="4"/>
      <c r="M61" s="5"/>
      <c r="N61" s="71"/>
      <c r="O61" s="73"/>
      <c r="P61" s="74"/>
      <c r="Q61" s="74"/>
      <c r="R61" s="75"/>
    </row>
    <row r="62" spans="1:18" ht="39" thickBot="1" x14ac:dyDescent="0.25">
      <c r="A62" s="52" t="s">
        <v>193</v>
      </c>
      <c r="B62" s="53" t="s">
        <v>194</v>
      </c>
      <c r="C62" s="54"/>
      <c r="D62" s="9">
        <f t="shared" ref="D62:M62" si="10">D63+D65+D70+D71</f>
        <v>2578.9</v>
      </c>
      <c r="E62" s="9">
        <f t="shared" si="10"/>
        <v>816.9</v>
      </c>
      <c r="F62" s="9">
        <f t="shared" si="10"/>
        <v>15.399999999999999</v>
      </c>
      <c r="G62" s="55">
        <f t="shared" si="10"/>
        <v>1762</v>
      </c>
      <c r="H62" s="8">
        <f t="shared" si="10"/>
        <v>2259.4</v>
      </c>
      <c r="I62" s="9">
        <f t="shared" si="10"/>
        <v>437.4</v>
      </c>
      <c r="J62" s="9">
        <f t="shared" si="10"/>
        <v>15.399999999999999</v>
      </c>
      <c r="K62" s="55">
        <f t="shared" si="10"/>
        <v>1822</v>
      </c>
      <c r="L62" s="56">
        <f t="shared" si="10"/>
        <v>2603.5</v>
      </c>
      <c r="M62" s="57">
        <f t="shared" si="10"/>
        <v>2721.2</v>
      </c>
      <c r="N62" s="58" t="s">
        <v>61</v>
      </c>
      <c r="O62" s="59" t="s">
        <v>11</v>
      </c>
      <c r="P62" s="60" t="s">
        <v>62</v>
      </c>
      <c r="Q62" s="60" t="s">
        <v>63</v>
      </c>
      <c r="R62" s="61" t="s">
        <v>53</v>
      </c>
    </row>
    <row r="63" spans="1:18" ht="38.25" x14ac:dyDescent="0.2">
      <c r="A63" s="62" t="s">
        <v>195</v>
      </c>
      <c r="B63" s="63" t="s">
        <v>196</v>
      </c>
      <c r="C63" s="64" t="s">
        <v>124</v>
      </c>
      <c r="D63" s="3">
        <f>SUM(D64:D64)+21.1</f>
        <v>21.1</v>
      </c>
      <c r="E63" s="3">
        <f>SUM(E64:E64)+21.1</f>
        <v>21.1</v>
      </c>
      <c r="F63" s="3">
        <f>SUM(F64:F64)</f>
        <v>0</v>
      </c>
      <c r="G63" s="65">
        <f>SUM(G64:G64)</f>
        <v>0</v>
      </c>
      <c r="H63" s="77">
        <f>I63+K63</f>
        <v>26.1</v>
      </c>
      <c r="I63" s="3">
        <v>26.1</v>
      </c>
      <c r="J63" s="3">
        <f>SUM(J64:J64)</f>
        <v>0</v>
      </c>
      <c r="K63" s="65">
        <f>SUM(K64:K64)</f>
        <v>0</v>
      </c>
      <c r="L63" s="2">
        <f>SUM(L64:L64)+17.6</f>
        <v>17.600000000000001</v>
      </c>
      <c r="M63" s="3">
        <f>SUM(M64:M64)+17.6</f>
        <v>17.600000000000001</v>
      </c>
      <c r="N63" s="64" t="s">
        <v>64</v>
      </c>
      <c r="O63" s="66" t="s">
        <v>11</v>
      </c>
      <c r="P63" s="67" t="s">
        <v>65</v>
      </c>
      <c r="Q63" s="67" t="s">
        <v>9</v>
      </c>
      <c r="R63" s="68" t="s">
        <v>9</v>
      </c>
    </row>
    <row r="64" spans="1:18" ht="13.5" thickBot="1" x14ac:dyDescent="0.25">
      <c r="A64" s="69"/>
      <c r="B64" s="70"/>
      <c r="C64" s="71"/>
      <c r="D64" s="5">
        <v>0</v>
      </c>
      <c r="E64" s="5">
        <v>0</v>
      </c>
      <c r="F64" s="5">
        <v>0</v>
      </c>
      <c r="G64" s="72">
        <v>0</v>
      </c>
      <c r="H64" s="78">
        <f>I64+K64</f>
        <v>0</v>
      </c>
      <c r="I64" s="5">
        <v>0</v>
      </c>
      <c r="J64" s="5">
        <v>0</v>
      </c>
      <c r="K64" s="72">
        <v>0</v>
      </c>
      <c r="L64" s="4">
        <v>0</v>
      </c>
      <c r="M64" s="5">
        <v>0</v>
      </c>
      <c r="N64" s="71" t="s">
        <v>66</v>
      </c>
      <c r="O64" s="73" t="s">
        <v>11</v>
      </c>
      <c r="P64" s="74" t="s">
        <v>43</v>
      </c>
      <c r="Q64" s="74" t="s">
        <v>24</v>
      </c>
      <c r="R64" s="75" t="s">
        <v>48</v>
      </c>
    </row>
    <row r="65" spans="1:18" ht="57.75" customHeight="1" x14ac:dyDescent="0.2">
      <c r="A65" s="62" t="s">
        <v>197</v>
      </c>
      <c r="B65" s="63" t="s">
        <v>198</v>
      </c>
      <c r="C65" s="64"/>
      <c r="D65" s="3">
        <f t="shared" ref="D65:M65" si="11">SUM(D66:D69)</f>
        <v>149.1</v>
      </c>
      <c r="E65" s="3">
        <f t="shared" si="11"/>
        <v>122</v>
      </c>
      <c r="F65" s="3">
        <f t="shared" si="11"/>
        <v>15.399999999999999</v>
      </c>
      <c r="G65" s="65">
        <f t="shared" si="11"/>
        <v>27.1</v>
      </c>
      <c r="H65" s="2">
        <f t="shared" si="11"/>
        <v>209.1</v>
      </c>
      <c r="I65" s="3">
        <f t="shared" si="11"/>
        <v>122</v>
      </c>
      <c r="J65" s="3">
        <f t="shared" si="11"/>
        <v>15.399999999999999</v>
      </c>
      <c r="K65" s="65">
        <f t="shared" si="11"/>
        <v>87.1</v>
      </c>
      <c r="L65" s="2">
        <f t="shared" si="11"/>
        <v>100</v>
      </c>
      <c r="M65" s="3">
        <f t="shared" si="11"/>
        <v>186</v>
      </c>
      <c r="N65" s="64" t="s">
        <v>67</v>
      </c>
      <c r="O65" s="66" t="s">
        <v>11</v>
      </c>
      <c r="P65" s="67" t="s">
        <v>68</v>
      </c>
      <c r="Q65" s="67"/>
      <c r="R65" s="68"/>
    </row>
    <row r="66" spans="1:18" x14ac:dyDescent="0.2">
      <c r="A66" s="69"/>
      <c r="B66" s="70"/>
      <c r="C66" s="71"/>
      <c r="D66" s="5">
        <v>0</v>
      </c>
      <c r="E66" s="5">
        <v>0</v>
      </c>
      <c r="F66" s="5">
        <v>0</v>
      </c>
      <c r="G66" s="72">
        <v>0</v>
      </c>
      <c r="H66" s="4">
        <v>0</v>
      </c>
      <c r="I66" s="5">
        <v>0</v>
      </c>
      <c r="J66" s="5">
        <v>0</v>
      </c>
      <c r="K66" s="72">
        <v>0</v>
      </c>
      <c r="L66" s="4">
        <v>0</v>
      </c>
      <c r="M66" s="5">
        <v>0</v>
      </c>
      <c r="N66" s="71" t="s">
        <v>238</v>
      </c>
      <c r="O66" s="73" t="s">
        <v>11</v>
      </c>
      <c r="P66" s="74"/>
      <c r="Q66" s="74" t="s">
        <v>59</v>
      </c>
      <c r="R66" s="75"/>
    </row>
    <row r="67" spans="1:18" ht="51" x14ac:dyDescent="0.2">
      <c r="A67" s="69"/>
      <c r="B67" s="70"/>
      <c r="C67" s="71"/>
      <c r="D67" s="5">
        <v>0</v>
      </c>
      <c r="E67" s="5">
        <v>0</v>
      </c>
      <c r="F67" s="5">
        <v>0</v>
      </c>
      <c r="G67" s="72">
        <v>0</v>
      </c>
      <c r="H67" s="4">
        <v>0</v>
      </c>
      <c r="I67" s="5">
        <v>0</v>
      </c>
      <c r="J67" s="5">
        <v>0</v>
      </c>
      <c r="K67" s="72">
        <v>0</v>
      </c>
      <c r="L67" s="4">
        <v>0</v>
      </c>
      <c r="M67" s="5">
        <v>0</v>
      </c>
      <c r="N67" s="71" t="s">
        <v>69</v>
      </c>
      <c r="O67" s="73" t="s">
        <v>56</v>
      </c>
      <c r="P67" s="74"/>
      <c r="Q67" s="74" t="s">
        <v>70</v>
      </c>
      <c r="R67" s="75"/>
    </row>
    <row r="68" spans="1:18" x14ac:dyDescent="0.2">
      <c r="A68" s="69"/>
      <c r="B68" s="70"/>
      <c r="C68" s="71" t="s">
        <v>124</v>
      </c>
      <c r="D68" s="5">
        <v>22.4</v>
      </c>
      <c r="E68" s="5">
        <v>18.3</v>
      </c>
      <c r="F68" s="5">
        <v>2.2999999999999998</v>
      </c>
      <c r="G68" s="72">
        <v>4.0999999999999996</v>
      </c>
      <c r="H68" s="4">
        <f>I68+K68</f>
        <v>82.399999999999991</v>
      </c>
      <c r="I68" s="5">
        <v>18.3</v>
      </c>
      <c r="J68" s="5">
        <v>2.2999999999999998</v>
      </c>
      <c r="K68" s="72">
        <v>64.099999999999994</v>
      </c>
      <c r="L68" s="4">
        <v>15</v>
      </c>
      <c r="M68" s="5">
        <v>27.9</v>
      </c>
      <c r="N68" s="71"/>
      <c r="O68" s="73"/>
      <c r="P68" s="74"/>
      <c r="Q68" s="74"/>
      <c r="R68" s="75"/>
    </row>
    <row r="69" spans="1:18" ht="13.5" thickBot="1" x14ac:dyDescent="0.25">
      <c r="A69" s="69"/>
      <c r="B69" s="70"/>
      <c r="C69" s="71" t="s">
        <v>131</v>
      </c>
      <c r="D69" s="5">
        <v>126.7</v>
      </c>
      <c r="E69" s="5">
        <v>103.7</v>
      </c>
      <c r="F69" s="5">
        <v>13.1</v>
      </c>
      <c r="G69" s="72">
        <v>23</v>
      </c>
      <c r="H69" s="4">
        <f>I69+K69</f>
        <v>126.7</v>
      </c>
      <c r="I69" s="5">
        <v>103.7</v>
      </c>
      <c r="J69" s="5">
        <v>13.1</v>
      </c>
      <c r="K69" s="72">
        <v>23</v>
      </c>
      <c r="L69" s="4">
        <v>85</v>
      </c>
      <c r="M69" s="5">
        <v>158.1</v>
      </c>
      <c r="N69" s="71"/>
      <c r="O69" s="73"/>
      <c r="P69" s="74"/>
      <c r="Q69" s="74"/>
      <c r="R69" s="75"/>
    </row>
    <row r="70" spans="1:18" ht="16.5" customHeight="1" thickBot="1" x14ac:dyDescent="0.25">
      <c r="A70" s="62" t="s">
        <v>199</v>
      </c>
      <c r="B70" s="63" t="s">
        <v>200</v>
      </c>
      <c r="C70" s="64" t="s">
        <v>124</v>
      </c>
      <c r="D70" s="7">
        <v>1909.2</v>
      </c>
      <c r="E70" s="7">
        <v>174.3</v>
      </c>
      <c r="F70" s="7">
        <v>0</v>
      </c>
      <c r="G70" s="76">
        <v>1734.9</v>
      </c>
      <c r="H70" s="6">
        <f>I70+K70</f>
        <v>1909.2</v>
      </c>
      <c r="I70" s="7">
        <v>174.3</v>
      </c>
      <c r="J70" s="7">
        <v>0</v>
      </c>
      <c r="K70" s="76">
        <v>1734.9</v>
      </c>
      <c r="L70" s="6">
        <v>1875.9</v>
      </c>
      <c r="M70" s="7">
        <v>1864.6</v>
      </c>
      <c r="N70" s="64" t="s">
        <v>71</v>
      </c>
      <c r="O70" s="66" t="s">
        <v>7</v>
      </c>
      <c r="P70" s="67" t="s">
        <v>18</v>
      </c>
      <c r="Q70" s="67" t="s">
        <v>18</v>
      </c>
      <c r="R70" s="68" t="s">
        <v>18</v>
      </c>
    </row>
    <row r="71" spans="1:18" ht="26.25" thickBot="1" x14ac:dyDescent="0.25">
      <c r="A71" s="62" t="s">
        <v>201</v>
      </c>
      <c r="B71" s="63" t="s">
        <v>202</v>
      </c>
      <c r="C71" s="64" t="s">
        <v>124</v>
      </c>
      <c r="D71" s="7">
        <v>499.5</v>
      </c>
      <c r="E71" s="7">
        <v>499.5</v>
      </c>
      <c r="F71" s="7">
        <v>0</v>
      </c>
      <c r="G71" s="76">
        <v>0</v>
      </c>
      <c r="H71" s="6">
        <f>I71+K71</f>
        <v>115</v>
      </c>
      <c r="I71" s="7">
        <v>115</v>
      </c>
      <c r="J71" s="7">
        <v>0</v>
      </c>
      <c r="K71" s="76">
        <v>0</v>
      </c>
      <c r="L71" s="6">
        <v>610</v>
      </c>
      <c r="M71" s="7">
        <v>653</v>
      </c>
      <c r="N71" s="64"/>
      <c r="O71" s="66"/>
      <c r="P71" s="67"/>
      <c r="Q71" s="67"/>
      <c r="R71" s="68"/>
    </row>
    <row r="72" spans="1:18" ht="13.5" thickBot="1" x14ac:dyDescent="0.25">
      <c r="A72" s="52" t="s">
        <v>203</v>
      </c>
      <c r="B72" s="53" t="s">
        <v>204</v>
      </c>
      <c r="C72" s="54"/>
      <c r="D72" s="9">
        <f t="shared" ref="D72:M72" si="12">SUM(D73:D73)</f>
        <v>63</v>
      </c>
      <c r="E72" s="9">
        <f t="shared" si="12"/>
        <v>63</v>
      </c>
      <c r="F72" s="9">
        <f t="shared" si="12"/>
        <v>0</v>
      </c>
      <c r="G72" s="55">
        <f t="shared" si="12"/>
        <v>0</v>
      </c>
      <c r="H72" s="8">
        <f t="shared" si="12"/>
        <v>51</v>
      </c>
      <c r="I72" s="9">
        <f t="shared" si="12"/>
        <v>42.4</v>
      </c>
      <c r="J72" s="9">
        <f t="shared" si="12"/>
        <v>0</v>
      </c>
      <c r="K72" s="55">
        <f t="shared" si="12"/>
        <v>8.6</v>
      </c>
      <c r="L72" s="8">
        <f t="shared" si="12"/>
        <v>86</v>
      </c>
      <c r="M72" s="9">
        <f t="shared" si="12"/>
        <v>86</v>
      </c>
      <c r="N72" s="54"/>
      <c r="O72" s="59"/>
      <c r="P72" s="60"/>
      <c r="Q72" s="60"/>
      <c r="R72" s="61"/>
    </row>
    <row r="73" spans="1:18" ht="25.5" x14ac:dyDescent="0.2">
      <c r="A73" s="62" t="s">
        <v>205</v>
      </c>
      <c r="B73" s="63" t="s">
        <v>206</v>
      </c>
      <c r="C73" s="64" t="s">
        <v>124</v>
      </c>
      <c r="D73" s="3">
        <f>SUM(D74:D74)+63</f>
        <v>63</v>
      </c>
      <c r="E73" s="3">
        <f>SUM(E74:E74)+63</f>
        <v>63</v>
      </c>
      <c r="F73" s="3">
        <f>SUM(F74:F74)</f>
        <v>0</v>
      </c>
      <c r="G73" s="65">
        <f>SUM(G74:G74)</f>
        <v>0</v>
      </c>
      <c r="H73" s="2">
        <f>I73+K73</f>
        <v>51</v>
      </c>
      <c r="I73" s="3">
        <v>42.4</v>
      </c>
      <c r="J73" s="3">
        <f>SUM(J74:J74)</f>
        <v>0</v>
      </c>
      <c r="K73" s="65">
        <v>8.6</v>
      </c>
      <c r="L73" s="2">
        <f>SUM(L74:L74)+86</f>
        <v>86</v>
      </c>
      <c r="M73" s="3">
        <f>SUM(M74:M74)+86</f>
        <v>86</v>
      </c>
      <c r="N73" s="64" t="s">
        <v>73</v>
      </c>
      <c r="O73" s="66" t="s">
        <v>74</v>
      </c>
      <c r="P73" s="67" t="s">
        <v>75</v>
      </c>
      <c r="Q73" s="67" t="s">
        <v>75</v>
      </c>
      <c r="R73" s="68" t="s">
        <v>75</v>
      </c>
    </row>
    <row r="74" spans="1:18" ht="13.5" thickBot="1" x14ac:dyDescent="0.25">
      <c r="A74" s="69"/>
      <c r="B74" s="70"/>
      <c r="C74" s="71"/>
      <c r="D74" s="5">
        <v>0</v>
      </c>
      <c r="E74" s="5">
        <v>0</v>
      </c>
      <c r="F74" s="5">
        <v>0</v>
      </c>
      <c r="G74" s="72">
        <v>0</v>
      </c>
      <c r="H74" s="4">
        <v>0</v>
      </c>
      <c r="I74" s="5">
        <v>0</v>
      </c>
      <c r="J74" s="5">
        <v>0</v>
      </c>
      <c r="K74" s="72">
        <v>0</v>
      </c>
      <c r="L74" s="4">
        <v>0</v>
      </c>
      <c r="M74" s="5">
        <v>0</v>
      </c>
      <c r="N74" s="71" t="s">
        <v>72</v>
      </c>
      <c r="O74" s="73" t="s">
        <v>11</v>
      </c>
      <c r="P74" s="74" t="s">
        <v>207</v>
      </c>
      <c r="Q74" s="74" t="s">
        <v>207</v>
      </c>
      <c r="R74" s="75" t="s">
        <v>207</v>
      </c>
    </row>
    <row r="75" spans="1:18" ht="26.25" thickBot="1" x14ac:dyDescent="0.25">
      <c r="A75" s="52" t="s">
        <v>208</v>
      </c>
      <c r="B75" s="53" t="s">
        <v>209</v>
      </c>
      <c r="C75" s="54"/>
      <c r="D75" s="9">
        <f t="shared" ref="D75:M75" si="13">SUM(D76:D76)</f>
        <v>0</v>
      </c>
      <c r="E75" s="9">
        <f t="shared" si="13"/>
        <v>0</v>
      </c>
      <c r="F75" s="9">
        <f t="shared" si="13"/>
        <v>0</v>
      </c>
      <c r="G75" s="55">
        <f t="shared" si="13"/>
        <v>0</v>
      </c>
      <c r="H75" s="8">
        <f t="shared" si="13"/>
        <v>0</v>
      </c>
      <c r="I75" s="9">
        <f t="shared" si="13"/>
        <v>0</v>
      </c>
      <c r="J75" s="9">
        <f t="shared" si="13"/>
        <v>0</v>
      </c>
      <c r="K75" s="55">
        <f t="shared" si="13"/>
        <v>0</v>
      </c>
      <c r="L75" s="8">
        <f t="shared" si="13"/>
        <v>0</v>
      </c>
      <c r="M75" s="9">
        <f t="shared" si="13"/>
        <v>0</v>
      </c>
      <c r="N75" s="54"/>
      <c r="O75" s="59"/>
      <c r="P75" s="60"/>
      <c r="Q75" s="60"/>
      <c r="R75" s="61"/>
    </row>
    <row r="76" spans="1:18" ht="25.5" x14ac:dyDescent="0.2">
      <c r="A76" s="62" t="s">
        <v>210</v>
      </c>
      <c r="B76" s="63" t="s">
        <v>211</v>
      </c>
      <c r="C76" s="64"/>
      <c r="D76" s="3">
        <f t="shared" ref="D76:M76" si="14">SUM(D77:D79)</f>
        <v>0</v>
      </c>
      <c r="E76" s="3">
        <f t="shared" si="14"/>
        <v>0</v>
      </c>
      <c r="F76" s="3">
        <f t="shared" si="14"/>
        <v>0</v>
      </c>
      <c r="G76" s="65">
        <f t="shared" si="14"/>
        <v>0</v>
      </c>
      <c r="H76" s="2">
        <f t="shared" si="14"/>
        <v>0</v>
      </c>
      <c r="I76" s="3">
        <f t="shared" si="14"/>
        <v>0</v>
      </c>
      <c r="J76" s="3">
        <f t="shared" si="14"/>
        <v>0</v>
      </c>
      <c r="K76" s="65">
        <f t="shared" si="14"/>
        <v>0</v>
      </c>
      <c r="L76" s="2">
        <f t="shared" si="14"/>
        <v>0</v>
      </c>
      <c r="M76" s="3">
        <f t="shared" si="14"/>
        <v>0</v>
      </c>
      <c r="N76" s="64" t="s">
        <v>76</v>
      </c>
      <c r="O76" s="66" t="s">
        <v>7</v>
      </c>
      <c r="P76" s="67" t="s">
        <v>34</v>
      </c>
      <c r="Q76" s="67" t="s">
        <v>34</v>
      </c>
      <c r="R76" s="68" t="s">
        <v>34</v>
      </c>
    </row>
    <row r="77" spans="1:18" x14ac:dyDescent="0.2">
      <c r="A77" s="69"/>
      <c r="B77" s="70"/>
      <c r="C77" s="71"/>
      <c r="D77" s="5">
        <v>0</v>
      </c>
      <c r="E77" s="5">
        <v>0</v>
      </c>
      <c r="F77" s="5">
        <v>0</v>
      </c>
      <c r="G77" s="72">
        <v>0</v>
      </c>
      <c r="H77" s="4">
        <v>0</v>
      </c>
      <c r="I77" s="5">
        <v>0</v>
      </c>
      <c r="J77" s="5">
        <v>0</v>
      </c>
      <c r="K77" s="72">
        <v>0</v>
      </c>
      <c r="L77" s="4">
        <v>0</v>
      </c>
      <c r="M77" s="5">
        <v>0</v>
      </c>
      <c r="N77" s="71" t="s">
        <v>77</v>
      </c>
      <c r="O77" s="73" t="s">
        <v>7</v>
      </c>
      <c r="P77" s="74" t="s">
        <v>22</v>
      </c>
      <c r="Q77" s="74" t="s">
        <v>22</v>
      </c>
      <c r="R77" s="75" t="s">
        <v>22</v>
      </c>
    </row>
    <row r="78" spans="1:18" x14ac:dyDescent="0.2">
      <c r="A78" s="69"/>
      <c r="B78" s="70"/>
      <c r="C78" s="71"/>
      <c r="D78" s="5">
        <v>0</v>
      </c>
      <c r="E78" s="5">
        <v>0</v>
      </c>
      <c r="F78" s="5">
        <v>0</v>
      </c>
      <c r="G78" s="72">
        <v>0</v>
      </c>
      <c r="H78" s="4">
        <v>0</v>
      </c>
      <c r="I78" s="5">
        <v>0</v>
      </c>
      <c r="J78" s="5">
        <v>0</v>
      </c>
      <c r="K78" s="72">
        <v>0</v>
      </c>
      <c r="L78" s="4">
        <v>0</v>
      </c>
      <c r="M78" s="5">
        <v>0</v>
      </c>
      <c r="N78" s="71" t="s">
        <v>78</v>
      </c>
      <c r="O78" s="73" t="s">
        <v>7</v>
      </c>
      <c r="P78" s="74" t="s">
        <v>18</v>
      </c>
      <c r="Q78" s="74" t="s">
        <v>18</v>
      </c>
      <c r="R78" s="75" t="s">
        <v>18</v>
      </c>
    </row>
    <row r="79" spans="1:18" ht="26.25" thickBot="1" x14ac:dyDescent="0.25">
      <c r="A79" s="69"/>
      <c r="B79" s="70"/>
      <c r="C79" s="71"/>
      <c r="D79" s="5">
        <v>0</v>
      </c>
      <c r="E79" s="5">
        <v>0</v>
      </c>
      <c r="F79" s="5">
        <v>0</v>
      </c>
      <c r="G79" s="72">
        <v>0</v>
      </c>
      <c r="H79" s="4">
        <v>0</v>
      </c>
      <c r="I79" s="5">
        <v>0</v>
      </c>
      <c r="J79" s="5">
        <v>0</v>
      </c>
      <c r="K79" s="72">
        <v>0</v>
      </c>
      <c r="L79" s="4">
        <v>0</v>
      </c>
      <c r="M79" s="5">
        <v>0</v>
      </c>
      <c r="N79" s="71" t="s">
        <v>79</v>
      </c>
      <c r="O79" s="73" t="s">
        <v>7</v>
      </c>
      <c r="P79" s="74" t="s">
        <v>18</v>
      </c>
      <c r="Q79" s="74" t="s">
        <v>18</v>
      </c>
      <c r="R79" s="75" t="s">
        <v>18</v>
      </c>
    </row>
    <row r="80" spans="1:18" x14ac:dyDescent="0.2">
      <c r="A80" s="52" t="s">
        <v>212</v>
      </c>
      <c r="B80" s="53" t="s">
        <v>213</v>
      </c>
      <c r="C80" s="54"/>
      <c r="D80" s="9">
        <f t="shared" ref="D80:M80" si="15">D81+D82+D85+D87</f>
        <v>322.3</v>
      </c>
      <c r="E80" s="9">
        <f t="shared" si="15"/>
        <v>307.3</v>
      </c>
      <c r="F80" s="9">
        <f t="shared" si="15"/>
        <v>0</v>
      </c>
      <c r="G80" s="55">
        <f t="shared" si="15"/>
        <v>15</v>
      </c>
      <c r="H80" s="8">
        <f t="shared" si="15"/>
        <v>324.7</v>
      </c>
      <c r="I80" s="9">
        <f t="shared" si="15"/>
        <v>314.7</v>
      </c>
      <c r="J80" s="9">
        <f t="shared" si="15"/>
        <v>0</v>
      </c>
      <c r="K80" s="55">
        <f t="shared" si="15"/>
        <v>10</v>
      </c>
      <c r="L80" s="56">
        <f t="shared" si="15"/>
        <v>328.3</v>
      </c>
      <c r="M80" s="81">
        <f t="shared" si="15"/>
        <v>329.3</v>
      </c>
      <c r="N80" s="58" t="s">
        <v>80</v>
      </c>
      <c r="O80" s="59" t="s">
        <v>11</v>
      </c>
      <c r="P80" s="60" t="s">
        <v>65</v>
      </c>
      <c r="Q80" s="60" t="s">
        <v>48</v>
      </c>
      <c r="R80" s="61" t="s">
        <v>24</v>
      </c>
    </row>
    <row r="81" spans="1:18" ht="26.25" thickBot="1" x14ac:dyDescent="0.25">
      <c r="A81" s="82"/>
      <c r="B81" s="83"/>
      <c r="C81" s="84"/>
      <c r="D81" s="11">
        <v>0</v>
      </c>
      <c r="E81" s="11">
        <v>0</v>
      </c>
      <c r="F81" s="11">
        <v>0</v>
      </c>
      <c r="G81" s="85">
        <v>0</v>
      </c>
      <c r="H81" s="10">
        <v>0</v>
      </c>
      <c r="I81" s="11">
        <v>0</v>
      </c>
      <c r="J81" s="11">
        <v>0</v>
      </c>
      <c r="K81" s="85">
        <v>0</v>
      </c>
      <c r="L81" s="10">
        <v>0</v>
      </c>
      <c r="M81" s="11">
        <v>0</v>
      </c>
      <c r="N81" s="84" t="s">
        <v>81</v>
      </c>
      <c r="O81" s="86" t="s">
        <v>11</v>
      </c>
      <c r="P81" s="87" t="s">
        <v>82</v>
      </c>
      <c r="Q81" s="87" t="s">
        <v>82</v>
      </c>
      <c r="R81" s="88" t="s">
        <v>82</v>
      </c>
    </row>
    <row r="82" spans="1:18" ht="28.5" customHeight="1" x14ac:dyDescent="0.2">
      <c r="A82" s="62" t="s">
        <v>214</v>
      </c>
      <c r="B82" s="63" t="s">
        <v>215</v>
      </c>
      <c r="C82" s="64" t="s">
        <v>124</v>
      </c>
      <c r="D82" s="3">
        <f>SUM(D83:D84)+150</f>
        <v>150</v>
      </c>
      <c r="E82" s="3">
        <f>SUM(E83:E84)+140</f>
        <v>140</v>
      </c>
      <c r="F82" s="3">
        <f>SUM(F83:F84)</f>
        <v>0</v>
      </c>
      <c r="G82" s="65">
        <f>SUM(G83:G84)+10</f>
        <v>10</v>
      </c>
      <c r="H82" s="2">
        <f>I82+K82</f>
        <v>145.5</v>
      </c>
      <c r="I82" s="3">
        <v>135.5</v>
      </c>
      <c r="J82" s="3">
        <f>SUM(J83:J84)</f>
        <v>0</v>
      </c>
      <c r="K82" s="65">
        <f>SUM(K83:K84)+10</f>
        <v>10</v>
      </c>
      <c r="L82" s="2">
        <f>SUM(L83:L84)+150</f>
        <v>150</v>
      </c>
      <c r="M82" s="3">
        <f>SUM(M83:M84)+150</f>
        <v>150</v>
      </c>
      <c r="N82" s="64" t="s">
        <v>83</v>
      </c>
      <c r="O82" s="66" t="s">
        <v>11</v>
      </c>
      <c r="P82" s="67" t="s">
        <v>46</v>
      </c>
      <c r="Q82" s="67" t="s">
        <v>46</v>
      </c>
      <c r="R82" s="68" t="s">
        <v>46</v>
      </c>
    </row>
    <row r="83" spans="1:18" ht="38.25" x14ac:dyDescent="0.2">
      <c r="A83" s="69"/>
      <c r="B83" s="70"/>
      <c r="C83" s="71"/>
      <c r="D83" s="5">
        <v>0</v>
      </c>
      <c r="E83" s="5">
        <v>0</v>
      </c>
      <c r="F83" s="5">
        <v>0</v>
      </c>
      <c r="G83" s="72">
        <v>0</v>
      </c>
      <c r="H83" s="4">
        <v>0</v>
      </c>
      <c r="I83" s="5">
        <v>0</v>
      </c>
      <c r="J83" s="5">
        <v>0</v>
      </c>
      <c r="K83" s="72">
        <v>0</v>
      </c>
      <c r="L83" s="4">
        <v>0</v>
      </c>
      <c r="M83" s="5">
        <v>0</v>
      </c>
      <c r="N83" s="71" t="s">
        <v>84</v>
      </c>
      <c r="O83" s="73" t="s">
        <v>11</v>
      </c>
      <c r="P83" s="74" t="s">
        <v>85</v>
      </c>
      <c r="Q83" s="74" t="s">
        <v>86</v>
      </c>
      <c r="R83" s="75" t="s">
        <v>87</v>
      </c>
    </row>
    <row r="84" spans="1:18" ht="26.25" thickBot="1" x14ac:dyDescent="0.25">
      <c r="A84" s="69"/>
      <c r="B84" s="70"/>
      <c r="C84" s="71"/>
      <c r="D84" s="5">
        <v>0</v>
      </c>
      <c r="E84" s="5">
        <v>0</v>
      </c>
      <c r="F84" s="5">
        <v>0</v>
      </c>
      <c r="G84" s="72">
        <v>0</v>
      </c>
      <c r="H84" s="4">
        <v>0</v>
      </c>
      <c r="I84" s="5">
        <v>0</v>
      </c>
      <c r="J84" s="5">
        <v>0</v>
      </c>
      <c r="K84" s="72">
        <v>0</v>
      </c>
      <c r="L84" s="4">
        <v>0</v>
      </c>
      <c r="M84" s="5">
        <v>0</v>
      </c>
      <c r="N84" s="71" t="s">
        <v>88</v>
      </c>
      <c r="O84" s="73" t="s">
        <v>56</v>
      </c>
      <c r="P84" s="74" t="s">
        <v>89</v>
      </c>
      <c r="Q84" s="74" t="s">
        <v>90</v>
      </c>
      <c r="R84" s="75" t="s">
        <v>91</v>
      </c>
    </row>
    <row r="85" spans="1:18" ht="38.25" x14ac:dyDescent="0.2">
      <c r="A85" s="62" t="s">
        <v>216</v>
      </c>
      <c r="B85" s="63" t="s">
        <v>217</v>
      </c>
      <c r="C85" s="64" t="s">
        <v>124</v>
      </c>
      <c r="D85" s="3">
        <f>SUM(D86:D86)+47.3</f>
        <v>47.3</v>
      </c>
      <c r="E85" s="3">
        <f>SUM(E86:E86)+42.3</f>
        <v>42.3</v>
      </c>
      <c r="F85" s="3">
        <f>SUM(F86:F86)</f>
        <v>0</v>
      </c>
      <c r="G85" s="65">
        <f>SUM(G86:G86)+5</f>
        <v>5</v>
      </c>
      <c r="H85" s="2">
        <f>I85+K85</f>
        <v>49.2</v>
      </c>
      <c r="I85" s="3">
        <v>49.2</v>
      </c>
      <c r="J85" s="3">
        <f>SUM(J86:J86)</f>
        <v>0</v>
      </c>
      <c r="K85" s="65">
        <f>SUM(K86:K86)</f>
        <v>0</v>
      </c>
      <c r="L85" s="2">
        <f>SUM(L86:L86)+48.3</f>
        <v>48.3</v>
      </c>
      <c r="M85" s="3">
        <f>SUM(M86:M86)+49.3</f>
        <v>49.3</v>
      </c>
      <c r="N85" s="64" t="s">
        <v>92</v>
      </c>
      <c r="O85" s="66" t="s">
        <v>11</v>
      </c>
      <c r="P85" s="67" t="s">
        <v>9</v>
      </c>
      <c r="Q85" s="67" t="s">
        <v>24</v>
      </c>
      <c r="R85" s="68" t="s">
        <v>93</v>
      </c>
    </row>
    <row r="86" spans="1:18" ht="26.25" thickBot="1" x14ac:dyDescent="0.25">
      <c r="A86" s="69"/>
      <c r="B86" s="70"/>
      <c r="C86" s="71"/>
      <c r="D86" s="5">
        <v>0</v>
      </c>
      <c r="E86" s="5">
        <v>0</v>
      </c>
      <c r="F86" s="5">
        <v>0</v>
      </c>
      <c r="G86" s="72">
        <v>0</v>
      </c>
      <c r="H86" s="4">
        <v>0</v>
      </c>
      <c r="I86" s="5">
        <v>0</v>
      </c>
      <c r="J86" s="5">
        <v>0</v>
      </c>
      <c r="K86" s="72">
        <v>0</v>
      </c>
      <c r="L86" s="4">
        <v>0</v>
      </c>
      <c r="M86" s="5">
        <v>0</v>
      </c>
      <c r="N86" s="71" t="s">
        <v>94</v>
      </c>
      <c r="O86" s="73" t="s">
        <v>11</v>
      </c>
      <c r="P86" s="74" t="s">
        <v>22</v>
      </c>
      <c r="Q86" s="74" t="s">
        <v>22</v>
      </c>
      <c r="R86" s="75" t="s">
        <v>22</v>
      </c>
    </row>
    <row r="87" spans="1:18" x14ac:dyDescent="0.2">
      <c r="A87" s="62" t="s">
        <v>218</v>
      </c>
      <c r="B87" s="63" t="s">
        <v>219</v>
      </c>
      <c r="C87" s="64" t="s">
        <v>124</v>
      </c>
      <c r="D87" s="3">
        <f>SUM(D88:D88)+125</f>
        <v>125</v>
      </c>
      <c r="E87" s="3">
        <f>SUM(E88:E88)+125</f>
        <v>125</v>
      </c>
      <c r="F87" s="3">
        <f>SUM(F88:F88)</f>
        <v>0</v>
      </c>
      <c r="G87" s="65">
        <f>SUM(G88:G88)</f>
        <v>0</v>
      </c>
      <c r="H87" s="2">
        <f>I87+K87</f>
        <v>130</v>
      </c>
      <c r="I87" s="3">
        <v>130</v>
      </c>
      <c r="J87" s="3">
        <f>SUM(J88:J88)</f>
        <v>0</v>
      </c>
      <c r="K87" s="65">
        <f>SUM(K88:K88)</f>
        <v>0</v>
      </c>
      <c r="L87" s="2">
        <f>SUM(L88:L88)+130</f>
        <v>130</v>
      </c>
      <c r="M87" s="3">
        <f>SUM(M88:M88)+130</f>
        <v>130</v>
      </c>
      <c r="N87" s="64" t="s">
        <v>95</v>
      </c>
      <c r="O87" s="66" t="s">
        <v>11</v>
      </c>
      <c r="P87" s="67" t="s">
        <v>22</v>
      </c>
      <c r="Q87" s="67" t="s">
        <v>9</v>
      </c>
      <c r="R87" s="68" t="s">
        <v>9</v>
      </c>
    </row>
    <row r="88" spans="1:18" ht="13.5" thickBot="1" x14ac:dyDescent="0.25">
      <c r="A88" s="89"/>
      <c r="B88" s="90"/>
      <c r="C88" s="91"/>
      <c r="D88" s="13">
        <v>0</v>
      </c>
      <c r="E88" s="13">
        <v>0</v>
      </c>
      <c r="F88" s="13">
        <v>0</v>
      </c>
      <c r="G88" s="92">
        <v>0</v>
      </c>
      <c r="H88" s="12">
        <v>0</v>
      </c>
      <c r="I88" s="13">
        <v>0</v>
      </c>
      <c r="J88" s="13">
        <v>0</v>
      </c>
      <c r="K88" s="92">
        <v>0</v>
      </c>
      <c r="L88" s="12">
        <v>0</v>
      </c>
      <c r="M88" s="13">
        <v>0</v>
      </c>
      <c r="N88" s="91" t="s">
        <v>220</v>
      </c>
      <c r="O88" s="93" t="s">
        <v>11</v>
      </c>
      <c r="P88" s="94" t="s">
        <v>96</v>
      </c>
      <c r="Q88" s="94" t="s">
        <v>96</v>
      </c>
      <c r="R88" s="95" t="s">
        <v>96</v>
      </c>
    </row>
    <row r="90" spans="1:18" x14ac:dyDescent="0.2">
      <c r="B90" s="163" t="s">
        <v>221</v>
      </c>
      <c r="C90" s="164"/>
      <c r="D90" s="164"/>
      <c r="E90" s="164"/>
      <c r="F90" s="164"/>
      <c r="G90" s="164"/>
      <c r="H90" s="164"/>
    </row>
    <row r="91" spans="1:18" x14ac:dyDescent="0.2">
      <c r="B91" s="153"/>
      <c r="C91" s="153"/>
      <c r="D91" s="153"/>
      <c r="E91" s="153"/>
      <c r="F91" s="153"/>
      <c r="G91" s="153"/>
      <c r="H91" s="153"/>
      <c r="I91" s="14"/>
      <c r="J91" s="14"/>
      <c r="K91" s="14"/>
      <c r="L91" s="14"/>
    </row>
    <row r="92" spans="1:18" x14ac:dyDescent="0.2">
      <c r="B92" s="153"/>
      <c r="C92" s="153"/>
      <c r="D92" s="153"/>
      <c r="E92" s="153"/>
      <c r="F92" s="165" t="s">
        <v>222</v>
      </c>
      <c r="G92" s="164"/>
      <c r="H92" s="153"/>
      <c r="I92" s="14"/>
      <c r="J92" s="14"/>
      <c r="K92" s="14"/>
      <c r="L92" s="14"/>
    </row>
    <row r="93" spans="1:18" ht="76.5" x14ac:dyDescent="0.2">
      <c r="B93" s="166" t="s">
        <v>223</v>
      </c>
      <c r="C93" s="167"/>
      <c r="D93" s="96" t="s">
        <v>224</v>
      </c>
      <c r="E93" s="97" t="s">
        <v>102</v>
      </c>
      <c r="F93" s="98" t="s">
        <v>103</v>
      </c>
      <c r="G93" s="99" t="s">
        <v>104</v>
      </c>
      <c r="I93" s="100"/>
      <c r="J93" s="100"/>
      <c r="K93" s="100"/>
      <c r="L93" s="14"/>
    </row>
    <row r="94" spans="1:18" x14ac:dyDescent="0.2">
      <c r="B94" s="101" t="s">
        <v>225</v>
      </c>
      <c r="C94" s="102"/>
      <c r="D94" s="103">
        <v>7279.3</v>
      </c>
      <c r="E94" s="104">
        <f>E95+E97</f>
        <v>6970.1999999999989</v>
      </c>
      <c r="F94" s="104">
        <f>F98</f>
        <v>7399</v>
      </c>
      <c r="G94" s="104">
        <f>G98</f>
        <v>7572.7</v>
      </c>
      <c r="I94" s="105"/>
      <c r="J94" s="105"/>
      <c r="K94" s="105"/>
      <c r="L94" s="14"/>
    </row>
    <row r="95" spans="1:18" x14ac:dyDescent="0.2">
      <c r="B95" s="106" t="s">
        <v>226</v>
      </c>
      <c r="C95" s="109"/>
      <c r="D95" s="107">
        <v>5236.3</v>
      </c>
      <c r="E95" s="108">
        <f>I8</f>
        <v>4963.0999999999995</v>
      </c>
      <c r="F95" s="108"/>
      <c r="G95" s="108"/>
      <c r="I95" s="105"/>
      <c r="J95" s="105"/>
      <c r="K95" s="105"/>
      <c r="L95" s="14"/>
    </row>
    <row r="96" spans="1:18" x14ac:dyDescent="0.2">
      <c r="B96" s="106" t="s">
        <v>227</v>
      </c>
      <c r="C96" s="109"/>
      <c r="D96" s="107">
        <v>2510.1999999999998</v>
      </c>
      <c r="E96" s="108">
        <f>J8</f>
        <v>2631.7</v>
      </c>
      <c r="F96" s="108"/>
      <c r="G96" s="108"/>
      <c r="I96" s="105"/>
      <c r="J96" s="105"/>
      <c r="K96" s="105"/>
      <c r="L96" s="14"/>
    </row>
    <row r="97" spans="2:12" x14ac:dyDescent="0.2">
      <c r="B97" s="106" t="s">
        <v>228</v>
      </c>
      <c r="C97" s="109"/>
      <c r="D97" s="107">
        <v>2043</v>
      </c>
      <c r="E97" s="108">
        <f>K8</f>
        <v>2007.1</v>
      </c>
      <c r="F97" s="108"/>
      <c r="G97" s="108"/>
      <c r="I97" s="105"/>
      <c r="J97" s="105"/>
      <c r="K97" s="105"/>
      <c r="L97" s="14"/>
    </row>
    <row r="98" spans="2:12" x14ac:dyDescent="0.2">
      <c r="B98" s="101" t="s">
        <v>229</v>
      </c>
      <c r="C98" s="109"/>
      <c r="D98" s="103">
        <v>7279.3</v>
      </c>
      <c r="E98" s="104">
        <f>E99+E103+E105</f>
        <v>6970.2</v>
      </c>
      <c r="F98" s="104">
        <f>F99+F103+F105</f>
        <v>7399</v>
      </c>
      <c r="G98" s="104">
        <f>G99+G103+G105</f>
        <v>7572.7</v>
      </c>
      <c r="I98" s="105"/>
      <c r="J98" s="105"/>
      <c r="K98" s="105"/>
      <c r="L98" s="14"/>
    </row>
    <row r="99" spans="2:12" x14ac:dyDescent="0.2">
      <c r="B99" s="110" t="s">
        <v>230</v>
      </c>
      <c r="C99" s="109"/>
      <c r="D99" s="103">
        <v>7136.5</v>
      </c>
      <c r="E99" s="104">
        <f>E100</f>
        <v>6772.6</v>
      </c>
      <c r="F99" s="104">
        <f>F100</f>
        <v>7184.6</v>
      </c>
      <c r="G99" s="104">
        <f>G100</f>
        <v>7358.3</v>
      </c>
      <c r="I99" s="105"/>
      <c r="J99" s="105"/>
      <c r="K99" s="105"/>
      <c r="L99" s="14"/>
    </row>
    <row r="100" spans="2:12" ht="25.5" x14ac:dyDescent="0.2">
      <c r="B100" s="111" t="s">
        <v>231</v>
      </c>
      <c r="C100" s="109"/>
      <c r="D100" s="107">
        <v>7136.5</v>
      </c>
      <c r="E100" s="108">
        <f>E101+E102</f>
        <v>6772.6</v>
      </c>
      <c r="F100" s="108">
        <f>F101+F102</f>
        <v>7184.6</v>
      </c>
      <c r="G100" s="108">
        <f>G101+G102</f>
        <v>7358.3</v>
      </c>
      <c r="I100" s="105"/>
      <c r="J100" s="105"/>
      <c r="K100" s="105"/>
      <c r="L100" s="14"/>
    </row>
    <row r="101" spans="2:12" x14ac:dyDescent="0.2">
      <c r="B101" s="111" t="s">
        <v>232</v>
      </c>
      <c r="C101" s="109"/>
      <c r="D101" s="107">
        <v>6659.5</v>
      </c>
      <c r="E101" s="108">
        <f>H11+H13+H15+H21+H23+H26+H32+H63+H68+H70+H71+H73+H82+H85+H87</f>
        <v>6355.3</v>
      </c>
      <c r="F101" s="108">
        <f>L11+L13+L15+L21+L23+L26+L32+L63+L68+L70+L71+L73+L82+L85+L87</f>
        <v>6867.8</v>
      </c>
      <c r="G101" s="108">
        <f>M11+M13+M15+M21+M23+M26+M32+M63+M68+M70+M71+M73+M82+M85+M87</f>
        <v>6968.4000000000005</v>
      </c>
      <c r="I101" s="105"/>
      <c r="J101" s="105"/>
      <c r="K101" s="105"/>
      <c r="L101" s="14"/>
    </row>
    <row r="102" spans="2:12" ht="25.5" x14ac:dyDescent="0.2">
      <c r="B102" s="111" t="s">
        <v>233</v>
      </c>
      <c r="C102" s="109"/>
      <c r="D102" s="107">
        <v>477</v>
      </c>
      <c r="E102" s="108">
        <f>H16+H22+H33+H36+H37+H38+H39+H40+H41+H42+H43+H44+H45+H46+H47+H48+H49+H50+H51+H54+H55+H57+H58+H61+H69</f>
        <v>417.3</v>
      </c>
      <c r="F102" s="108">
        <f>L16+L22+L33+L36+L37+L38+L39+L40+L41+L42+L43+L44+L45+L46+L47+L48+L49+L50+L51+L54+L55+L57+L58+L61+L69</f>
        <v>316.79999999999995</v>
      </c>
      <c r="G102" s="108">
        <f>M16+M22+M33+M36+M37+M38+M39+M40+M41+M42+M43+M44+M45+M46+M47+M48+M49+M50+M51+M54+M55+M57+M58+M61+M69</f>
        <v>389.9</v>
      </c>
      <c r="I102" s="105"/>
      <c r="J102" s="105"/>
      <c r="K102" s="105"/>
      <c r="L102" s="14"/>
    </row>
    <row r="103" spans="2:12" x14ac:dyDescent="0.2">
      <c r="B103" s="111" t="s">
        <v>234</v>
      </c>
      <c r="C103" s="109"/>
      <c r="D103" s="107">
        <v>142.80000000000001</v>
      </c>
      <c r="E103" s="108">
        <f>H52+H53+H60</f>
        <v>197.20000000000002</v>
      </c>
      <c r="F103" s="108">
        <f>L52+L53+L60</f>
        <v>214.4</v>
      </c>
      <c r="G103" s="108">
        <f>M52+M53+M60</f>
        <v>214.4</v>
      </c>
      <c r="I103" s="105"/>
      <c r="J103" s="105"/>
      <c r="K103" s="105"/>
      <c r="L103" s="14"/>
    </row>
    <row r="104" spans="2:12" ht="25.5" x14ac:dyDescent="0.2">
      <c r="B104" s="111" t="s">
        <v>235</v>
      </c>
      <c r="C104" s="109"/>
      <c r="D104" s="107"/>
      <c r="E104" s="108"/>
      <c r="F104" s="108"/>
      <c r="G104" s="108"/>
      <c r="I104" s="105"/>
      <c r="J104" s="105"/>
      <c r="K104" s="105"/>
      <c r="L104" s="14"/>
    </row>
    <row r="105" spans="2:12" x14ac:dyDescent="0.2">
      <c r="B105" s="111" t="s">
        <v>236</v>
      </c>
      <c r="C105" s="112"/>
      <c r="D105" s="107"/>
      <c r="E105" s="108">
        <f>H34</f>
        <v>0.4</v>
      </c>
      <c r="F105" s="108"/>
      <c r="G105" s="108"/>
      <c r="I105" s="105"/>
      <c r="J105" s="105"/>
      <c r="K105" s="105"/>
      <c r="L105" s="14"/>
    </row>
    <row r="106" spans="2:12" x14ac:dyDescent="0.2">
      <c r="I106" s="14"/>
      <c r="J106" s="14"/>
      <c r="K106" s="14"/>
      <c r="L106" s="14"/>
    </row>
    <row r="107" spans="2:12" s="113" customFormat="1" ht="15" x14ac:dyDescent="0.25">
      <c r="B107" s="114" t="s">
        <v>237</v>
      </c>
      <c r="C107" s="115"/>
      <c r="D107" s="115"/>
      <c r="E107" s="116"/>
      <c r="F107" s="116"/>
      <c r="G107" s="116"/>
      <c r="I107" s="117"/>
      <c r="J107" s="117"/>
      <c r="K107" s="117"/>
      <c r="L107" s="117"/>
    </row>
    <row r="108" spans="2:12" s="113" customFormat="1" ht="28.5" customHeight="1" x14ac:dyDescent="0.25">
      <c r="B108" s="168" t="s">
        <v>240</v>
      </c>
      <c r="C108" s="169"/>
      <c r="D108" s="169"/>
      <c r="E108" s="170"/>
      <c r="F108" s="170"/>
      <c r="G108" s="170"/>
    </row>
    <row r="109" spans="2:12" s="113" customFormat="1" ht="40.5" customHeight="1" x14ac:dyDescent="0.25">
      <c r="B109" s="168" t="s">
        <v>241</v>
      </c>
      <c r="C109" s="169"/>
      <c r="D109" s="169"/>
      <c r="E109" s="170"/>
      <c r="F109" s="170"/>
      <c r="G109" s="170"/>
    </row>
    <row r="110" spans="2:12" x14ac:dyDescent="0.2">
      <c r="I110" s="14"/>
      <c r="J110" s="14"/>
      <c r="K110" s="14"/>
      <c r="L110" s="14"/>
    </row>
    <row r="111" spans="2:12" x14ac:dyDescent="0.2">
      <c r="I111" s="14"/>
      <c r="J111" s="14"/>
      <c r="K111" s="14"/>
      <c r="L111" s="14"/>
    </row>
    <row r="112" spans="2:12" x14ac:dyDescent="0.2">
      <c r="I112" s="14"/>
      <c r="J112" s="14"/>
      <c r="K112" s="14"/>
      <c r="L112" s="14"/>
    </row>
    <row r="113" spans="9:12" x14ac:dyDescent="0.2">
      <c r="I113" s="14"/>
      <c r="J113" s="14"/>
      <c r="K113" s="14"/>
      <c r="L113" s="14"/>
    </row>
  </sheetData>
  <mergeCells count="13">
    <mergeCell ref="B109:G109"/>
    <mergeCell ref="O1:R1"/>
    <mergeCell ref="A3:R3"/>
    <mergeCell ref="D5:G5"/>
    <mergeCell ref="H5:K5"/>
    <mergeCell ref="L5:L7"/>
    <mergeCell ref="B108:G108"/>
    <mergeCell ref="M5:M7"/>
    <mergeCell ref="N5:R5"/>
    <mergeCell ref="P6:R6"/>
    <mergeCell ref="B90:H90"/>
    <mergeCell ref="F92:G92"/>
    <mergeCell ref="B93:C93"/>
  </mergeCells>
  <pageMargins left="0.34" right="0.39370078740157483" top="0.74803149606299213" bottom="0.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26 saviv. veikl. pr. finansav.</vt:lpstr>
      <vt:lpstr>'26 saviv. veikl. pr. finansav.'!Print_Titles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Livita Bieliauskienė</cp:lastModifiedBy>
  <cp:lastPrinted>2018-12-21T06:17:06Z</cp:lastPrinted>
  <dcterms:created xsi:type="dcterms:W3CDTF">2018-01-22T13:15:22Z</dcterms:created>
  <dcterms:modified xsi:type="dcterms:W3CDTF">2018-12-21T06:51:56Z</dcterms:modified>
</cp:coreProperties>
</file>