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poskeviciene\Desktop\2022-2024 m. SVP rengimas\Naujas (po susirinkimo su direktore) 2022-2024 m. planas\Vadovams ir Tarybai\TAR\"/>
    </mc:Choice>
  </mc:AlternateContent>
  <xr:revisionPtr revIDLastSave="0" documentId="13_ncr:1_{EAEDA277-D544-4A7B-98EF-0058380C1B89}" xr6:coauthVersionLast="47" xr6:coauthVersionMax="47" xr10:uidLastSave="{00000000-0000-0000-0000-000000000000}"/>
  <bookViews>
    <workbookView xWindow="-120" yWindow="-120" windowWidth="29040" windowHeight="15840" xr2:uid="{1897CFDA-30C7-4606-8DCC-75B8941964CF}"/>
  </bookViews>
  <sheets>
    <sheet name="31 pr. fin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0" i="1" l="1"/>
  <c r="D140" i="1"/>
  <c r="F139" i="1"/>
  <c r="E139" i="1"/>
  <c r="D139" i="1"/>
  <c r="F137" i="1"/>
  <c r="E137" i="1"/>
  <c r="D137" i="1"/>
  <c r="F127" i="1"/>
  <c r="E127" i="1"/>
  <c r="D127" i="1"/>
  <c r="F120" i="1"/>
  <c r="E120" i="1"/>
  <c r="D120" i="1"/>
  <c r="F117" i="1"/>
  <c r="E117" i="1"/>
  <c r="D117" i="1"/>
  <c r="F114" i="1"/>
  <c r="E114" i="1"/>
  <c r="D114" i="1"/>
  <c r="F111" i="1"/>
  <c r="E111" i="1"/>
  <c r="D111" i="1"/>
  <c r="F108" i="1"/>
  <c r="E108" i="1"/>
  <c r="D108" i="1"/>
  <c r="F106" i="1"/>
  <c r="E106" i="1"/>
  <c r="D106" i="1"/>
  <c r="F103" i="1"/>
  <c r="E103" i="1"/>
  <c r="D103" i="1"/>
  <c r="F100" i="1"/>
  <c r="E100" i="1"/>
  <c r="D100" i="1"/>
  <c r="F98" i="1"/>
  <c r="E98" i="1"/>
  <c r="D98" i="1"/>
  <c r="F94" i="1"/>
  <c r="E94" i="1"/>
  <c r="D94" i="1"/>
  <c r="F92" i="1"/>
  <c r="E92" i="1"/>
  <c r="F88" i="1"/>
  <c r="E88" i="1"/>
  <c r="D88" i="1"/>
  <c r="F83" i="1"/>
  <c r="E83" i="1"/>
  <c r="E82" i="1" s="1"/>
  <c r="D83" i="1"/>
  <c r="D82" i="1" s="1"/>
  <c r="F82" i="1"/>
  <c r="F76" i="1"/>
  <c r="E76" i="1"/>
  <c r="D76" i="1"/>
  <c r="F73" i="1"/>
  <c r="E73" i="1"/>
  <c r="D73" i="1"/>
  <c r="F70" i="1"/>
  <c r="E70" i="1"/>
  <c r="D70" i="1"/>
  <c r="F65" i="1"/>
  <c r="F64" i="1" s="1"/>
  <c r="F63" i="1" s="1"/>
  <c r="E65" i="1"/>
  <c r="D65" i="1"/>
  <c r="E64" i="1"/>
  <c r="E63" i="1" s="1"/>
  <c r="D64" i="1"/>
  <c r="D63" i="1" s="1"/>
  <c r="F57" i="1"/>
  <c r="E57" i="1"/>
  <c r="D54" i="1"/>
  <c r="F50" i="1"/>
  <c r="E50" i="1"/>
  <c r="D50" i="1"/>
  <c r="F47" i="1"/>
  <c r="F136" i="1" s="1"/>
  <c r="F135" i="1" s="1"/>
  <c r="F141" i="1" s="1"/>
  <c r="E47" i="1"/>
  <c r="E136" i="1" s="1"/>
  <c r="E135" i="1" s="1"/>
  <c r="E141" i="1" s="1"/>
  <c r="D47" i="1"/>
  <c r="D136" i="1" s="1"/>
  <c r="D135" i="1" s="1"/>
  <c r="D141" i="1" s="1"/>
  <c r="F44" i="1"/>
  <c r="E44" i="1"/>
  <c r="D44" i="1"/>
  <c r="F41" i="1"/>
  <c r="E41" i="1"/>
  <c r="D41" i="1"/>
  <c r="F37" i="1"/>
  <c r="F36" i="1" s="1"/>
  <c r="E37" i="1"/>
  <c r="D37" i="1"/>
  <c r="E36" i="1"/>
  <c r="D36" i="1"/>
  <c r="F24" i="1"/>
  <c r="F140" i="1" s="1"/>
  <c r="E24" i="1"/>
  <c r="D24" i="1"/>
  <c r="F15" i="1"/>
  <c r="E15" i="1"/>
  <c r="D15" i="1"/>
  <c r="D11" i="1" s="1"/>
  <c r="D10" i="1" s="1"/>
  <c r="F12" i="1"/>
  <c r="F11" i="1" s="1"/>
  <c r="E12" i="1"/>
  <c r="D12" i="1"/>
  <c r="E11" i="1"/>
  <c r="E10" i="1" s="1"/>
  <c r="E9" i="1" s="1"/>
  <c r="F10" i="1" l="1"/>
  <c r="F9" i="1" s="1"/>
  <c r="D9" i="1"/>
</calcChain>
</file>

<file path=xl/sharedStrings.xml><?xml version="1.0" encoding="utf-8"?>
<sst xmlns="http://schemas.openxmlformats.org/spreadsheetml/2006/main" count="543" uniqueCount="303">
  <si>
    <t>Alytaus miesto savivaldybės 2022–2024 metų strateginio veiklos plano 1 priedo tęsinys</t>
  </si>
  <si>
    <t>2022-2024 m. strateginio veiklos plano programos tikslų, uždavinių, priemonių išlaidų ir kriterijų suvestinė</t>
  </si>
  <si>
    <t>(tūkst. Eur)</t>
  </si>
  <si>
    <t>Kodas</t>
  </si>
  <si>
    <t>Pavadinimas</t>
  </si>
  <si>
    <t>SP lėšos</t>
  </si>
  <si>
    <t>2022-ųjų metų asignavimų planas</t>
  </si>
  <si>
    <t>2023-ųjų metų asignavimų projektas</t>
  </si>
  <si>
    <t>2024-ųjų metų asignavimų projektas</t>
  </si>
  <si>
    <t>Produkto /Rezultato</t>
  </si>
  <si>
    <t>Rodiklis</t>
  </si>
  <si>
    <t>Mato vnt.</t>
  </si>
  <si>
    <t>Planas</t>
  </si>
  <si>
    <t>2022</t>
  </si>
  <si>
    <t>2023</t>
  </si>
  <si>
    <t>2024</t>
  </si>
  <si>
    <t>31</t>
  </si>
  <si>
    <t>Darnaus teritorijų ir infrastruktūros vystymo programa</t>
  </si>
  <si>
    <t>31.1.</t>
  </si>
  <si>
    <t xml:space="preserve"> Mažinti poveikį klimato kaitai ir prisitaikyti prie jos </t>
  </si>
  <si>
    <t>31.1.1.</t>
  </si>
  <si>
    <t>Didinti  energijos suvartojimo efektyvumą, padidinti žaliosios energijos gamybą mieste</t>
  </si>
  <si>
    <t>Savivaldybės valdomų viešųjų pastatų, kuriuose bus įdiegtos energijos panaudojimo efektyvumo didinimo priemonės, skaičius</t>
  </si>
  <si>
    <t>vnt.</t>
  </si>
  <si>
    <t>6,00</t>
  </si>
  <si>
    <t>31.1.1.01.</t>
  </si>
  <si>
    <t>Atsinaujinančių energijos išteklių panaudojimo Alytaus lopšelyje-darželyje „Nykštukas“ projekto įgyvendinimas</t>
  </si>
  <si>
    <t>Įrengtos saulės jėgainės dalis (29,76 kW)</t>
  </si>
  <si>
    <t>proc.</t>
  </si>
  <si>
    <t>SB</t>
  </si>
  <si>
    <t>D</t>
  </si>
  <si>
    <t>31.1.1.02.</t>
  </si>
  <si>
    <t>Gatvių apšvietimo modernizavimas</t>
  </si>
  <si>
    <t>Įdiegtų apšvietimo reguliavimo įtaisų skaičius</t>
  </si>
  <si>
    <t>1.387,00</t>
  </si>
  <si>
    <t>Modernizuotų šviestuvų dalis</t>
  </si>
  <si>
    <t>55,00</t>
  </si>
  <si>
    <t>31.1.1.03.</t>
  </si>
  <si>
    <t>Daugiabučių gyvenamųjų namų modernizavimo ir jų aplinkos pritaikymo šiandienos poreikiams skatinimas</t>
  </si>
  <si>
    <t>Modernizuotų daugiabučių gyvenamųjų namų dalis</t>
  </si>
  <si>
    <t>18,00</t>
  </si>
  <si>
    <t>21,00</t>
  </si>
  <si>
    <t>23,00</t>
  </si>
  <si>
    <t>31.1.1.05.</t>
  </si>
  <si>
    <t>Individualių gyvenamųjų namų energijos suvartojimo mažinimo skatinimas (UAB „Alytaus šilumos tinklai“)</t>
  </si>
  <si>
    <t>KT</t>
  </si>
  <si>
    <t>Konsultacijų vartotojų švietimo energijos taupymo klausimais teikimas</t>
  </si>
  <si>
    <t>100,00</t>
  </si>
  <si>
    <t>31.1.1.06.</t>
  </si>
  <si>
    <t>Savivaldybės valdomų viešųjų pastatų modernizavimas, diegiant energijos panaudojimo efektyvumo didinimo priemones (UAB „Alytaus šilumos tinklai“)</t>
  </si>
  <si>
    <t>Savivaldybei priklausančių viešųjų pastatų, kuriuose įdiegta nuotolinė pastatų šilumos punktų valdymo sistema, skaičius</t>
  </si>
  <si>
    <t>49,00</t>
  </si>
  <si>
    <t>31.1.1.07.</t>
  </si>
  <si>
    <t>Privataus verslo įmonių skatinimas diegti energijos panaudojimo efektyvumo priemones (UAB „Alytaus šilumos tinklai“)</t>
  </si>
  <si>
    <t>Prijungtų naujų vartotojų prie centralizuoto šilumos tiekimo tinklo skaičius</t>
  </si>
  <si>
    <t>2,00</t>
  </si>
  <si>
    <t>31.1.1.08.</t>
  </si>
  <si>
    <t>UAB „Alytaus šilumos tinklai“ veiklos diversifikacija</t>
  </si>
  <si>
    <t>Nuotolinio vartotojų duomenų nuskaitymo paslaugos teikimas UAB „Dzūkijos vandenys“</t>
  </si>
  <si>
    <t>1,00</t>
  </si>
  <si>
    <t>31.1.1.09.</t>
  </si>
  <si>
    <t>Šilumos tiekimo infrastruktūros pritaikymas prie mažėjančių energijos poreikių (UAB „Alytaus šilumos tinklai“)</t>
  </si>
  <si>
    <t>Eksploatuojamų katilų galios sumažėjimas (pakeičiant senus katilus šiuolaikiškais), proc.</t>
  </si>
  <si>
    <t>42,40</t>
  </si>
  <si>
    <t>Šilumos tiekimo tinklo skaitmenizavimas</t>
  </si>
  <si>
    <t>10,00</t>
  </si>
  <si>
    <t>31.1.1.10.</t>
  </si>
  <si>
    <t>Atsinaujinančių energijos išteklių (saulės) panaudojimo Alytaus lopšelyje-darželyje „Pušynėlis“ projekto įgyvendinimas</t>
  </si>
  <si>
    <t>Įrengta saulės jėgainė (20,14 kW)</t>
  </si>
  <si>
    <t>31.1.1.11.</t>
  </si>
  <si>
    <t>Atsinaujinančių energijos išteklių (saulės) panaudojimo Alytaus miesto savivaldybės administraciniame pastate Rotušės a. 4 projekto įgyvendinimas</t>
  </si>
  <si>
    <t>Įrengta saulės jėgainė (126,92 kW)</t>
  </si>
  <si>
    <t>31.1.1.12.</t>
  </si>
  <si>
    <t>Atsinaujinančių energijos išteklių (saulės) panaudojimo Alytaus Vidzgirio progimnazijoje projekto įgyvendinimas</t>
  </si>
  <si>
    <t>Įrengta saulės jėgainė (57,76 kW)</t>
  </si>
  <si>
    <t>31.1.1.13.</t>
  </si>
  <si>
    <t>Atsinaujinančių energijos išteklių (saulės) panaudojimo Alytaus Panemunės progimnazijoje projekto įgyvendinimas</t>
  </si>
  <si>
    <t>Įrengta saulės jėgainė (74,86 kW)</t>
  </si>
  <si>
    <t>31.1.1.14.</t>
  </si>
  <si>
    <t>Atsinaujinančių energijos išteklių (saulės) panaudojimo Alytaus lopšelyje-darželyje „Du gaideliai“ projekto įgyvendinimas</t>
  </si>
  <si>
    <t>Įrengta saulės jėgainė (29,29 kW)</t>
  </si>
  <si>
    <t>31.1.1.15.</t>
  </si>
  <si>
    <t>Atsinaujinančių energijos išteklių (saulės) panaudojimo Alytaus lopšelyje-darželyje „Girinukas“ projekto įgyvendinimas</t>
  </si>
  <si>
    <t>31.1.1.16.</t>
  </si>
  <si>
    <t>Atsinaujinančių energijos išteklių (saulės) panaudojimo Alytaus Dzūkijos mokykloje projekto įgyvendinimas</t>
  </si>
  <si>
    <t>Įrengta saulės jėgainė (87,78 kW)</t>
  </si>
  <si>
    <t>31.1.1.17.</t>
  </si>
  <si>
    <t>Atsinaujinančių energijos išteklių (saulės) panaudojimo Alytaus „Vilties“ mokykloje-darželyje projekto įgyvendinimas</t>
  </si>
  <si>
    <t>Įrengta saulės jėgainė (37,62 kW)</t>
  </si>
  <si>
    <t>31.1.2.</t>
  </si>
  <si>
    <t>Palaikyti saugią ir švarią aplinką, skatinti žiedinės ekonomikos vystymąsi</t>
  </si>
  <si>
    <t>Savivaldybės prižiūrima miesto teritorijų, inžinerinės ir susisiekimo infrastruktūros dalis nuo bendros miesto teritorijos</t>
  </si>
  <si>
    <t>18,60</t>
  </si>
  <si>
    <t>18,65</t>
  </si>
  <si>
    <t>18,70</t>
  </si>
  <si>
    <t>31.1.2.01.</t>
  </si>
  <si>
    <t>Taršos poveikio aplinkai mažinimas ir stebėsena</t>
  </si>
  <si>
    <t>Šalinamų sąvartyne komunalinių atliekų dalis</t>
  </si>
  <si>
    <t>20,00</t>
  </si>
  <si>
    <t>19,00</t>
  </si>
  <si>
    <t>Iš namų ūkių surinktų, išvežtų ir saugiai sutvarkytų asbesto atliekų kiekis</t>
  </si>
  <si>
    <t>t</t>
  </si>
  <si>
    <t>63,00</t>
  </si>
  <si>
    <t>35,00</t>
  </si>
  <si>
    <t>Pakartotinai panaudotų ir/arba perdirbtų komunalinių atliekų dalis</t>
  </si>
  <si>
    <t>44,00</t>
  </si>
  <si>
    <t>46,00</t>
  </si>
  <si>
    <t>48,00</t>
  </si>
  <si>
    <t>31.1.2.02.</t>
  </si>
  <si>
    <t>Kraujasiurbių upinių mašalų populiacijos pokyčių stebėjimo ir populiacijos reguliavimo projekto įgyvendinimas (Druskininkų savivaldybė)</t>
  </si>
  <si>
    <t>Įgyvendintų priemonių skaičius</t>
  </si>
  <si>
    <t>31.1.2.03.</t>
  </si>
  <si>
    <t>Sosnovskio barščio naikinimo projekto įgyvendinimas</t>
  </si>
  <si>
    <t>Teritorijų, kuriose naikinamas Sosnovskio barštis,skaičius</t>
  </si>
  <si>
    <t>3,00</t>
  </si>
  <si>
    <t>31.1.2.04.</t>
  </si>
  <si>
    <t>Užterštos naftos bazės teritorijos Alytaus miesto savivaldybės Santaikos g. sutvarkymas</t>
  </si>
  <si>
    <t>Valoma ir tvarkoma praeityje užteršta buvusi naftos produktų bazės teritorija</t>
  </si>
  <si>
    <t>31.1.2.05.</t>
  </si>
  <si>
    <t>Aplinkos kokybės gerinimas ir visuomenės aplinkosauginis švietimas, įgyvendinant Aplinkos apsaugos rėmimo specialiąją programą</t>
  </si>
  <si>
    <t>Įgyvendintų aplinkosauginio švietimo ir aplinkos tvarkymo priemonių skaičius</t>
  </si>
  <si>
    <t>22,00</t>
  </si>
  <si>
    <t>Atliktų gamtos elementų stebėsenų skaičius</t>
  </si>
  <si>
    <t>31.1.2.06.</t>
  </si>
  <si>
    <t>Rūšiuojamųjų atliekų surinkimo priemonių atnaujinimas ir plėtra (ARATC)</t>
  </si>
  <si>
    <t>Rūšiuojamų atliekų kiekio padidėjimas bendrame atliekų sraute</t>
  </si>
  <si>
    <t>31.1.2.07.</t>
  </si>
  <si>
    <t>Maisto atliekų cecho ir komposto paruošimo linijos įrengimas Takniškių kompostavimo aikštelėje (ARATC)</t>
  </si>
  <si>
    <t>Perdirbamų maisto atliekų kiekio padidėjimas</t>
  </si>
  <si>
    <t>7,00</t>
  </si>
  <si>
    <t>ES</t>
  </si>
  <si>
    <t>31.1.2.08.</t>
  </si>
  <si>
    <t>Gatvių ir viešųjų erdvių apšvietimo tinklų priežiūra</t>
  </si>
  <si>
    <t>Prižiūrimų apšvietimo tinklų ilgis</t>
  </si>
  <si>
    <t>km</t>
  </si>
  <si>
    <t>31.1.2.09.</t>
  </si>
  <si>
    <t xml:space="preserve"> Žaliosios infrastruktūros elementų planavimas ir reguliavimas</t>
  </si>
  <si>
    <t>Naujų įrengtų ir atnaujintų želdynų skaičius</t>
  </si>
  <si>
    <t>Atkurtos (renatūralizuotos) pažeistos teritorijos (parkai, skverai)</t>
  </si>
  <si>
    <t>31.1.2.10.</t>
  </si>
  <si>
    <t>Gatvių ir viešųjų erdvių tvarkymas ir priežiūra</t>
  </si>
  <si>
    <t>Prižiūrimų viešųjų erdvių dalis nuo miesto teritorijos</t>
  </si>
  <si>
    <t>17,00</t>
  </si>
  <si>
    <t>Valomų ir šienaujamų teritorijų plotas</t>
  </si>
  <si>
    <t>kv. m.</t>
  </si>
  <si>
    <t>2.860.000,00</t>
  </si>
  <si>
    <t>2.900.000,00</t>
  </si>
  <si>
    <t>2.930.000,00</t>
  </si>
  <si>
    <t>Valomos asfaltuotų gatvių važiuojamosios dalies plotas</t>
  </si>
  <si>
    <t>1.040.000,00</t>
  </si>
  <si>
    <t>1.050.000,00</t>
  </si>
  <si>
    <t>1.060.000,00</t>
  </si>
  <si>
    <t>Prižiūrėtų žvyruotų gatvių  plotas</t>
  </si>
  <si>
    <t>150.000,00</t>
  </si>
  <si>
    <t>145.000,00</t>
  </si>
  <si>
    <t>140.000,00</t>
  </si>
  <si>
    <t>Prižiūrimų kapinių (įskaitant ir nekilnojamojo kultūros paveldo) plotas</t>
  </si>
  <si>
    <t>ha</t>
  </si>
  <si>
    <t>33,98</t>
  </si>
  <si>
    <t>Prižiūrimų sporto ir vaikų žaidimų aikštelių skaičius</t>
  </si>
  <si>
    <t>50,00</t>
  </si>
  <si>
    <t>52,00</t>
  </si>
  <si>
    <t>31.2.</t>
  </si>
  <si>
    <t>Tvariai ir sumaniai vystyti miesto infrastruktūrą</t>
  </si>
  <si>
    <t>31.2.1.</t>
  </si>
  <si>
    <t>Plėtoti darnią susisiekimo infrastruktūrą</t>
  </si>
  <si>
    <t>Kelių su asfalto danga dalis nuo viso vietinės reikšmės kelių ilgio mieste</t>
  </si>
  <si>
    <t>83,70</t>
  </si>
  <si>
    <t>84,60</t>
  </si>
  <si>
    <t>85,10</t>
  </si>
  <si>
    <t>31.2.1.01.</t>
  </si>
  <si>
    <t>Ekologiškų transporto priemonių įsigijimas</t>
  </si>
  <si>
    <t>Įsigytos naujos ekologiškos viešojo transporto priemonės</t>
  </si>
  <si>
    <t>31.2.1.02.</t>
  </si>
  <si>
    <t>Elektromobilių įkrovimo prieigų infrastruktūros sukūrimas ir palaikymas</t>
  </si>
  <si>
    <t>Įrengta elektrinių automobilių krovimo stotelių</t>
  </si>
  <si>
    <t>14,00</t>
  </si>
  <si>
    <t>16,00</t>
  </si>
  <si>
    <t>31.2.1.03.</t>
  </si>
  <si>
    <t>Viešojo transporto sistemos vystymas (prieinamumo ir pasiekiamumo didinimas)</t>
  </si>
  <si>
    <t>Kelionių visuomeniniu transportu mieste skaičius</t>
  </si>
  <si>
    <t>žm.</t>
  </si>
  <si>
    <t>1.500.000,00</t>
  </si>
  <si>
    <t>1.600.000,00</t>
  </si>
  <si>
    <t>1.700.000,00</t>
  </si>
  <si>
    <t>31.2.1.04.</t>
  </si>
  <si>
    <t>Darnaus judumo priemonių diegimas</t>
  </si>
  <si>
    <t>Įgyvendintų darnaus judumo plano priemonių dalis</t>
  </si>
  <si>
    <t>60,00</t>
  </si>
  <si>
    <t>70,00</t>
  </si>
  <si>
    <t>31.2.1.05.</t>
  </si>
  <si>
    <t>Susisiekimo infrastruktūros plėtra ir modernizavimas</t>
  </si>
  <si>
    <t>Kelių su patobulinta danga ilgis</t>
  </si>
  <si>
    <t>165,90</t>
  </si>
  <si>
    <t>167,60</t>
  </si>
  <si>
    <t>168,60</t>
  </si>
  <si>
    <t>Įrengtų ir/ar atnaujintų automobilių stovėjimo vietų skaičius</t>
  </si>
  <si>
    <t>81,00</t>
  </si>
  <si>
    <t>Trūkstamų dviračių takų jungčių įrengimas</t>
  </si>
  <si>
    <t>4,30</t>
  </si>
  <si>
    <t>1,50</t>
  </si>
  <si>
    <t>31.2.1.06.</t>
  </si>
  <si>
    <t>Infrastruktūros objektų, kuriuos iš dalies finansuoja fiziniai ar juridiniai asmenys, modernizavimas ir plėtra</t>
  </si>
  <si>
    <t>Infrastruktūros objektų, kuriuos iš dalies finansuoja fiziniai ar juridiniai asmenys, modernizavimo ir plėtros poreikio patenkinimas</t>
  </si>
  <si>
    <t>31.2.1.07.</t>
  </si>
  <si>
    <t>Viešųjų erdvių standarto sukūrimas</t>
  </si>
  <si>
    <t>Sukurtas viešųjų erdvių standartas</t>
  </si>
  <si>
    <t>31.2.1.09</t>
  </si>
  <si>
    <t xml:space="preserve">Saugaus eismo priemonių diegimas </t>
  </si>
  <si>
    <t>Įdiegtų pėsčiųjų perėjų eismo saugumo didinimo priemonių skaičius</t>
  </si>
  <si>
    <t>Gatvių žymėjimo priemonių skaičius</t>
  </si>
  <si>
    <t>31.2.2.</t>
  </si>
  <si>
    <t>Darniai planuoti miesto teritoriją, modernizuoti ir išplėtoti viešųjų paslaugų teikimo infrastruktūrą</t>
  </si>
  <si>
    <t>Suplanuotų viešųjų ir bendrojo naudojimo teritorijų plotas per metus</t>
  </si>
  <si>
    <t>31.2.2.01.</t>
  </si>
  <si>
    <t>Nuoseklus ir strategiškas urbanistinis planavimas ir nenaudojamų teritorijų vystymas</t>
  </si>
  <si>
    <t>Suplanuotų nenaudojamų teritorijų plotas</t>
  </si>
  <si>
    <t>Parengtų detaliųjų planų skaičius, siekiant tikslingai planuoti viešąją ir bendrojo naudojimo infrastruktūrą</t>
  </si>
  <si>
    <t>Suformuota gatvės sklypų nuo esamų gatvių</t>
  </si>
  <si>
    <t>5,00</t>
  </si>
  <si>
    <t>Parengtų žemės  sklypų nuomos, panaudos sutarčių, patikėjimo teisių perėmimo dokumentų skaičius</t>
  </si>
  <si>
    <t>Žemės sklypų, kuriuose miško ūkio naudmenos paverstos kitomis naudmenomis, skaičius</t>
  </si>
  <si>
    <t>31.2.2.02.</t>
  </si>
  <si>
    <t>Miesto urbanistinės ir architektūrinės kokybės gerinimas</t>
  </si>
  <si>
    <t>Parengtų projektų, vizijų, planų skaičius</t>
  </si>
  <si>
    <t>31.2.2.03.</t>
  </si>
  <si>
    <t>Daugiabučių gyvenamųjų namų kvartalinės renovacijos įgyvendinimas</t>
  </si>
  <si>
    <t>Įgyvendintų kvartalinės renovacijos projektų skaičius</t>
  </si>
  <si>
    <t>31.2.2.04.</t>
  </si>
  <si>
    <t>Švietimo įstaigų ugdymo aplinkos modernizavimas, priežiūra ir plėtra</t>
  </si>
  <si>
    <t>Įgyvendintų švietimo įstaigų infrastruktūros modernizavimo projektų skaičius</t>
  </si>
  <si>
    <t>8,00</t>
  </si>
  <si>
    <t>Mokymosi patalpų plotas, tenkantis vienam mokiniui</t>
  </si>
  <si>
    <t>14,30</t>
  </si>
  <si>
    <t>14,10</t>
  </si>
  <si>
    <t>31.2.2.05.</t>
  </si>
  <si>
    <t>Dainavos pagrindinės mokyklos Vilties g. 12, Alytuje, stadiono teritorijos su lauko aikštynais ir prieigomis rekonstravimas</t>
  </si>
  <si>
    <t>Rekonstruoto Dainavos pagrindinės mokyklos stadiono dalis</t>
  </si>
  <si>
    <t>31.2.2.07.</t>
  </si>
  <si>
    <t>Projekto „Bendradarbiavimas – terapijos sėkmė“ Alytaus Dzūkijos mokykloje įgyvendinimas</t>
  </si>
  <si>
    <t>31.2.2.08.</t>
  </si>
  <si>
    <t>Projekto „Būk aktyvus – būsi sveikas“ II etapo įgyvendinimas</t>
  </si>
  <si>
    <t>Įsigytų sporto priemonių rinkinių skaičius</t>
  </si>
  <si>
    <t>13,00</t>
  </si>
  <si>
    <t>31.2.2.09.</t>
  </si>
  <si>
    <t xml:space="preserve">Viešųjų pastatų modernizavimas </t>
  </si>
  <si>
    <t>Įgyvendinta projektų</t>
  </si>
  <si>
    <t>31.2.2.10.</t>
  </si>
  <si>
    <t>VšĮ Alytaus apskrities S. Kudirkos ligoninės pastatų Alytuje, Ligoninės g. 12, rekonstravimas</t>
  </si>
  <si>
    <t>Suremontuotų Chirurgijos skyriaus patalpų (1 224 kv. m) dalis</t>
  </si>
  <si>
    <t>15,00</t>
  </si>
  <si>
    <t>31.2.2.11.</t>
  </si>
  <si>
    <t>Viešosios infrastruktūros, skirtos fiziniam aktyvumui ir laisvalaikiui, vystymas ir priežiūra</t>
  </si>
  <si>
    <t>Atnaujintas Mažojo Dailidės ežerėlio tiltelis</t>
  </si>
  <si>
    <t>31.2.2.12.</t>
  </si>
  <si>
    <t>Bendradarbiavimo – kuriant inovatyvias ir sveikas aplinkas projekto įgyvendinimas</t>
  </si>
  <si>
    <t>Įrengtos Jaunimo parko aikštelės mokiniams ugdyti dalis</t>
  </si>
  <si>
    <t>42,00</t>
  </si>
  <si>
    <t>31.2.2.13.</t>
  </si>
  <si>
    <t>Projekto „Sportas visiems“ įgyvendinimas</t>
  </si>
  <si>
    <t>Sutvarkyto Putinų gimnazijos aikštyno (įrengiant mažąją futbolo, universalią ir lauko treniruoklių aikšteles) dalis</t>
  </si>
  <si>
    <t>31.2.2.14.</t>
  </si>
  <si>
    <t>Paviršinių nuotekų tinklų ir sistemų vystymas (UAB „Dzūkijos vandenys“)</t>
  </si>
  <si>
    <t>Paviršinių nuotekų tinklų įrengimas Jazminų g. (130 m)</t>
  </si>
  <si>
    <t>30,00</t>
  </si>
  <si>
    <t>Sanatorijos g. paviršinių nuotekų tinklų rekonstravimas (3365 m)</t>
  </si>
  <si>
    <t>Parengtas techninis projektas (Sanatorijos g. (baseino Nr. 3) paviršinių nuotekų valymo įrenginių statyba)</t>
  </si>
  <si>
    <t>31.2.2.15.</t>
  </si>
  <si>
    <t>Centralizuotos nuotekų infrastruktūros plėtra (UAB „Dzūkijos vandenys“)</t>
  </si>
  <si>
    <t>Įrengtų Pabalių g. vandentiekio (490 m) ir nuotekų (460 m) tinklų dalis</t>
  </si>
  <si>
    <t>Įrengtų A. Sakalausko g. vandentiekio (350 m) ir nuotekų (355 m) tinklų dalis</t>
  </si>
  <si>
    <t>Panemunės II kvartalo įrengtų vandentiekio (960 m) ir nuotekų (960 m) tinklų dalis</t>
  </si>
  <si>
    <t>31.2.2.16.</t>
  </si>
  <si>
    <t>Vandentiekio ir nuotekų tinklų rekonstrukcija (UAB „Dzūkijos vandenys“)</t>
  </si>
  <si>
    <t>Rekonstruotų vandentiekio tinklų DN200 nuo Pulko g. ir Ulonų g. sankirtos iki AB „Dainava“ Ulonų g. 16 (1 750 m) dalis</t>
  </si>
  <si>
    <t>Rekonstruotų buitinių nuotekų tinklų Kalniškės g., Alytuje (92 m) dalis</t>
  </si>
  <si>
    <t>Rekonstruotų buitinių nuotekų tinklų prie A. Matučio g. 6, 8, 10, 12, 14 namų (138 m) dalis</t>
  </si>
  <si>
    <t>Nuotekų kolektoriaus Varėnos g. (800 m) rekonstrukcija</t>
  </si>
  <si>
    <t>Rekonstruotos vandentiekio magistralės DN500 nuo Radžiūnų vandenvietės iki Pulko g. vandens ruošyklos (4800 m) dalis</t>
  </si>
  <si>
    <t>Rekonstruotos vandentiekio magistralės DN400 nuo AB „Alita“ iki vandentiekio diukerio Maironio g. (2300 m) dalis</t>
  </si>
  <si>
    <t>Rekonstruoto nuotekų kolektoriaus į antrąją NS nuo Sudvajų g. ir Topolių g. sankirtos (1 617 m) dalis</t>
  </si>
  <si>
    <t>25,00</t>
  </si>
  <si>
    <t>31.2.2.18.</t>
  </si>
  <si>
    <t>Savivaldybei nuosavybės teise priklausančių patalpų administravimas, priežiūra ir remontas (UAB „Alytaus butų ūkis“)</t>
  </si>
  <si>
    <t>Administruojamų daugiabučių skaičius</t>
  </si>
  <si>
    <t>120,00</t>
  </si>
  <si>
    <t>Administruojamų negyvenamosios paskirties pastatų skaičius</t>
  </si>
  <si>
    <t>Bendras lėšų poreikis ir numatomi finansavimo šaltiniai</t>
  </si>
  <si>
    <t>1. Savivaldybės biudžetas su dotacijomis:</t>
  </si>
  <si>
    <t>1.1. Savivaldybės biudžeto lėšos</t>
  </si>
  <si>
    <t>1.2. Dotacijų iš valstybės ir kitų valstybės valdymo lygių lėšos</t>
  </si>
  <si>
    <t>VB</t>
  </si>
  <si>
    <t>2. Valstybės biudžeto lėšos</t>
  </si>
  <si>
    <t>3. Europos Sąjungos ir kitų užsienio fondų paramos lėšos</t>
  </si>
  <si>
    <t>4. Kitų šaltinių lėšos</t>
  </si>
  <si>
    <t>IŠ VISO:</t>
  </si>
  <si>
    <t>Lėšų šaltiniai:</t>
  </si>
  <si>
    <r>
      <rPr>
        <b/>
        <sz val="10"/>
        <color theme="1"/>
        <rFont val="Times New Roman"/>
        <family val="1"/>
        <charset val="186"/>
      </rPr>
      <t xml:space="preserve">SB </t>
    </r>
    <r>
      <rPr>
        <sz val="10"/>
        <color theme="1"/>
        <rFont val="Times New Roman"/>
        <family val="1"/>
        <charset val="186"/>
      </rPr>
      <t>– lėšos savarankiškoms savivaldybės funkcijoms vykdyti, Aplinkos apsaugos specialiosios programos lėšos, paskolų lėšos, biudžetinių įstaigų veiklos pajamos, metų pradžios savivaldybės biudžeto lėšų likučio lėšos ir kt.</t>
    </r>
  </si>
  <si>
    <r>
      <rPr>
        <b/>
        <sz val="10"/>
        <color theme="1"/>
        <rFont val="Times New Roman"/>
        <family val="1"/>
        <charset val="186"/>
      </rPr>
      <t xml:space="preserve">D </t>
    </r>
    <r>
      <rPr>
        <sz val="10"/>
        <color theme="1"/>
        <rFont val="Times New Roman"/>
        <family val="1"/>
        <charset val="186"/>
      </rPr>
      <t>– lėšos valstybinėms (valstybės perduotoms savivaldybėms) funkcijoms atlikti, kitos spec. tikslinės dotacijos (perduotoms iš apskričių įstaigoms išlaikyti, mokymo lėšos ir kt.),  ES dotacijos, kitos dotacijos ir lėšos iš kitų valdymo lygių</t>
    </r>
  </si>
  <si>
    <r>
      <rPr>
        <b/>
        <sz val="10"/>
        <color theme="1"/>
        <rFont val="Times New Roman"/>
        <family val="1"/>
        <charset val="186"/>
      </rPr>
      <t>(SB+D)</t>
    </r>
    <r>
      <rPr>
        <sz val="10"/>
        <color theme="1"/>
        <rFont val="Times New Roman"/>
        <family val="1"/>
        <charset val="186"/>
      </rPr>
      <t xml:space="preserve">  – savivaldybės biudžetas su valstybės dotacijomis</t>
    </r>
  </si>
  <si>
    <r>
      <rPr>
        <b/>
        <sz val="10"/>
        <color theme="1"/>
        <rFont val="Times New Roman"/>
        <family val="1"/>
        <charset val="186"/>
      </rPr>
      <t xml:space="preserve">VB </t>
    </r>
    <r>
      <rPr>
        <sz val="10"/>
        <color theme="1"/>
        <rFont val="Times New Roman"/>
        <family val="1"/>
        <charset val="186"/>
      </rPr>
      <t>– kitos valstybės biudžeto lėšos (netvirtinamos biudžete)</t>
    </r>
  </si>
  <si>
    <r>
      <rPr>
        <b/>
        <sz val="10"/>
        <color theme="1"/>
        <rFont val="Times New Roman"/>
        <family val="1"/>
        <charset val="186"/>
      </rPr>
      <t xml:space="preserve">ES </t>
    </r>
    <r>
      <rPr>
        <sz val="10"/>
        <color theme="1"/>
        <rFont val="Times New Roman"/>
        <family val="1"/>
        <charset val="186"/>
      </rPr>
      <t>– Europos Sąjungos lėšos (netvirtinamos biudžete)</t>
    </r>
  </si>
  <si>
    <r>
      <rPr>
        <b/>
        <sz val="10"/>
        <color theme="1"/>
        <rFont val="Times New Roman"/>
        <family val="1"/>
        <charset val="186"/>
      </rPr>
      <t xml:space="preserve">KT </t>
    </r>
    <r>
      <rPr>
        <sz val="10"/>
        <color theme="1"/>
        <rFont val="Times New Roman"/>
        <family val="1"/>
        <charset val="186"/>
      </rPr>
      <t xml:space="preserve">– kitos lėšos (netvirtinamos biudžete) – įstaigų veiklos pajamos, paramos lėšos ir kt.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</si>
</sst>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8EC44"/>
        <bgColor rgb="FFF8EC44"/>
      </patternFill>
    </fill>
    <fill>
      <patternFill patternType="solid">
        <fgColor rgb="FFCFC7F5"/>
        <bgColor rgb="FFCFC7F5"/>
      </patternFill>
    </fill>
    <fill>
      <patternFill patternType="solid">
        <fgColor rgb="FFCEF7DB"/>
        <bgColor rgb="FFCEF7DB"/>
      </patternFill>
    </fill>
    <fill>
      <patternFill patternType="solid">
        <fgColor rgb="FFFFFF66"/>
        <bgColor rgb="FFEBEBEB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0" fontId="2" fillId="0" borderId="0"/>
    <xf numFmtId="0" fontId="4" fillId="0" borderId="0" applyBorder="0"/>
  </cellStyleXfs>
  <cellXfs count="129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 wrapText="1" readingOrder="1"/>
    </xf>
    <xf numFmtId="0" fontId="6" fillId="0" borderId="16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2" borderId="2" xfId="0" applyFont="1" applyFill="1" applyBorder="1" applyAlignment="1" applyProtection="1">
      <alignment vertical="top" wrapText="1" readingOrder="1"/>
      <protection locked="0"/>
    </xf>
    <xf numFmtId="0" fontId="6" fillId="2" borderId="3" xfId="0" applyFont="1" applyFill="1" applyBorder="1" applyAlignment="1" applyProtection="1">
      <alignment vertical="top" wrapText="1" readingOrder="1"/>
      <protection locked="0"/>
    </xf>
    <xf numFmtId="0" fontId="6" fillId="2" borderId="3" xfId="0" applyFont="1" applyFill="1" applyBorder="1" applyAlignment="1" applyProtection="1">
      <alignment horizontal="left" vertical="top" wrapText="1" readingOrder="1"/>
      <protection locked="0"/>
    </xf>
    <xf numFmtId="164" fontId="6" fillId="2" borderId="3" xfId="0" applyNumberFormat="1" applyFont="1" applyFill="1" applyBorder="1" applyAlignment="1">
      <alignment horizontal="right" vertical="top" wrapText="1" readingOrder="1"/>
    </xf>
    <xf numFmtId="0" fontId="6" fillId="2" borderId="3" xfId="0" applyFont="1" applyFill="1" applyBorder="1" applyAlignment="1" applyProtection="1">
      <alignment horizontal="center" vertical="top" wrapText="1" readingOrder="1"/>
      <protection locked="0"/>
    </xf>
    <xf numFmtId="0" fontId="6" fillId="2" borderId="3" xfId="0" applyFont="1" applyFill="1" applyBorder="1" applyAlignment="1" applyProtection="1">
      <alignment horizontal="right" vertical="top" wrapText="1" readingOrder="1"/>
      <protection locked="0"/>
    </xf>
    <xf numFmtId="0" fontId="6" fillId="2" borderId="8" xfId="0" applyFont="1" applyFill="1" applyBorder="1" applyAlignment="1" applyProtection="1">
      <alignment horizontal="right" vertical="top" wrapText="1" readingOrder="1"/>
      <protection locked="0"/>
    </xf>
    <xf numFmtId="0" fontId="5" fillId="3" borderId="2" xfId="0" applyFont="1" applyFill="1" applyBorder="1" applyAlignment="1" applyProtection="1">
      <alignment vertical="top" wrapText="1" readingOrder="1"/>
      <protection locked="0"/>
    </xf>
    <xf numFmtId="0" fontId="5" fillId="3" borderId="3" xfId="0" applyFont="1" applyFill="1" applyBorder="1" applyAlignment="1" applyProtection="1">
      <alignment vertical="top" wrapText="1" readingOrder="1"/>
      <protection locked="0"/>
    </xf>
    <xf numFmtId="0" fontId="5" fillId="3" borderId="3" xfId="0" applyFont="1" applyFill="1" applyBorder="1" applyAlignment="1" applyProtection="1">
      <alignment horizontal="left" vertical="top" wrapText="1" readingOrder="1"/>
      <protection locked="0"/>
    </xf>
    <xf numFmtId="164" fontId="5" fillId="3" borderId="3" xfId="0" applyNumberFormat="1" applyFont="1" applyFill="1" applyBorder="1" applyAlignment="1">
      <alignment horizontal="right" vertical="top" wrapText="1" readingOrder="1"/>
    </xf>
    <xf numFmtId="0" fontId="5" fillId="3" borderId="3" xfId="0" applyFont="1" applyFill="1" applyBorder="1" applyAlignment="1" applyProtection="1">
      <alignment horizontal="center" vertical="top" wrapText="1" readingOrder="1"/>
      <protection locked="0"/>
    </xf>
    <xf numFmtId="0" fontId="5" fillId="3" borderId="3" xfId="0" applyFont="1" applyFill="1" applyBorder="1" applyAlignment="1" applyProtection="1">
      <alignment horizontal="right" vertical="top" wrapText="1" readingOrder="1"/>
      <protection locked="0"/>
    </xf>
    <xf numFmtId="0" fontId="5" fillId="3" borderId="8" xfId="0" applyFont="1" applyFill="1" applyBorder="1" applyAlignment="1" applyProtection="1">
      <alignment horizontal="right" vertical="top" wrapText="1" readingOrder="1"/>
      <protection locked="0"/>
    </xf>
    <xf numFmtId="0" fontId="5" fillId="4" borderId="2" xfId="0" applyFont="1" applyFill="1" applyBorder="1" applyAlignment="1" applyProtection="1">
      <alignment vertical="top" wrapText="1" readingOrder="1"/>
      <protection locked="0"/>
    </xf>
    <xf numFmtId="0" fontId="5" fillId="4" borderId="3" xfId="0" applyFont="1" applyFill="1" applyBorder="1" applyAlignment="1" applyProtection="1">
      <alignment vertical="top" wrapText="1" readingOrder="1"/>
      <protection locked="0"/>
    </xf>
    <xf numFmtId="0" fontId="5" fillId="4" borderId="3" xfId="0" applyFont="1" applyFill="1" applyBorder="1" applyAlignment="1" applyProtection="1">
      <alignment horizontal="left" vertical="top" wrapText="1" readingOrder="1"/>
      <protection locked="0"/>
    </xf>
    <xf numFmtId="164" fontId="5" fillId="4" borderId="3" xfId="0" applyNumberFormat="1" applyFont="1" applyFill="1" applyBorder="1" applyAlignment="1">
      <alignment horizontal="right" vertical="top" wrapText="1" readingOrder="1"/>
    </xf>
    <xf numFmtId="0" fontId="5" fillId="4" borderId="3" xfId="0" applyFont="1" applyFill="1" applyBorder="1" applyAlignment="1" applyProtection="1">
      <alignment horizontal="center" vertical="top" wrapText="1" readingOrder="1"/>
      <protection locked="0"/>
    </xf>
    <xf numFmtId="2" fontId="5" fillId="4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4" borderId="3" xfId="0" applyFont="1" applyFill="1" applyBorder="1" applyAlignment="1" applyProtection="1">
      <alignment horizontal="right" vertical="top" wrapText="1" readingOrder="1"/>
      <protection locked="0"/>
    </xf>
    <xf numFmtId="0" fontId="5" fillId="4" borderId="8" xfId="0" applyFont="1" applyFill="1" applyBorder="1" applyAlignment="1" applyProtection="1">
      <alignment horizontal="right" vertical="top" wrapText="1" readingOrder="1"/>
      <protection locked="0"/>
    </xf>
    <xf numFmtId="0" fontId="5" fillId="0" borderId="2" xfId="0" applyFont="1" applyBorder="1" applyAlignment="1" applyProtection="1">
      <alignment vertical="top" wrapText="1" readingOrder="1"/>
      <protection locked="0"/>
    </xf>
    <xf numFmtId="0" fontId="5" fillId="0" borderId="3" xfId="0" applyFont="1" applyBorder="1" applyAlignment="1" applyProtection="1">
      <alignment vertical="top" wrapText="1" readingOrder="1"/>
      <protection locked="0"/>
    </xf>
    <xf numFmtId="0" fontId="5" fillId="0" borderId="3" xfId="0" applyFont="1" applyBorder="1" applyAlignment="1" applyProtection="1">
      <alignment horizontal="left" vertical="top" wrapText="1" readingOrder="1"/>
      <protection locked="0"/>
    </xf>
    <xf numFmtId="164" fontId="5" fillId="0" borderId="3" xfId="0" applyNumberFormat="1" applyFont="1" applyBorder="1" applyAlignment="1">
      <alignment horizontal="right" vertical="top" wrapText="1" readingOrder="1"/>
    </xf>
    <xf numFmtId="0" fontId="5" fillId="0" borderId="3" xfId="0" applyFont="1" applyBorder="1" applyAlignment="1" applyProtection="1">
      <alignment horizontal="center" vertical="top" wrapText="1" readingOrder="1"/>
      <protection locked="0"/>
    </xf>
    <xf numFmtId="2" fontId="5" fillId="0" borderId="3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3" xfId="0" applyFont="1" applyBorder="1" applyAlignment="1" applyProtection="1">
      <alignment horizontal="right" vertical="top" wrapText="1" readingOrder="1"/>
      <protection locked="0"/>
    </xf>
    <xf numFmtId="0" fontId="5" fillId="0" borderId="8" xfId="0" applyFont="1" applyBorder="1" applyAlignment="1" applyProtection="1">
      <alignment horizontal="right" vertical="top" wrapText="1" readingOrder="1"/>
      <protection locked="0"/>
    </xf>
    <xf numFmtId="0" fontId="5" fillId="0" borderId="9" xfId="0" applyFont="1" applyBorder="1" applyAlignment="1" applyProtection="1">
      <alignment vertical="top" wrapText="1" readingOrder="1"/>
      <protection locked="0"/>
    </xf>
    <xf numFmtId="0" fontId="5" fillId="0" borderId="10" xfId="0" applyFont="1" applyBorder="1" applyAlignment="1" applyProtection="1">
      <alignment vertical="top" wrapText="1" readingOrder="1"/>
      <protection locked="0"/>
    </xf>
    <xf numFmtId="0" fontId="5" fillId="0" borderId="10" xfId="0" applyFont="1" applyBorder="1" applyAlignment="1" applyProtection="1">
      <alignment horizontal="left" vertical="top" wrapText="1" readingOrder="1"/>
      <protection locked="0"/>
    </xf>
    <xf numFmtId="164" fontId="5" fillId="0" borderId="10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10" xfId="0" applyFont="1" applyBorder="1" applyAlignment="1" applyProtection="1">
      <alignment horizontal="center" vertical="top" wrapText="1" readingOrder="1"/>
      <protection locked="0"/>
    </xf>
    <xf numFmtId="0" fontId="5" fillId="0" borderId="10" xfId="0" applyFont="1" applyBorder="1" applyAlignment="1" applyProtection="1">
      <alignment horizontal="right" vertical="top" wrapText="1" readingOrder="1"/>
      <protection locked="0"/>
    </xf>
    <xf numFmtId="0" fontId="5" fillId="0" borderId="14" xfId="0" applyFont="1" applyBorder="1" applyAlignment="1" applyProtection="1">
      <alignment horizontal="right" vertical="top" wrapText="1" readingOrder="1"/>
      <protection locked="0"/>
    </xf>
    <xf numFmtId="164" fontId="5" fillId="0" borderId="3" xfId="0" applyNumberFormat="1" applyFont="1" applyBorder="1" applyAlignment="1" applyProtection="1">
      <alignment horizontal="right" vertical="top" wrapText="1" readingOrder="1"/>
      <protection locked="0"/>
    </xf>
    <xf numFmtId="2" fontId="5" fillId="0" borderId="10" xfId="0" applyNumberFormat="1" applyFont="1" applyBorder="1" applyAlignment="1" applyProtection="1">
      <alignment horizontal="right" vertical="top" wrapText="1" readingOrder="1"/>
      <protection locked="0"/>
    </xf>
    <xf numFmtId="2" fontId="5" fillId="0" borderId="14" xfId="0" applyNumberFormat="1" applyFont="1" applyBorder="1" applyAlignment="1" applyProtection="1">
      <alignment horizontal="right" vertical="top" wrapText="1" readingOrder="1"/>
      <protection locked="0"/>
    </xf>
    <xf numFmtId="2" fontId="5" fillId="0" borderId="8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21" xfId="0" applyFont="1" applyBorder="1" applyAlignment="1" applyProtection="1">
      <alignment vertical="top" wrapText="1" readingOrder="1"/>
      <protection locked="0"/>
    </xf>
    <xf numFmtId="0" fontId="5" fillId="0" borderId="22" xfId="0" applyFont="1" applyBorder="1" applyAlignment="1" applyProtection="1">
      <alignment vertical="top" wrapText="1" readingOrder="1"/>
      <protection locked="0"/>
    </xf>
    <xf numFmtId="0" fontId="5" fillId="0" borderId="22" xfId="0" applyFont="1" applyBorder="1" applyAlignment="1" applyProtection="1">
      <alignment horizontal="left" vertical="top" wrapText="1" readingOrder="1"/>
      <protection locked="0"/>
    </xf>
    <xf numFmtId="164" fontId="5" fillId="0" borderId="22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22" xfId="0" applyFont="1" applyBorder="1" applyAlignment="1" applyProtection="1">
      <alignment horizontal="center" vertical="top" wrapText="1" readingOrder="1"/>
      <protection locked="0"/>
    </xf>
    <xf numFmtId="2" fontId="5" fillId="0" borderId="22" xfId="0" applyNumberFormat="1" applyFont="1" applyBorder="1" applyAlignment="1" applyProtection="1">
      <alignment horizontal="right" vertical="top" wrapText="1" readingOrder="1"/>
      <protection locked="0"/>
    </xf>
    <xf numFmtId="2" fontId="5" fillId="0" borderId="23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24" xfId="0" applyFont="1" applyBorder="1" applyAlignment="1" applyProtection="1">
      <alignment vertical="top" wrapText="1" readingOrder="1"/>
      <protection locked="0"/>
    </xf>
    <xf numFmtId="0" fontId="5" fillId="0" borderId="25" xfId="0" applyFont="1" applyBorder="1" applyAlignment="1" applyProtection="1">
      <alignment vertical="top" wrapText="1" readingOrder="1"/>
      <protection locked="0"/>
    </xf>
    <xf numFmtId="0" fontId="5" fillId="0" borderId="25" xfId="0" applyFont="1" applyBorder="1" applyAlignment="1" applyProtection="1">
      <alignment horizontal="left" vertical="top" wrapText="1" readingOrder="1"/>
      <protection locked="0"/>
    </xf>
    <xf numFmtId="164" fontId="5" fillId="0" borderId="25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25" xfId="0" applyFont="1" applyBorder="1" applyAlignment="1" applyProtection="1">
      <alignment horizontal="center" vertical="top" wrapText="1" readingOrder="1"/>
      <protection locked="0"/>
    </xf>
    <xf numFmtId="2" fontId="5" fillId="0" borderId="25" xfId="0" applyNumberFormat="1" applyFont="1" applyBorder="1" applyAlignment="1" applyProtection="1">
      <alignment horizontal="right" vertical="top" wrapText="1" readingOrder="1"/>
      <protection locked="0"/>
    </xf>
    <xf numFmtId="2" fontId="5" fillId="0" borderId="26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15" xfId="0" applyFont="1" applyBorder="1" applyAlignment="1" applyProtection="1">
      <alignment vertical="top" wrapText="1" readingOrder="1"/>
      <protection locked="0"/>
    </xf>
    <xf numFmtId="0" fontId="5" fillId="0" borderId="16" xfId="0" applyFont="1" applyBorder="1" applyAlignment="1" applyProtection="1">
      <alignment vertical="top" wrapText="1" readingOrder="1"/>
      <protection locked="0"/>
    </xf>
    <xf numFmtId="0" fontId="5" fillId="0" borderId="16" xfId="0" applyFont="1" applyBorder="1" applyAlignment="1" applyProtection="1">
      <alignment horizontal="left" vertical="top" wrapText="1" readingOrder="1"/>
      <protection locked="0"/>
    </xf>
    <xf numFmtId="164" fontId="5" fillId="0" borderId="16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16" xfId="0" applyFont="1" applyBorder="1" applyAlignment="1" applyProtection="1">
      <alignment horizontal="center" vertical="top" wrapText="1" readingOrder="1"/>
      <protection locked="0"/>
    </xf>
    <xf numFmtId="0" fontId="5" fillId="0" borderId="16" xfId="0" applyFont="1" applyBorder="1" applyAlignment="1" applyProtection="1">
      <alignment horizontal="right" vertical="top" wrapText="1" readingOrder="1"/>
      <protection locked="0"/>
    </xf>
    <xf numFmtId="0" fontId="5" fillId="0" borderId="20" xfId="0" applyFont="1" applyBorder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horizontal="left" vertical="top" wrapText="1" readingOrder="1"/>
      <protection locked="0"/>
    </xf>
    <xf numFmtId="164" fontId="5" fillId="0" borderId="0" xfId="0" applyNumberFormat="1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vertical="top" readingOrder="1"/>
      <protection locked="0"/>
    </xf>
    <xf numFmtId="0" fontId="5" fillId="0" borderId="0" xfId="0" applyFont="1" applyAlignment="1" applyProtection="1">
      <alignment horizontal="right" vertical="top" readingOrder="1"/>
      <protection locked="0"/>
    </xf>
    <xf numFmtId="164" fontId="6" fillId="0" borderId="0" xfId="0" applyNumberFormat="1" applyFont="1" applyAlignment="1" applyProtection="1">
      <alignment horizontal="right" vertical="top" wrapText="1" readingOrder="1"/>
      <protection locked="0"/>
    </xf>
    <xf numFmtId="0" fontId="5" fillId="0" borderId="27" xfId="0" applyFont="1" applyBorder="1" applyAlignment="1" applyProtection="1">
      <alignment horizontal="center" vertical="top" readingOrder="1"/>
      <protection locked="0"/>
    </xf>
    <xf numFmtId="0" fontId="5" fillId="0" borderId="27" xfId="0" applyFont="1" applyBorder="1" applyAlignment="1" applyProtection="1">
      <alignment vertical="top" wrapText="1" readingOrder="1"/>
      <protection locked="0"/>
    </xf>
    <xf numFmtId="164" fontId="6" fillId="0" borderId="27" xfId="0" applyNumberFormat="1" applyFont="1" applyBorder="1" applyAlignment="1">
      <alignment horizontal="right" vertical="top" wrapText="1" readingOrder="1"/>
    </xf>
    <xf numFmtId="164" fontId="5" fillId="0" borderId="27" xfId="0" applyNumberFormat="1" applyFont="1" applyBorder="1" applyAlignment="1">
      <alignment horizontal="right" vertical="top" wrapText="1" readingOrder="1"/>
    </xf>
    <xf numFmtId="164" fontId="5" fillId="0" borderId="0" xfId="0" applyNumberFormat="1" applyFont="1" applyAlignment="1">
      <alignment wrapText="1"/>
    </xf>
    <xf numFmtId="164" fontId="5" fillId="0" borderId="27" xfId="0" applyNumberFormat="1" applyFont="1" applyBorder="1" applyAlignment="1" applyProtection="1">
      <alignment horizontal="right" vertical="top" wrapText="1" readingOrder="1"/>
      <protection locked="0"/>
    </xf>
    <xf numFmtId="0" fontId="6" fillId="5" borderId="27" xfId="0" applyFont="1" applyFill="1" applyBorder="1" applyAlignment="1" applyProtection="1">
      <alignment horizontal="center" vertical="top" readingOrder="1"/>
      <protection locked="0"/>
    </xf>
    <xf numFmtId="0" fontId="6" fillId="5" borderId="27" xfId="0" applyFont="1" applyFill="1" applyBorder="1" applyAlignment="1" applyProtection="1">
      <alignment horizontal="left" vertical="top" wrapText="1" readingOrder="1"/>
      <protection locked="0"/>
    </xf>
    <xf numFmtId="164" fontId="6" fillId="6" borderId="27" xfId="0" applyNumberFormat="1" applyFont="1" applyFill="1" applyBorder="1" applyAlignment="1">
      <alignment horizontal="right" vertical="top" wrapText="1" readingOrder="1"/>
    </xf>
    <xf numFmtId="0" fontId="6" fillId="0" borderId="0" xfId="1" applyFont="1" applyAlignment="1">
      <alignment wrapText="1"/>
    </xf>
    <xf numFmtId="0" fontId="3" fillId="0" borderId="0" xfId="1" applyFont="1"/>
    <xf numFmtId="0" fontId="7" fillId="0" borderId="0" xfId="2" applyFont="1" applyAlignment="1">
      <alignment wrapText="1"/>
    </xf>
    <xf numFmtId="0" fontId="7" fillId="0" borderId="0" xfId="2" applyFont="1"/>
    <xf numFmtId="0" fontId="7" fillId="0" borderId="0" xfId="2" applyFont="1" applyAlignment="1">
      <alignment vertical="top" wrapText="1"/>
    </xf>
    <xf numFmtId="0" fontId="5" fillId="0" borderId="0" xfId="1" applyFont="1" applyAlignment="1">
      <alignment vertical="top" wrapText="1"/>
    </xf>
    <xf numFmtId="0" fontId="1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Alignment="1">
      <alignment vertical="top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readingOrder="1"/>
    </xf>
    <xf numFmtId="0" fontId="6" fillId="0" borderId="9" xfId="0" applyFont="1" applyBorder="1" applyAlignment="1">
      <alignment horizontal="center" vertical="center" readingOrder="1"/>
    </xf>
    <xf numFmtId="0" fontId="6" fillId="0" borderId="15" xfId="0" applyFont="1" applyBorder="1" applyAlignment="1">
      <alignment horizontal="center" vertical="center" readingOrder="1"/>
    </xf>
    <xf numFmtId="0" fontId="6" fillId="0" borderId="3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wrapText="1" readingOrder="1"/>
    </xf>
    <xf numFmtId="0" fontId="6" fillId="0" borderId="16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6" fillId="0" borderId="11" xfId="0" applyFont="1" applyBorder="1" applyAlignment="1">
      <alignment horizontal="center" vertical="center" wrapText="1" readingOrder="1"/>
    </xf>
    <xf numFmtId="0" fontId="6" fillId="0" borderId="17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12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6" fillId="0" borderId="13" xfId="0" applyFont="1" applyBorder="1" applyAlignment="1">
      <alignment horizontal="center" vertical="center" wrapText="1" readingOrder="1"/>
    </xf>
    <xf numFmtId="0" fontId="6" fillId="0" borderId="19" xfId="0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readingOrder="1"/>
    </xf>
    <xf numFmtId="0" fontId="6" fillId="0" borderId="27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readingOrder="1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top" wrapText="1" readingOrder="1"/>
      <protection locked="0"/>
    </xf>
    <xf numFmtId="164" fontId="5" fillId="0" borderId="0" xfId="0" applyNumberFormat="1" applyFont="1" applyAlignment="1" applyProtection="1">
      <alignment horizontal="center" vertical="top" wrapText="1" readingOrder="1"/>
      <protection locked="0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0" fontId="7" fillId="0" borderId="0" xfId="2" applyFont="1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</cellXfs>
  <cellStyles count="3">
    <cellStyle name="Įprastas" xfId="0" builtinId="0"/>
    <cellStyle name="Įprastas 2" xfId="2" xr:uid="{03FA75EA-D88D-48D4-8E05-B7B0B86CF265}"/>
    <cellStyle name="Įprastas 4" xfId="1" xr:uid="{8A482378-6EB9-4AB9-AB6F-8F9AE891CF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99CD-981A-4169-A77B-B8E618DD96BF}">
  <dimension ref="A1:K149"/>
  <sheetViews>
    <sheetView showZeros="0" tabSelected="1" zoomScale="85" zoomScaleNormal="8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XFD1048576"/>
    </sheetView>
  </sheetViews>
  <sheetFormatPr defaultRowHeight="12.75" x14ac:dyDescent="0.2"/>
  <cols>
    <col min="1" max="1" width="8.85546875" style="1" customWidth="1"/>
    <col min="2" max="2" width="33.140625" style="1" customWidth="1"/>
    <col min="3" max="3" width="5.140625" style="1" customWidth="1"/>
    <col min="4" max="4" width="11" style="1" customWidth="1"/>
    <col min="5" max="5" width="11.42578125" style="1" customWidth="1"/>
    <col min="6" max="6" width="10.85546875" style="1" customWidth="1"/>
    <col min="7" max="7" width="32.140625" style="1" customWidth="1"/>
    <col min="8" max="8" width="7" style="1" customWidth="1"/>
    <col min="9" max="9" width="11.42578125" style="1" customWidth="1"/>
    <col min="10" max="11" width="11.7109375" style="1" customWidth="1"/>
    <col min="12" max="16384" width="9.140625" style="2"/>
  </cols>
  <sheetData>
    <row r="1" spans="1:11" ht="36" customHeight="1" x14ac:dyDescent="0.2">
      <c r="H1" s="95" t="s">
        <v>0</v>
      </c>
      <c r="I1" s="95"/>
      <c r="J1" s="95"/>
      <c r="K1" s="95"/>
    </row>
    <row r="2" spans="1:11" ht="9.75" customHeight="1" x14ac:dyDescent="0.2"/>
    <row r="3" spans="1:11" s="3" customFormat="1" x14ac:dyDescent="0.2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9.75" customHeight="1" x14ac:dyDescent="0.2"/>
    <row r="5" spans="1:11" ht="13.5" thickBot="1" x14ac:dyDescent="0.25">
      <c r="J5" s="97" t="s">
        <v>2</v>
      </c>
      <c r="K5" s="97"/>
    </row>
    <row r="6" spans="1:11" ht="38.25" customHeight="1" x14ac:dyDescent="0.2">
      <c r="A6" s="98" t="s">
        <v>3</v>
      </c>
      <c r="B6" s="101" t="s">
        <v>4</v>
      </c>
      <c r="C6" s="101" t="s">
        <v>5</v>
      </c>
      <c r="D6" s="104" t="s">
        <v>6</v>
      </c>
      <c r="E6" s="107" t="s">
        <v>7</v>
      </c>
      <c r="F6" s="110" t="s">
        <v>8</v>
      </c>
      <c r="G6" s="113" t="s">
        <v>9</v>
      </c>
      <c r="H6" s="114"/>
      <c r="I6" s="114"/>
      <c r="J6" s="114"/>
      <c r="K6" s="115"/>
    </row>
    <row r="7" spans="1:11" x14ac:dyDescent="0.2">
      <c r="A7" s="99"/>
      <c r="B7" s="102"/>
      <c r="C7" s="102"/>
      <c r="D7" s="105"/>
      <c r="E7" s="108"/>
      <c r="F7" s="111"/>
      <c r="G7" s="108" t="s">
        <v>10</v>
      </c>
      <c r="H7" s="102" t="s">
        <v>11</v>
      </c>
      <c r="I7" s="118" t="s">
        <v>12</v>
      </c>
      <c r="J7" s="119"/>
      <c r="K7" s="120"/>
    </row>
    <row r="8" spans="1:11" ht="53.25" customHeight="1" thickBot="1" x14ac:dyDescent="0.25">
      <c r="A8" s="100"/>
      <c r="B8" s="103"/>
      <c r="C8" s="103"/>
      <c r="D8" s="106"/>
      <c r="E8" s="109"/>
      <c r="F8" s="112"/>
      <c r="G8" s="109"/>
      <c r="H8" s="103"/>
      <c r="I8" s="4" t="s">
        <v>13</v>
      </c>
      <c r="J8" s="5" t="s">
        <v>14</v>
      </c>
      <c r="K8" s="6" t="s">
        <v>15</v>
      </c>
    </row>
    <row r="9" spans="1:11" ht="26.25" thickBot="1" x14ac:dyDescent="0.25">
      <c r="A9" s="7" t="s">
        <v>16</v>
      </c>
      <c r="B9" s="8" t="s">
        <v>17</v>
      </c>
      <c r="C9" s="9"/>
      <c r="D9" s="10">
        <f>D10+D63</f>
        <v>22590.699999999997</v>
      </c>
      <c r="E9" s="10">
        <f>E10+E63</f>
        <v>16390</v>
      </c>
      <c r="F9" s="10">
        <f>F10+F63</f>
        <v>16752.099999999999</v>
      </c>
      <c r="G9" s="9"/>
      <c r="H9" s="11"/>
      <c r="I9" s="12"/>
      <c r="J9" s="12"/>
      <c r="K9" s="13"/>
    </row>
    <row r="10" spans="1:11" ht="26.25" thickBot="1" x14ac:dyDescent="0.25">
      <c r="A10" s="14" t="s">
        <v>18</v>
      </c>
      <c r="B10" s="15" t="s">
        <v>19</v>
      </c>
      <c r="C10" s="16"/>
      <c r="D10" s="17">
        <f>D11+D36</f>
        <v>14067.199999999999</v>
      </c>
      <c r="E10" s="17">
        <f>E11+E36</f>
        <v>6291.7000000000007</v>
      </c>
      <c r="F10" s="17">
        <f>F11+F36</f>
        <v>6303.1</v>
      </c>
      <c r="G10" s="16"/>
      <c r="H10" s="18"/>
      <c r="I10" s="19"/>
      <c r="J10" s="19"/>
      <c r="K10" s="20"/>
    </row>
    <row r="11" spans="1:11" ht="51.75" thickBot="1" x14ac:dyDescent="0.25">
      <c r="A11" s="21" t="s">
        <v>20</v>
      </c>
      <c r="B11" s="22" t="s">
        <v>21</v>
      </c>
      <c r="C11" s="23"/>
      <c r="D11" s="24">
        <f>D12+D15+D18+D19+D20+D21+D22+D23+D24+D26+D27+D28+D29+D30+D31+D32+D33+D34+D35</f>
        <v>8390</v>
      </c>
      <c r="E11" s="24">
        <f>E12+E15+E18+E19+E20+E21+E22+E23+E24+E26+E27+E28+E29+E30+E31+E32+E33+E34+E35</f>
        <v>196.5</v>
      </c>
      <c r="F11" s="24">
        <f>F12+F15+F18+F19+F20+F21+F22+F23+F24+F26+F27+F28+F29+F30+F31+F32+F33+F34+F35</f>
        <v>211.5</v>
      </c>
      <c r="G11" s="23" t="s">
        <v>22</v>
      </c>
      <c r="H11" s="25" t="s">
        <v>23</v>
      </c>
      <c r="I11" s="26">
        <v>9</v>
      </c>
      <c r="J11" s="27" t="s">
        <v>24</v>
      </c>
      <c r="K11" s="28" t="s">
        <v>24</v>
      </c>
    </row>
    <row r="12" spans="1:11" ht="38.25" x14ac:dyDescent="0.2">
      <c r="A12" s="29" t="s">
        <v>25</v>
      </c>
      <c r="B12" s="30" t="s">
        <v>26</v>
      </c>
      <c r="C12" s="31"/>
      <c r="D12" s="32">
        <f t="shared" ref="D12:F12" si="0">SUM(D13:D14)</f>
        <v>37.5</v>
      </c>
      <c r="E12" s="32">
        <f t="shared" si="0"/>
        <v>0</v>
      </c>
      <c r="F12" s="32">
        <f t="shared" si="0"/>
        <v>0</v>
      </c>
      <c r="G12" s="31" t="s">
        <v>27</v>
      </c>
      <c r="H12" s="33" t="s">
        <v>28</v>
      </c>
      <c r="I12" s="34">
        <v>10</v>
      </c>
      <c r="J12" s="35"/>
      <c r="K12" s="36"/>
    </row>
    <row r="13" spans="1:11" x14ac:dyDescent="0.2">
      <c r="A13" s="37"/>
      <c r="B13" s="38"/>
      <c r="C13" s="39" t="s">
        <v>29</v>
      </c>
      <c r="D13" s="40">
        <v>20.8</v>
      </c>
      <c r="E13" s="40">
        <v>0</v>
      </c>
      <c r="F13" s="40">
        <v>0</v>
      </c>
      <c r="G13" s="39"/>
      <c r="H13" s="41"/>
      <c r="I13" s="42"/>
      <c r="J13" s="42"/>
      <c r="K13" s="43"/>
    </row>
    <row r="14" spans="1:11" ht="13.5" thickBot="1" x14ac:dyDescent="0.25">
      <c r="A14" s="37"/>
      <c r="B14" s="38"/>
      <c r="C14" s="39" t="s">
        <v>30</v>
      </c>
      <c r="D14" s="40">
        <v>16.7</v>
      </c>
      <c r="E14" s="40">
        <v>0</v>
      </c>
      <c r="F14" s="40">
        <v>0</v>
      </c>
      <c r="G14" s="39"/>
      <c r="H14" s="41"/>
      <c r="I14" s="42"/>
      <c r="J14" s="42"/>
      <c r="K14" s="43"/>
    </row>
    <row r="15" spans="1:11" ht="25.5" x14ac:dyDescent="0.2">
      <c r="A15" s="29" t="s">
        <v>31</v>
      </c>
      <c r="B15" s="30" t="s">
        <v>32</v>
      </c>
      <c r="C15" s="31"/>
      <c r="D15" s="32">
        <f t="shared" ref="D15:F15" si="1">SUM(D16:D17)</f>
        <v>3621.3</v>
      </c>
      <c r="E15" s="32">
        <f t="shared" si="1"/>
        <v>0</v>
      </c>
      <c r="F15" s="32">
        <f t="shared" si="1"/>
        <v>0</v>
      </c>
      <c r="G15" s="31" t="s">
        <v>33</v>
      </c>
      <c r="H15" s="33" t="s">
        <v>23</v>
      </c>
      <c r="I15" s="35" t="s">
        <v>34</v>
      </c>
      <c r="J15" s="35"/>
      <c r="K15" s="36"/>
    </row>
    <row r="16" spans="1:11" x14ac:dyDescent="0.2">
      <c r="A16" s="37"/>
      <c r="B16" s="38"/>
      <c r="C16" s="39" t="s">
        <v>29</v>
      </c>
      <c r="D16" s="40">
        <v>2217.3000000000002</v>
      </c>
      <c r="E16" s="40">
        <v>0</v>
      </c>
      <c r="F16" s="40">
        <v>0</v>
      </c>
      <c r="G16" s="39" t="s">
        <v>35</v>
      </c>
      <c r="H16" s="41" t="s">
        <v>28</v>
      </c>
      <c r="I16" s="42" t="s">
        <v>36</v>
      </c>
      <c r="J16" s="42"/>
      <c r="K16" s="43"/>
    </row>
    <row r="17" spans="1:11" ht="13.5" thickBot="1" x14ac:dyDescent="0.25">
      <c r="A17" s="37"/>
      <c r="B17" s="38"/>
      <c r="C17" s="39" t="s">
        <v>30</v>
      </c>
      <c r="D17" s="40">
        <v>1404</v>
      </c>
      <c r="E17" s="40"/>
      <c r="F17" s="40"/>
      <c r="G17" s="39"/>
      <c r="H17" s="41"/>
      <c r="I17" s="42"/>
      <c r="J17" s="42"/>
      <c r="K17" s="43"/>
    </row>
    <row r="18" spans="1:11" ht="39" thickBot="1" x14ac:dyDescent="0.25">
      <c r="A18" s="29" t="s">
        <v>37</v>
      </c>
      <c r="B18" s="30" t="s">
        <v>38</v>
      </c>
      <c r="C18" s="31" t="s">
        <v>29</v>
      </c>
      <c r="D18" s="44">
        <v>0</v>
      </c>
      <c r="E18" s="44">
        <v>30</v>
      </c>
      <c r="F18" s="44">
        <v>45</v>
      </c>
      <c r="G18" s="31" t="s">
        <v>39</v>
      </c>
      <c r="H18" s="33" t="s">
        <v>28</v>
      </c>
      <c r="I18" s="35" t="s">
        <v>40</v>
      </c>
      <c r="J18" s="35" t="s">
        <v>41</v>
      </c>
      <c r="K18" s="36" t="s">
        <v>42</v>
      </c>
    </row>
    <row r="19" spans="1:11" ht="13.5" hidden="1" thickBot="1" x14ac:dyDescent="0.25">
      <c r="A19" s="29"/>
      <c r="B19" s="30"/>
      <c r="C19" s="31"/>
      <c r="D19" s="44"/>
      <c r="E19" s="44"/>
      <c r="F19" s="44"/>
      <c r="G19" s="31"/>
      <c r="H19" s="33"/>
      <c r="I19" s="35"/>
      <c r="J19" s="35"/>
      <c r="K19" s="36"/>
    </row>
    <row r="20" spans="1:11" ht="39" thickBot="1" x14ac:dyDescent="0.25">
      <c r="A20" s="29" t="s">
        <v>43</v>
      </c>
      <c r="B20" s="30" t="s">
        <v>44</v>
      </c>
      <c r="C20" s="31" t="s">
        <v>45</v>
      </c>
      <c r="D20" s="44">
        <v>21.5</v>
      </c>
      <c r="E20" s="44">
        <v>21.5</v>
      </c>
      <c r="F20" s="44">
        <v>21.5</v>
      </c>
      <c r="G20" s="31" t="s">
        <v>46</v>
      </c>
      <c r="H20" s="33" t="s">
        <v>28</v>
      </c>
      <c r="I20" s="35" t="s">
        <v>47</v>
      </c>
      <c r="J20" s="35" t="s">
        <v>47</v>
      </c>
      <c r="K20" s="36" t="s">
        <v>47</v>
      </c>
    </row>
    <row r="21" spans="1:11" ht="64.5" thickBot="1" x14ac:dyDescent="0.25">
      <c r="A21" s="29" t="s">
        <v>48</v>
      </c>
      <c r="B21" s="30" t="s">
        <v>49</v>
      </c>
      <c r="C21" s="31" t="s">
        <v>45</v>
      </c>
      <c r="D21" s="44">
        <v>160</v>
      </c>
      <c r="E21" s="44">
        <v>0</v>
      </c>
      <c r="F21" s="44">
        <v>0</v>
      </c>
      <c r="G21" s="31" t="s">
        <v>50</v>
      </c>
      <c r="H21" s="33" t="s">
        <v>23</v>
      </c>
      <c r="I21" s="35" t="s">
        <v>51</v>
      </c>
      <c r="J21" s="35"/>
      <c r="K21" s="36"/>
    </row>
    <row r="22" spans="1:11" ht="51.75" thickBot="1" x14ac:dyDescent="0.25">
      <c r="A22" s="29" t="s">
        <v>52</v>
      </c>
      <c r="B22" s="30" t="s">
        <v>53</v>
      </c>
      <c r="C22" s="31" t="s">
        <v>45</v>
      </c>
      <c r="D22" s="44">
        <v>15</v>
      </c>
      <c r="E22" s="44">
        <v>15</v>
      </c>
      <c r="F22" s="44">
        <v>15</v>
      </c>
      <c r="G22" s="31" t="s">
        <v>54</v>
      </c>
      <c r="H22" s="33" t="s">
        <v>23</v>
      </c>
      <c r="I22" s="35" t="s">
        <v>55</v>
      </c>
      <c r="J22" s="35" t="s">
        <v>55</v>
      </c>
      <c r="K22" s="36" t="s">
        <v>55</v>
      </c>
    </row>
    <row r="23" spans="1:11" ht="39" thickBot="1" x14ac:dyDescent="0.25">
      <c r="A23" s="29" t="s">
        <v>56</v>
      </c>
      <c r="B23" s="30" t="s">
        <v>57</v>
      </c>
      <c r="C23" s="31" t="s">
        <v>45</v>
      </c>
      <c r="D23" s="44">
        <v>30</v>
      </c>
      <c r="E23" s="44">
        <v>30</v>
      </c>
      <c r="F23" s="44">
        <v>30</v>
      </c>
      <c r="G23" s="31" t="s">
        <v>58</v>
      </c>
      <c r="H23" s="33" t="s">
        <v>23</v>
      </c>
      <c r="I23" s="35" t="s">
        <v>59</v>
      </c>
      <c r="J23" s="35" t="s">
        <v>59</v>
      </c>
      <c r="K23" s="36" t="s">
        <v>59</v>
      </c>
    </row>
    <row r="24" spans="1:11" ht="38.25" x14ac:dyDescent="0.2">
      <c r="A24" s="29" t="s">
        <v>60</v>
      </c>
      <c r="B24" s="30" t="s">
        <v>61</v>
      </c>
      <c r="C24" s="31" t="s">
        <v>45</v>
      </c>
      <c r="D24" s="32">
        <f>SUM(D25:D25)+4000</f>
        <v>4000</v>
      </c>
      <c r="E24" s="32">
        <f>SUM(E25:E25)+100</f>
        <v>100</v>
      </c>
      <c r="F24" s="32">
        <f>SUM(F25:F25)+100</f>
        <v>100</v>
      </c>
      <c r="G24" s="31" t="s">
        <v>62</v>
      </c>
      <c r="H24" s="33" t="s">
        <v>28</v>
      </c>
      <c r="I24" s="35" t="s">
        <v>63</v>
      </c>
      <c r="J24" s="35"/>
      <c r="K24" s="36"/>
    </row>
    <row r="25" spans="1:11" ht="13.5" thickBot="1" x14ac:dyDescent="0.25">
      <c r="A25" s="37"/>
      <c r="B25" s="38"/>
      <c r="C25" s="39"/>
      <c r="D25" s="40">
        <v>0</v>
      </c>
      <c r="E25" s="40">
        <v>0</v>
      </c>
      <c r="F25" s="40">
        <v>0</v>
      </c>
      <c r="G25" s="39" t="s">
        <v>64</v>
      </c>
      <c r="H25" s="41" t="s">
        <v>28</v>
      </c>
      <c r="I25" s="45" t="s">
        <v>65</v>
      </c>
      <c r="J25" s="45">
        <v>30</v>
      </c>
      <c r="K25" s="46">
        <v>60</v>
      </c>
    </row>
    <row r="26" spans="1:11" ht="51.75" thickBot="1" x14ac:dyDescent="0.25">
      <c r="A26" s="29" t="s">
        <v>66</v>
      </c>
      <c r="B26" s="30" t="s">
        <v>67</v>
      </c>
      <c r="C26" s="31" t="s">
        <v>29</v>
      </c>
      <c r="D26" s="44">
        <v>21.9</v>
      </c>
      <c r="E26" s="44">
        <v>0</v>
      </c>
      <c r="F26" s="44">
        <v>0</v>
      </c>
      <c r="G26" s="31" t="s">
        <v>68</v>
      </c>
      <c r="H26" s="33" t="s">
        <v>23</v>
      </c>
      <c r="I26" s="35" t="s">
        <v>59</v>
      </c>
      <c r="J26" s="35"/>
      <c r="K26" s="36"/>
    </row>
    <row r="27" spans="1:11" ht="51.75" thickBot="1" x14ac:dyDescent="0.25">
      <c r="A27" s="29" t="s">
        <v>69</v>
      </c>
      <c r="B27" s="30" t="s">
        <v>70</v>
      </c>
      <c r="C27" s="31" t="s">
        <v>29</v>
      </c>
      <c r="D27" s="44">
        <v>127.5</v>
      </c>
      <c r="E27" s="44">
        <v>0</v>
      </c>
      <c r="F27" s="44">
        <v>0</v>
      </c>
      <c r="G27" s="31" t="s">
        <v>71</v>
      </c>
      <c r="H27" s="33" t="s">
        <v>23</v>
      </c>
      <c r="I27" s="35" t="s">
        <v>59</v>
      </c>
      <c r="J27" s="35"/>
      <c r="K27" s="36"/>
    </row>
    <row r="28" spans="1:11" ht="39" thickBot="1" x14ac:dyDescent="0.25">
      <c r="A28" s="29" t="s">
        <v>72</v>
      </c>
      <c r="B28" s="30" t="s">
        <v>73</v>
      </c>
      <c r="C28" s="31" t="s">
        <v>29</v>
      </c>
      <c r="D28" s="44">
        <v>60</v>
      </c>
      <c r="E28" s="44">
        <v>0</v>
      </c>
      <c r="F28" s="44">
        <v>0</v>
      </c>
      <c r="G28" s="31" t="s">
        <v>74</v>
      </c>
      <c r="H28" s="33" t="s">
        <v>23</v>
      </c>
      <c r="I28" s="35" t="s">
        <v>59</v>
      </c>
      <c r="J28" s="35"/>
      <c r="K28" s="36"/>
    </row>
    <row r="29" spans="1:11" ht="51.75" thickBot="1" x14ac:dyDescent="0.25">
      <c r="A29" s="29" t="s">
        <v>75</v>
      </c>
      <c r="B29" s="30" t="s">
        <v>76</v>
      </c>
      <c r="C29" s="31" t="s">
        <v>29</v>
      </c>
      <c r="D29" s="44">
        <v>75.7</v>
      </c>
      <c r="E29" s="44">
        <v>0</v>
      </c>
      <c r="F29" s="44">
        <v>0</v>
      </c>
      <c r="G29" s="31" t="s">
        <v>77</v>
      </c>
      <c r="H29" s="33" t="s">
        <v>23</v>
      </c>
      <c r="I29" s="35" t="s">
        <v>59</v>
      </c>
      <c r="J29" s="35"/>
      <c r="K29" s="36"/>
    </row>
    <row r="30" spans="1:11" ht="51.75" thickBot="1" x14ac:dyDescent="0.25">
      <c r="A30" s="29" t="s">
        <v>78</v>
      </c>
      <c r="B30" s="30" t="s">
        <v>79</v>
      </c>
      <c r="C30" s="31" t="s">
        <v>29</v>
      </c>
      <c r="D30" s="44">
        <v>29.6</v>
      </c>
      <c r="E30" s="44">
        <v>0</v>
      </c>
      <c r="F30" s="44">
        <v>0</v>
      </c>
      <c r="G30" s="31" t="s">
        <v>80</v>
      </c>
      <c r="H30" s="33" t="s">
        <v>23</v>
      </c>
      <c r="I30" s="35" t="s">
        <v>59</v>
      </c>
      <c r="J30" s="35"/>
      <c r="K30" s="36"/>
    </row>
    <row r="31" spans="1:11" ht="51.75" thickBot="1" x14ac:dyDescent="0.25">
      <c r="A31" s="29" t="s">
        <v>81</v>
      </c>
      <c r="B31" s="30" t="s">
        <v>82</v>
      </c>
      <c r="C31" s="31" t="s">
        <v>29</v>
      </c>
      <c r="D31" s="44">
        <v>60</v>
      </c>
      <c r="E31" s="44">
        <v>0</v>
      </c>
      <c r="F31" s="44">
        <v>0</v>
      </c>
      <c r="G31" s="31" t="s">
        <v>74</v>
      </c>
      <c r="H31" s="33" t="s">
        <v>23</v>
      </c>
      <c r="I31" s="35" t="s">
        <v>59</v>
      </c>
      <c r="J31" s="35"/>
      <c r="K31" s="36"/>
    </row>
    <row r="32" spans="1:11" ht="39.75" customHeight="1" thickBot="1" x14ac:dyDescent="0.25">
      <c r="A32" s="29" t="s">
        <v>83</v>
      </c>
      <c r="B32" s="30" t="s">
        <v>84</v>
      </c>
      <c r="C32" s="31" t="s">
        <v>29</v>
      </c>
      <c r="D32" s="44">
        <v>87.1</v>
      </c>
      <c r="E32" s="44"/>
      <c r="F32" s="44"/>
      <c r="G32" s="31" t="s">
        <v>85</v>
      </c>
      <c r="H32" s="33" t="s">
        <v>23</v>
      </c>
      <c r="I32" s="35" t="s">
        <v>59</v>
      </c>
      <c r="J32" s="35"/>
      <c r="K32" s="36"/>
    </row>
    <row r="33" spans="1:11" ht="51.75" thickBot="1" x14ac:dyDescent="0.25">
      <c r="A33" s="29" t="s">
        <v>86</v>
      </c>
      <c r="B33" s="30" t="s">
        <v>87</v>
      </c>
      <c r="C33" s="31" t="s">
        <v>29</v>
      </c>
      <c r="D33" s="44">
        <v>42.9</v>
      </c>
      <c r="E33" s="44">
        <v>0</v>
      </c>
      <c r="F33" s="44">
        <v>0</v>
      </c>
      <c r="G33" s="31" t="s">
        <v>88</v>
      </c>
      <c r="H33" s="33" t="s">
        <v>23</v>
      </c>
      <c r="I33" s="35" t="s">
        <v>59</v>
      </c>
      <c r="J33" s="35"/>
      <c r="K33" s="36"/>
    </row>
    <row r="34" spans="1:11" ht="13.5" hidden="1" thickBot="1" x14ac:dyDescent="0.25">
      <c r="A34" s="29"/>
      <c r="B34" s="30"/>
      <c r="C34" s="31"/>
      <c r="D34" s="44"/>
      <c r="E34" s="44"/>
      <c r="F34" s="44"/>
      <c r="G34" s="31"/>
      <c r="H34" s="33"/>
      <c r="I34" s="35"/>
      <c r="J34" s="35"/>
      <c r="K34" s="36"/>
    </row>
    <row r="35" spans="1:11" ht="13.5" hidden="1" thickBot="1" x14ac:dyDescent="0.25">
      <c r="A35" s="29"/>
      <c r="B35" s="30"/>
      <c r="C35" s="31"/>
      <c r="D35" s="44"/>
      <c r="E35" s="44"/>
      <c r="F35" s="44"/>
      <c r="G35" s="31"/>
      <c r="H35" s="33"/>
      <c r="I35" s="35"/>
      <c r="J35" s="35"/>
      <c r="K35" s="36"/>
    </row>
    <row r="36" spans="1:11" ht="52.5" customHeight="1" thickBot="1" x14ac:dyDescent="0.25">
      <c r="A36" s="21" t="s">
        <v>89</v>
      </c>
      <c r="B36" s="22" t="s">
        <v>90</v>
      </c>
      <c r="C36" s="23"/>
      <c r="D36" s="24">
        <f t="shared" ref="D36:F36" si="2">D37+D40+D41+D44+D47+D49+D50+D53+D54+D57</f>
        <v>5677.1999999999989</v>
      </c>
      <c r="E36" s="24">
        <f t="shared" si="2"/>
        <v>6095.2000000000007</v>
      </c>
      <c r="F36" s="24">
        <f t="shared" si="2"/>
        <v>6091.6</v>
      </c>
      <c r="G36" s="23" t="s">
        <v>91</v>
      </c>
      <c r="H36" s="25" t="s">
        <v>28</v>
      </c>
      <c r="I36" s="27" t="s">
        <v>92</v>
      </c>
      <c r="J36" s="27" t="s">
        <v>93</v>
      </c>
      <c r="K36" s="28" t="s">
        <v>94</v>
      </c>
    </row>
    <row r="37" spans="1:11" ht="25.5" x14ac:dyDescent="0.2">
      <c r="A37" s="29" t="s">
        <v>95</v>
      </c>
      <c r="B37" s="30" t="s">
        <v>96</v>
      </c>
      <c r="C37" s="31"/>
      <c r="D37" s="32">
        <f t="shared" ref="D37:F37" si="3">SUM(D38:D39)</f>
        <v>2105.1999999999998</v>
      </c>
      <c r="E37" s="32">
        <f t="shared" si="3"/>
        <v>2007.8</v>
      </c>
      <c r="F37" s="32">
        <f t="shared" si="3"/>
        <v>2000</v>
      </c>
      <c r="G37" s="31" t="s">
        <v>97</v>
      </c>
      <c r="H37" s="33" t="s">
        <v>28</v>
      </c>
      <c r="I37" s="35" t="s">
        <v>98</v>
      </c>
      <c r="J37" s="35" t="s">
        <v>99</v>
      </c>
      <c r="K37" s="36" t="s">
        <v>40</v>
      </c>
    </row>
    <row r="38" spans="1:11" ht="25.5" x14ac:dyDescent="0.2">
      <c r="A38" s="37"/>
      <c r="B38" s="38"/>
      <c r="C38" s="39" t="s">
        <v>30</v>
      </c>
      <c r="D38" s="40">
        <v>14</v>
      </c>
      <c r="E38" s="40">
        <v>7.8</v>
      </c>
      <c r="F38" s="40">
        <v>0</v>
      </c>
      <c r="G38" s="39" t="s">
        <v>100</v>
      </c>
      <c r="H38" s="41" t="s">
        <v>101</v>
      </c>
      <c r="I38" s="42" t="s">
        <v>102</v>
      </c>
      <c r="J38" s="42" t="s">
        <v>103</v>
      </c>
      <c r="K38" s="43"/>
    </row>
    <row r="39" spans="1:11" ht="26.25" thickBot="1" x14ac:dyDescent="0.25">
      <c r="A39" s="37"/>
      <c r="B39" s="38"/>
      <c r="C39" s="39" t="s">
        <v>29</v>
      </c>
      <c r="D39" s="40">
        <v>2091.1999999999998</v>
      </c>
      <c r="E39" s="40">
        <v>2000</v>
      </c>
      <c r="F39" s="40">
        <v>2000</v>
      </c>
      <c r="G39" s="39" t="s">
        <v>104</v>
      </c>
      <c r="H39" s="41" t="s">
        <v>28</v>
      </c>
      <c r="I39" s="42" t="s">
        <v>105</v>
      </c>
      <c r="J39" s="42" t="s">
        <v>106</v>
      </c>
      <c r="K39" s="43" t="s">
        <v>107</v>
      </c>
    </row>
    <row r="40" spans="1:11" ht="51.75" thickBot="1" x14ac:dyDescent="0.25">
      <c r="A40" s="29" t="s">
        <v>108</v>
      </c>
      <c r="B40" s="30" t="s">
        <v>109</v>
      </c>
      <c r="C40" s="31" t="s">
        <v>29</v>
      </c>
      <c r="D40" s="44">
        <v>8</v>
      </c>
      <c r="E40" s="44">
        <v>8</v>
      </c>
      <c r="F40" s="44">
        <v>8</v>
      </c>
      <c r="G40" s="31" t="s">
        <v>110</v>
      </c>
      <c r="H40" s="33" t="s">
        <v>23</v>
      </c>
      <c r="I40" s="35" t="s">
        <v>59</v>
      </c>
      <c r="J40" s="35" t="s">
        <v>59</v>
      </c>
      <c r="K40" s="36" t="s">
        <v>59</v>
      </c>
    </row>
    <row r="41" spans="1:11" ht="25.5" x14ac:dyDescent="0.2">
      <c r="A41" s="29" t="s">
        <v>111</v>
      </c>
      <c r="B41" s="30" t="s">
        <v>112</v>
      </c>
      <c r="C41" s="31"/>
      <c r="D41" s="32">
        <f t="shared" ref="D41:F41" si="4">SUM(D42:D43)</f>
        <v>3.4</v>
      </c>
      <c r="E41" s="32">
        <f t="shared" si="4"/>
        <v>2.2000000000000002</v>
      </c>
      <c r="F41" s="32">
        <f t="shared" si="4"/>
        <v>0</v>
      </c>
      <c r="G41" s="31" t="s">
        <v>113</v>
      </c>
      <c r="H41" s="33" t="s">
        <v>23</v>
      </c>
      <c r="I41" s="35" t="s">
        <v>114</v>
      </c>
      <c r="J41" s="35" t="s">
        <v>114</v>
      </c>
      <c r="K41" s="36"/>
    </row>
    <row r="42" spans="1:11" x14ac:dyDescent="0.2">
      <c r="A42" s="37"/>
      <c r="B42" s="38"/>
      <c r="C42" s="39" t="s">
        <v>30</v>
      </c>
      <c r="D42" s="40">
        <v>2.4</v>
      </c>
      <c r="E42" s="40">
        <v>1.5</v>
      </c>
      <c r="F42" s="40">
        <v>0</v>
      </c>
      <c r="G42" s="39"/>
      <c r="H42" s="41"/>
      <c r="I42" s="42"/>
      <c r="J42" s="42"/>
      <c r="K42" s="43"/>
    </row>
    <row r="43" spans="1:11" ht="13.5" thickBot="1" x14ac:dyDescent="0.25">
      <c r="A43" s="37"/>
      <c r="B43" s="38"/>
      <c r="C43" s="39" t="s">
        <v>29</v>
      </c>
      <c r="D43" s="40">
        <v>1</v>
      </c>
      <c r="E43" s="40">
        <v>0.7</v>
      </c>
      <c r="F43" s="40">
        <v>0</v>
      </c>
      <c r="G43" s="39"/>
      <c r="H43" s="41"/>
      <c r="I43" s="42"/>
      <c r="J43" s="42"/>
      <c r="K43" s="43"/>
    </row>
    <row r="44" spans="1:11" ht="38.25" x14ac:dyDescent="0.2">
      <c r="A44" s="29" t="s">
        <v>115</v>
      </c>
      <c r="B44" s="30" t="s">
        <v>116</v>
      </c>
      <c r="C44" s="31"/>
      <c r="D44" s="32">
        <f t="shared" ref="D44:F44" si="5">SUM(D45:D46)</f>
        <v>42.599999999999994</v>
      </c>
      <c r="E44" s="32">
        <f t="shared" si="5"/>
        <v>20</v>
      </c>
      <c r="F44" s="32">
        <f t="shared" si="5"/>
        <v>20</v>
      </c>
      <c r="G44" s="31" t="s">
        <v>117</v>
      </c>
      <c r="H44" s="33" t="s">
        <v>23</v>
      </c>
      <c r="I44" s="35" t="s">
        <v>59</v>
      </c>
      <c r="J44" s="35" t="s">
        <v>59</v>
      </c>
      <c r="K44" s="36" t="s">
        <v>59</v>
      </c>
    </row>
    <row r="45" spans="1:11" x14ac:dyDescent="0.2">
      <c r="A45" s="37"/>
      <c r="B45" s="38"/>
      <c r="C45" s="39" t="s">
        <v>30</v>
      </c>
      <c r="D45" s="40">
        <v>20.7</v>
      </c>
      <c r="E45" s="40">
        <v>0</v>
      </c>
      <c r="F45" s="40">
        <v>0</v>
      </c>
      <c r="G45" s="39"/>
      <c r="H45" s="41"/>
      <c r="I45" s="42"/>
      <c r="J45" s="42"/>
      <c r="K45" s="43"/>
    </row>
    <row r="46" spans="1:11" ht="13.5" thickBot="1" x14ac:dyDescent="0.25">
      <c r="A46" s="37"/>
      <c r="B46" s="38"/>
      <c r="C46" s="39" t="s">
        <v>29</v>
      </c>
      <c r="D46" s="40">
        <v>21.9</v>
      </c>
      <c r="E46" s="40">
        <v>20</v>
      </c>
      <c r="F46" s="40">
        <v>20</v>
      </c>
      <c r="G46" s="39"/>
      <c r="H46" s="41"/>
      <c r="I46" s="42"/>
      <c r="J46" s="42"/>
      <c r="K46" s="43"/>
    </row>
    <row r="47" spans="1:11" ht="51" x14ac:dyDescent="0.2">
      <c r="A47" s="29" t="s">
        <v>118</v>
      </c>
      <c r="B47" s="30" t="s">
        <v>119</v>
      </c>
      <c r="C47" s="31" t="s">
        <v>29</v>
      </c>
      <c r="D47" s="32">
        <f>SUM(D48:D48)+168.9</f>
        <v>168.9</v>
      </c>
      <c r="E47" s="32">
        <f>SUM(E48:E48)+96</f>
        <v>96</v>
      </c>
      <c r="F47" s="32">
        <f>SUM(F48:F48)+96</f>
        <v>96</v>
      </c>
      <c r="G47" s="31" t="s">
        <v>120</v>
      </c>
      <c r="H47" s="33" t="s">
        <v>23</v>
      </c>
      <c r="I47" s="35" t="s">
        <v>121</v>
      </c>
      <c r="J47" s="35" t="s">
        <v>121</v>
      </c>
      <c r="K47" s="36" t="s">
        <v>121</v>
      </c>
    </row>
    <row r="48" spans="1:11" ht="26.25" thickBot="1" x14ac:dyDescent="0.25">
      <c r="A48" s="37"/>
      <c r="B48" s="38"/>
      <c r="C48" s="39"/>
      <c r="D48" s="40">
        <v>0</v>
      </c>
      <c r="E48" s="40">
        <v>0</v>
      </c>
      <c r="F48" s="40">
        <v>0</v>
      </c>
      <c r="G48" s="39" t="s">
        <v>122</v>
      </c>
      <c r="H48" s="41" t="s">
        <v>23</v>
      </c>
      <c r="I48" s="42" t="s">
        <v>114</v>
      </c>
      <c r="J48" s="42" t="s">
        <v>114</v>
      </c>
      <c r="K48" s="43" t="s">
        <v>114</v>
      </c>
    </row>
    <row r="49" spans="1:11" ht="39" thickBot="1" x14ac:dyDescent="0.25">
      <c r="A49" s="29" t="s">
        <v>123</v>
      </c>
      <c r="B49" s="30" t="s">
        <v>124</v>
      </c>
      <c r="C49" s="31" t="s">
        <v>45</v>
      </c>
      <c r="D49" s="44">
        <v>80.7</v>
      </c>
      <c r="E49" s="44">
        <v>88.8</v>
      </c>
      <c r="F49" s="44">
        <v>97.6</v>
      </c>
      <c r="G49" s="31" t="s">
        <v>125</v>
      </c>
      <c r="H49" s="33" t="s">
        <v>28</v>
      </c>
      <c r="I49" s="35" t="s">
        <v>55</v>
      </c>
      <c r="J49" s="35" t="s">
        <v>55</v>
      </c>
      <c r="K49" s="36" t="s">
        <v>55</v>
      </c>
    </row>
    <row r="50" spans="1:11" ht="38.25" x14ac:dyDescent="0.2">
      <c r="A50" s="29" t="s">
        <v>126</v>
      </c>
      <c r="B50" s="30" t="s">
        <v>127</v>
      </c>
      <c r="C50" s="31"/>
      <c r="D50" s="32">
        <f t="shared" ref="D50:F50" si="6">SUM(D51:D52)</f>
        <v>729.8</v>
      </c>
      <c r="E50" s="32">
        <f t="shared" si="6"/>
        <v>182.39999999999998</v>
      </c>
      <c r="F50" s="32">
        <f t="shared" si="6"/>
        <v>0</v>
      </c>
      <c r="G50" s="31" t="s">
        <v>128</v>
      </c>
      <c r="H50" s="33" t="s">
        <v>28</v>
      </c>
      <c r="I50" s="35" t="s">
        <v>129</v>
      </c>
      <c r="J50" s="35" t="s">
        <v>129</v>
      </c>
      <c r="K50" s="36"/>
    </row>
    <row r="51" spans="1:11" x14ac:dyDescent="0.2">
      <c r="A51" s="37"/>
      <c r="B51" s="38"/>
      <c r="C51" s="39" t="s">
        <v>45</v>
      </c>
      <c r="D51" s="40">
        <v>243.2</v>
      </c>
      <c r="E51" s="40">
        <v>60.8</v>
      </c>
      <c r="F51" s="40">
        <v>0</v>
      </c>
      <c r="G51" s="39"/>
      <c r="H51" s="41"/>
      <c r="I51" s="42"/>
      <c r="J51" s="42"/>
      <c r="K51" s="43"/>
    </row>
    <row r="52" spans="1:11" ht="13.5" thickBot="1" x14ac:dyDescent="0.25">
      <c r="A52" s="37"/>
      <c r="B52" s="38"/>
      <c r="C52" s="39" t="s">
        <v>130</v>
      </c>
      <c r="D52" s="40">
        <v>486.6</v>
      </c>
      <c r="E52" s="40">
        <v>121.6</v>
      </c>
      <c r="F52" s="40">
        <v>0</v>
      </c>
      <c r="G52" s="39"/>
      <c r="H52" s="41"/>
      <c r="I52" s="42"/>
      <c r="J52" s="42"/>
      <c r="K52" s="43"/>
    </row>
    <row r="53" spans="1:11" ht="26.25" thickBot="1" x14ac:dyDescent="0.25">
      <c r="A53" s="29" t="s">
        <v>131</v>
      </c>
      <c r="B53" s="30" t="s">
        <v>132</v>
      </c>
      <c r="C53" s="31" t="s">
        <v>29</v>
      </c>
      <c r="D53" s="44">
        <v>377.4</v>
      </c>
      <c r="E53" s="44">
        <v>360</v>
      </c>
      <c r="F53" s="44">
        <v>370</v>
      </c>
      <c r="G53" s="31" t="s">
        <v>133</v>
      </c>
      <c r="H53" s="33" t="s">
        <v>134</v>
      </c>
      <c r="I53" s="34">
        <v>168.3</v>
      </c>
      <c r="J53" s="34">
        <v>170</v>
      </c>
      <c r="K53" s="47">
        <v>172</v>
      </c>
    </row>
    <row r="54" spans="1:11" ht="25.5" x14ac:dyDescent="0.2">
      <c r="A54" s="29" t="s">
        <v>135</v>
      </c>
      <c r="B54" s="30" t="s">
        <v>136</v>
      </c>
      <c r="C54" s="31" t="s">
        <v>29</v>
      </c>
      <c r="D54" s="32">
        <f>SUM(D55:D56)+48.7</f>
        <v>48.7</v>
      </c>
      <c r="E54" s="32">
        <v>100</v>
      </c>
      <c r="F54" s="32">
        <v>100</v>
      </c>
      <c r="G54" s="31" t="s">
        <v>110</v>
      </c>
      <c r="H54" s="33" t="s">
        <v>23</v>
      </c>
      <c r="I54" s="34">
        <v>1</v>
      </c>
      <c r="J54" s="34">
        <v>0</v>
      </c>
      <c r="K54" s="47">
        <v>0</v>
      </c>
    </row>
    <row r="55" spans="1:11" ht="25.5" x14ac:dyDescent="0.2">
      <c r="A55" s="37"/>
      <c r="B55" s="38"/>
      <c r="C55" s="39"/>
      <c r="D55" s="40">
        <v>0</v>
      </c>
      <c r="E55" s="40">
        <v>0</v>
      </c>
      <c r="F55" s="40">
        <v>0</v>
      </c>
      <c r="G55" s="39" t="s">
        <v>137</v>
      </c>
      <c r="H55" s="41" t="s">
        <v>23</v>
      </c>
      <c r="I55" s="45">
        <v>0</v>
      </c>
      <c r="J55" s="45" t="s">
        <v>114</v>
      </c>
      <c r="K55" s="46" t="s">
        <v>114</v>
      </c>
    </row>
    <row r="56" spans="1:11" ht="26.25" thickBot="1" x14ac:dyDescent="0.25">
      <c r="A56" s="37"/>
      <c r="B56" s="38"/>
      <c r="C56" s="39"/>
      <c r="D56" s="40">
        <v>0</v>
      </c>
      <c r="E56" s="40">
        <v>0</v>
      </c>
      <c r="F56" s="40">
        <v>0</v>
      </c>
      <c r="G56" s="39" t="s">
        <v>138</v>
      </c>
      <c r="H56" s="41" t="s">
        <v>23</v>
      </c>
      <c r="I56" s="45">
        <v>0</v>
      </c>
      <c r="J56" s="45">
        <v>1</v>
      </c>
      <c r="K56" s="46">
        <v>1</v>
      </c>
    </row>
    <row r="57" spans="1:11" ht="25.5" x14ac:dyDescent="0.2">
      <c r="A57" s="29" t="s">
        <v>139</v>
      </c>
      <c r="B57" s="30" t="s">
        <v>140</v>
      </c>
      <c r="C57" s="31" t="s">
        <v>29</v>
      </c>
      <c r="D57" s="32">
        <v>2112.5</v>
      </c>
      <c r="E57" s="32">
        <f>SUM(E58:E62)+3230</f>
        <v>3230</v>
      </c>
      <c r="F57" s="32">
        <f>SUM(F58:F62)+3400</f>
        <v>3400</v>
      </c>
      <c r="G57" s="31" t="s">
        <v>141</v>
      </c>
      <c r="H57" s="33" t="s">
        <v>28</v>
      </c>
      <c r="I57" s="35" t="s">
        <v>142</v>
      </c>
      <c r="J57" s="35" t="s">
        <v>40</v>
      </c>
      <c r="K57" s="36" t="s">
        <v>99</v>
      </c>
    </row>
    <row r="58" spans="1:11" x14ac:dyDescent="0.2">
      <c r="A58" s="37"/>
      <c r="B58" s="38"/>
      <c r="C58" s="39"/>
      <c r="D58" s="40">
        <v>0</v>
      </c>
      <c r="E58" s="40">
        <v>0</v>
      </c>
      <c r="F58" s="40">
        <v>0</v>
      </c>
      <c r="G58" s="39" t="s">
        <v>143</v>
      </c>
      <c r="H58" s="41" t="s">
        <v>144</v>
      </c>
      <c r="I58" s="42" t="s">
        <v>145</v>
      </c>
      <c r="J58" s="42" t="s">
        <v>146</v>
      </c>
      <c r="K58" s="43" t="s">
        <v>147</v>
      </c>
    </row>
    <row r="59" spans="1:11" ht="25.5" x14ac:dyDescent="0.2">
      <c r="A59" s="37"/>
      <c r="B59" s="38"/>
      <c r="C59" s="39"/>
      <c r="D59" s="40">
        <v>0</v>
      </c>
      <c r="E59" s="40">
        <v>0</v>
      </c>
      <c r="F59" s="40">
        <v>0</v>
      </c>
      <c r="G59" s="39" t="s">
        <v>148</v>
      </c>
      <c r="H59" s="41" t="s">
        <v>144</v>
      </c>
      <c r="I59" s="42" t="s">
        <v>149</v>
      </c>
      <c r="J59" s="42" t="s">
        <v>150</v>
      </c>
      <c r="K59" s="43" t="s">
        <v>151</v>
      </c>
    </row>
    <row r="60" spans="1:11" x14ac:dyDescent="0.2">
      <c r="A60" s="37"/>
      <c r="B60" s="38"/>
      <c r="C60" s="39"/>
      <c r="D60" s="40">
        <v>0</v>
      </c>
      <c r="E60" s="40">
        <v>0</v>
      </c>
      <c r="F60" s="40">
        <v>0</v>
      </c>
      <c r="G60" s="39" t="s">
        <v>152</v>
      </c>
      <c r="H60" s="41" t="s">
        <v>144</v>
      </c>
      <c r="I60" s="42" t="s">
        <v>153</v>
      </c>
      <c r="J60" s="42" t="s">
        <v>154</v>
      </c>
      <c r="K60" s="43" t="s">
        <v>155</v>
      </c>
    </row>
    <row r="61" spans="1:11" ht="25.5" x14ac:dyDescent="0.2">
      <c r="A61" s="37"/>
      <c r="B61" s="38"/>
      <c r="C61" s="39"/>
      <c r="D61" s="40">
        <v>0</v>
      </c>
      <c r="E61" s="40">
        <v>0</v>
      </c>
      <c r="F61" s="40">
        <v>0</v>
      </c>
      <c r="G61" s="39" t="s">
        <v>156</v>
      </c>
      <c r="H61" s="41" t="s">
        <v>157</v>
      </c>
      <c r="I61" s="42" t="s">
        <v>158</v>
      </c>
      <c r="J61" s="42" t="s">
        <v>158</v>
      </c>
      <c r="K61" s="43" t="s">
        <v>158</v>
      </c>
    </row>
    <row r="62" spans="1:11" ht="26.25" thickBot="1" x14ac:dyDescent="0.25">
      <c r="A62" s="37"/>
      <c r="B62" s="38"/>
      <c r="C62" s="39"/>
      <c r="D62" s="40">
        <v>0</v>
      </c>
      <c r="E62" s="40">
        <v>0</v>
      </c>
      <c r="F62" s="40">
        <v>0</v>
      </c>
      <c r="G62" s="39" t="s">
        <v>159</v>
      </c>
      <c r="H62" s="41" t="s">
        <v>23</v>
      </c>
      <c r="I62" s="42" t="s">
        <v>107</v>
      </c>
      <c r="J62" s="42" t="s">
        <v>160</v>
      </c>
      <c r="K62" s="43" t="s">
        <v>161</v>
      </c>
    </row>
    <row r="63" spans="1:11" ht="26.25" thickBot="1" x14ac:dyDescent="0.25">
      <c r="A63" s="14" t="s">
        <v>162</v>
      </c>
      <c r="B63" s="15" t="s">
        <v>163</v>
      </c>
      <c r="C63" s="16"/>
      <c r="D63" s="17">
        <f t="shared" ref="D63:F63" si="7">D64+D82</f>
        <v>8523.5</v>
      </c>
      <c r="E63" s="17">
        <f t="shared" si="7"/>
        <v>10098.299999999999</v>
      </c>
      <c r="F63" s="17">
        <f t="shared" si="7"/>
        <v>10449</v>
      </c>
      <c r="G63" s="16"/>
      <c r="H63" s="18"/>
      <c r="I63" s="19"/>
      <c r="J63" s="19"/>
      <c r="K63" s="20"/>
    </row>
    <row r="64" spans="1:11" ht="26.25" thickBot="1" x14ac:dyDescent="0.25">
      <c r="A64" s="21" t="s">
        <v>164</v>
      </c>
      <c r="B64" s="22" t="s">
        <v>165</v>
      </c>
      <c r="C64" s="23"/>
      <c r="D64" s="24">
        <f>D65+D68+D69+D70+D73+D76+D79+D80</f>
        <v>5388.8</v>
      </c>
      <c r="E64" s="24">
        <f t="shared" ref="E64:F64" si="8">E65+E68+E69+E70+E73+E76+E79+E80</f>
        <v>7471.2</v>
      </c>
      <c r="F64" s="24">
        <f t="shared" si="8"/>
        <v>7643.3</v>
      </c>
      <c r="G64" s="23" t="s">
        <v>166</v>
      </c>
      <c r="H64" s="25" t="s">
        <v>28</v>
      </c>
      <c r="I64" s="27" t="s">
        <v>167</v>
      </c>
      <c r="J64" s="27" t="s">
        <v>168</v>
      </c>
      <c r="K64" s="28" t="s">
        <v>169</v>
      </c>
    </row>
    <row r="65" spans="1:11" ht="25.5" x14ac:dyDescent="0.2">
      <c r="A65" s="29" t="s">
        <v>170</v>
      </c>
      <c r="B65" s="30" t="s">
        <v>171</v>
      </c>
      <c r="C65" s="31"/>
      <c r="D65" s="32">
        <f t="shared" ref="D65:F65" si="9">SUM(D66:D67)</f>
        <v>345.2</v>
      </c>
      <c r="E65" s="32">
        <f t="shared" si="9"/>
        <v>0</v>
      </c>
      <c r="F65" s="32">
        <f t="shared" si="9"/>
        <v>0</v>
      </c>
      <c r="G65" s="31" t="s">
        <v>172</v>
      </c>
      <c r="H65" s="33" t="s">
        <v>23</v>
      </c>
      <c r="I65" s="35" t="s">
        <v>55</v>
      </c>
      <c r="J65" s="35"/>
      <c r="K65" s="36"/>
    </row>
    <row r="66" spans="1:11" x14ac:dyDescent="0.2">
      <c r="A66" s="37"/>
      <c r="B66" s="38"/>
      <c r="C66" s="39" t="s">
        <v>30</v>
      </c>
      <c r="D66" s="40">
        <v>345.2</v>
      </c>
      <c r="E66" s="40">
        <v>0</v>
      </c>
      <c r="F66" s="40">
        <v>0</v>
      </c>
      <c r="G66" s="39"/>
      <c r="H66" s="41"/>
      <c r="I66" s="42"/>
      <c r="J66" s="42"/>
      <c r="K66" s="43"/>
    </row>
    <row r="67" spans="1:11" ht="13.5" thickBot="1" x14ac:dyDescent="0.25">
      <c r="A67" s="37"/>
      <c r="B67" s="38"/>
      <c r="C67" s="39" t="s">
        <v>29</v>
      </c>
      <c r="D67" s="40">
        <v>0</v>
      </c>
      <c r="E67" s="40">
        <v>0</v>
      </c>
      <c r="F67" s="40">
        <v>0</v>
      </c>
      <c r="G67" s="39"/>
      <c r="H67" s="41"/>
      <c r="I67" s="42"/>
      <c r="J67" s="42"/>
      <c r="K67" s="43"/>
    </row>
    <row r="68" spans="1:11" ht="26.25" thickBot="1" x14ac:dyDescent="0.25">
      <c r="A68" s="29" t="s">
        <v>173</v>
      </c>
      <c r="B68" s="30" t="s">
        <v>174</v>
      </c>
      <c r="C68" s="31" t="s">
        <v>29</v>
      </c>
      <c r="D68" s="44">
        <v>0</v>
      </c>
      <c r="E68" s="44">
        <v>200</v>
      </c>
      <c r="F68" s="44">
        <v>250</v>
      </c>
      <c r="G68" s="31" t="s">
        <v>175</v>
      </c>
      <c r="H68" s="33" t="s">
        <v>23</v>
      </c>
      <c r="I68" s="35"/>
      <c r="J68" s="35" t="s">
        <v>176</v>
      </c>
      <c r="K68" s="36" t="s">
        <v>177</v>
      </c>
    </row>
    <row r="69" spans="1:11" ht="37.5" customHeight="1" thickBot="1" x14ac:dyDescent="0.25">
      <c r="A69" s="29" t="s">
        <v>178</v>
      </c>
      <c r="B69" s="30" t="s">
        <v>179</v>
      </c>
      <c r="C69" s="31" t="s">
        <v>29</v>
      </c>
      <c r="D69" s="44">
        <v>618</v>
      </c>
      <c r="E69" s="44">
        <v>620</v>
      </c>
      <c r="F69" s="44">
        <v>620</v>
      </c>
      <c r="G69" s="31" t="s">
        <v>180</v>
      </c>
      <c r="H69" s="33" t="s">
        <v>181</v>
      </c>
      <c r="I69" s="35" t="s">
        <v>182</v>
      </c>
      <c r="J69" s="35" t="s">
        <v>183</v>
      </c>
      <c r="K69" s="36" t="s">
        <v>184</v>
      </c>
    </row>
    <row r="70" spans="1:11" ht="25.5" x14ac:dyDescent="0.2">
      <c r="A70" s="29" t="s">
        <v>185</v>
      </c>
      <c r="B70" s="30" t="s">
        <v>186</v>
      </c>
      <c r="C70" s="31"/>
      <c r="D70" s="32">
        <f t="shared" ref="D70:F70" si="10">SUM(D71:D72)</f>
        <v>227.4</v>
      </c>
      <c r="E70" s="32">
        <f t="shared" si="10"/>
        <v>100</v>
      </c>
      <c r="F70" s="32">
        <f t="shared" si="10"/>
        <v>100</v>
      </c>
      <c r="G70" s="31" t="s">
        <v>187</v>
      </c>
      <c r="H70" s="33" t="s">
        <v>28</v>
      </c>
      <c r="I70" s="35" t="s">
        <v>160</v>
      </c>
      <c r="J70" s="35" t="s">
        <v>188</v>
      </c>
      <c r="K70" s="36" t="s">
        <v>189</v>
      </c>
    </row>
    <row r="71" spans="1:11" x14ac:dyDescent="0.2">
      <c r="A71" s="37"/>
      <c r="B71" s="38"/>
      <c r="C71" s="39" t="s">
        <v>30</v>
      </c>
      <c r="D71" s="40">
        <v>193.3</v>
      </c>
      <c r="E71" s="40">
        <v>0</v>
      </c>
      <c r="F71" s="40">
        <v>0</v>
      </c>
      <c r="G71" s="39"/>
      <c r="H71" s="41"/>
      <c r="I71" s="42"/>
      <c r="J71" s="42"/>
      <c r="K71" s="43"/>
    </row>
    <row r="72" spans="1:11" ht="13.5" thickBot="1" x14ac:dyDescent="0.25">
      <c r="A72" s="37"/>
      <c r="B72" s="38"/>
      <c r="C72" s="39" t="s">
        <v>29</v>
      </c>
      <c r="D72" s="40">
        <v>34.1</v>
      </c>
      <c r="E72" s="40">
        <v>100</v>
      </c>
      <c r="F72" s="40">
        <v>100</v>
      </c>
      <c r="G72" s="39"/>
      <c r="H72" s="41"/>
      <c r="I72" s="42"/>
      <c r="J72" s="42"/>
      <c r="K72" s="43"/>
    </row>
    <row r="73" spans="1:11" ht="25.5" x14ac:dyDescent="0.2">
      <c r="A73" s="29" t="s">
        <v>190</v>
      </c>
      <c r="B73" s="30" t="s">
        <v>191</v>
      </c>
      <c r="C73" s="31"/>
      <c r="D73" s="32">
        <f t="shared" ref="D73:F73" si="11">SUM(D74:D75)</f>
        <v>3698.6</v>
      </c>
      <c r="E73" s="32">
        <f t="shared" si="11"/>
        <v>6091.2</v>
      </c>
      <c r="F73" s="32">
        <f t="shared" si="11"/>
        <v>6213.3</v>
      </c>
      <c r="G73" s="31" t="s">
        <v>192</v>
      </c>
      <c r="H73" s="33" t="s">
        <v>134</v>
      </c>
      <c r="I73" s="35" t="s">
        <v>193</v>
      </c>
      <c r="J73" s="35" t="s">
        <v>194</v>
      </c>
      <c r="K73" s="36" t="s">
        <v>195</v>
      </c>
    </row>
    <row r="74" spans="1:11" ht="25.5" x14ac:dyDescent="0.2">
      <c r="A74" s="37"/>
      <c r="B74" s="38"/>
      <c r="C74" s="39" t="s">
        <v>29</v>
      </c>
      <c r="D74" s="40">
        <v>1298.5999999999999</v>
      </c>
      <c r="E74" s="40">
        <v>3451.2</v>
      </c>
      <c r="F74" s="40">
        <v>3573.3</v>
      </c>
      <c r="G74" s="39" t="s">
        <v>196</v>
      </c>
      <c r="H74" s="41" t="s">
        <v>23</v>
      </c>
      <c r="I74" s="42" t="s">
        <v>197</v>
      </c>
      <c r="J74" s="42"/>
      <c r="K74" s="43"/>
    </row>
    <row r="75" spans="1:11" ht="26.25" thickBot="1" x14ac:dyDescent="0.25">
      <c r="A75" s="37"/>
      <c r="B75" s="38"/>
      <c r="C75" s="39" t="s">
        <v>30</v>
      </c>
      <c r="D75" s="40">
        <v>2400</v>
      </c>
      <c r="E75" s="40">
        <v>2640</v>
      </c>
      <c r="F75" s="40">
        <v>2640</v>
      </c>
      <c r="G75" s="39" t="s">
        <v>198</v>
      </c>
      <c r="H75" s="41" t="s">
        <v>134</v>
      </c>
      <c r="I75" s="42"/>
      <c r="J75" s="42" t="s">
        <v>199</v>
      </c>
      <c r="K75" s="43" t="s">
        <v>200</v>
      </c>
    </row>
    <row r="76" spans="1:11" ht="51" x14ac:dyDescent="0.2">
      <c r="A76" s="29" t="s">
        <v>201</v>
      </c>
      <c r="B76" s="30" t="s">
        <v>202</v>
      </c>
      <c r="C76" s="31"/>
      <c r="D76" s="32">
        <f t="shared" ref="D76:F76" si="12">SUM(D77:D78)</f>
        <v>450</v>
      </c>
      <c r="E76" s="32">
        <f t="shared" si="12"/>
        <v>400</v>
      </c>
      <c r="F76" s="32">
        <f t="shared" si="12"/>
        <v>400</v>
      </c>
      <c r="G76" s="31" t="s">
        <v>203</v>
      </c>
      <c r="H76" s="33" t="s">
        <v>28</v>
      </c>
      <c r="I76" s="35" t="s">
        <v>47</v>
      </c>
      <c r="J76" s="35" t="s">
        <v>47</v>
      </c>
      <c r="K76" s="36" t="s">
        <v>47</v>
      </c>
    </row>
    <row r="77" spans="1:11" x14ac:dyDescent="0.2">
      <c r="A77" s="37"/>
      <c r="B77" s="38"/>
      <c r="C77" s="39" t="s">
        <v>29</v>
      </c>
      <c r="D77" s="40">
        <v>250</v>
      </c>
      <c r="E77" s="40">
        <v>200</v>
      </c>
      <c r="F77" s="40">
        <v>200</v>
      </c>
      <c r="G77" s="39"/>
      <c r="H77" s="41"/>
      <c r="I77" s="42"/>
      <c r="J77" s="42"/>
      <c r="K77" s="43"/>
    </row>
    <row r="78" spans="1:11" ht="13.5" thickBot="1" x14ac:dyDescent="0.25">
      <c r="A78" s="37"/>
      <c r="B78" s="38"/>
      <c r="C78" s="39" t="s">
        <v>45</v>
      </c>
      <c r="D78" s="40">
        <v>200</v>
      </c>
      <c r="E78" s="40">
        <v>200</v>
      </c>
      <c r="F78" s="40">
        <v>200</v>
      </c>
      <c r="G78" s="39"/>
      <c r="H78" s="41"/>
      <c r="I78" s="42"/>
      <c r="J78" s="42"/>
      <c r="K78" s="43"/>
    </row>
    <row r="79" spans="1:11" ht="16.5" customHeight="1" thickBot="1" x14ac:dyDescent="0.25">
      <c r="A79" s="29" t="s">
        <v>204</v>
      </c>
      <c r="B79" s="30" t="s">
        <v>205</v>
      </c>
      <c r="C79" s="31" t="s">
        <v>29</v>
      </c>
      <c r="D79" s="44">
        <v>9.6</v>
      </c>
      <c r="E79" s="44">
        <v>10</v>
      </c>
      <c r="F79" s="44">
        <v>10</v>
      </c>
      <c r="G79" s="31" t="s">
        <v>206</v>
      </c>
      <c r="H79" s="33" t="s">
        <v>23</v>
      </c>
      <c r="I79" s="35" t="s">
        <v>59</v>
      </c>
      <c r="J79" s="35"/>
      <c r="K79" s="36"/>
    </row>
    <row r="80" spans="1:11" ht="28.5" customHeight="1" x14ac:dyDescent="0.2">
      <c r="A80" s="48" t="s">
        <v>207</v>
      </c>
      <c r="B80" s="49" t="s">
        <v>208</v>
      </c>
      <c r="C80" s="50" t="s">
        <v>29</v>
      </c>
      <c r="D80" s="51">
        <v>40</v>
      </c>
      <c r="E80" s="51">
        <v>50</v>
      </c>
      <c r="F80" s="51">
        <v>50</v>
      </c>
      <c r="G80" s="50" t="s">
        <v>209</v>
      </c>
      <c r="H80" s="52" t="s">
        <v>23</v>
      </c>
      <c r="I80" s="53">
        <v>50</v>
      </c>
      <c r="J80" s="53">
        <v>50</v>
      </c>
      <c r="K80" s="54">
        <v>50</v>
      </c>
    </row>
    <row r="81" spans="1:11" ht="22.5" customHeight="1" thickBot="1" x14ac:dyDescent="0.25">
      <c r="A81" s="55"/>
      <c r="B81" s="56"/>
      <c r="C81" s="57"/>
      <c r="D81" s="58"/>
      <c r="E81" s="58"/>
      <c r="F81" s="58"/>
      <c r="G81" s="57" t="s">
        <v>210</v>
      </c>
      <c r="H81" s="59" t="s">
        <v>23</v>
      </c>
      <c r="I81" s="60">
        <v>50</v>
      </c>
      <c r="J81" s="60">
        <v>50</v>
      </c>
      <c r="K81" s="61">
        <v>50</v>
      </c>
    </row>
    <row r="82" spans="1:11" ht="39" thickBot="1" x14ac:dyDescent="0.25">
      <c r="A82" s="21" t="s">
        <v>211</v>
      </c>
      <c r="B82" s="22" t="s">
        <v>212</v>
      </c>
      <c r="C82" s="23"/>
      <c r="D82" s="24">
        <f>D83+D88+D91+D92+D94+D97+D98+D100+D103+D105+D106+D108+D111+D114+D117+D120+D127</f>
        <v>3134.7</v>
      </c>
      <c r="E82" s="24">
        <f>E83+E88+E91+E92+E94+E97+E98+E100+E103+E105+E106+E108+E111+E114+E117+E120+E127</f>
        <v>2627.1</v>
      </c>
      <c r="F82" s="24">
        <f>F83+F88+F91+F92+F94+F97+F98+F100+F103+F105+F106+F108+F111+F114+F117+F120+F127</f>
        <v>2805.7</v>
      </c>
      <c r="G82" s="23" t="s">
        <v>213</v>
      </c>
      <c r="H82" s="25" t="s">
        <v>157</v>
      </c>
      <c r="I82" s="27" t="s">
        <v>114</v>
      </c>
      <c r="J82" s="27" t="s">
        <v>114</v>
      </c>
      <c r="K82" s="28" t="s">
        <v>114</v>
      </c>
    </row>
    <row r="83" spans="1:11" ht="38.25" x14ac:dyDescent="0.2">
      <c r="A83" s="29" t="s">
        <v>214</v>
      </c>
      <c r="B83" s="30" t="s">
        <v>215</v>
      </c>
      <c r="C83" s="31"/>
      <c r="D83" s="32">
        <f t="shared" ref="D83:F83" si="13">SUM(D84:D87)</f>
        <v>573.5</v>
      </c>
      <c r="E83" s="32">
        <f t="shared" si="13"/>
        <v>149</v>
      </c>
      <c r="F83" s="32">
        <f t="shared" si="13"/>
        <v>149</v>
      </c>
      <c r="G83" s="31" t="s">
        <v>216</v>
      </c>
      <c r="H83" s="33" t="s">
        <v>157</v>
      </c>
      <c r="I83" s="35" t="s">
        <v>114</v>
      </c>
      <c r="J83" s="35" t="s">
        <v>114</v>
      </c>
      <c r="K83" s="36" t="s">
        <v>114</v>
      </c>
    </row>
    <row r="84" spans="1:11" ht="38.25" x14ac:dyDescent="0.2">
      <c r="A84" s="37"/>
      <c r="B84" s="38"/>
      <c r="C84" s="39" t="s">
        <v>29</v>
      </c>
      <c r="D84" s="40">
        <v>37</v>
      </c>
      <c r="E84" s="40">
        <v>67</v>
      </c>
      <c r="F84" s="40">
        <v>67</v>
      </c>
      <c r="G84" s="39" t="s">
        <v>217</v>
      </c>
      <c r="H84" s="41" t="s">
        <v>23</v>
      </c>
      <c r="I84" s="42" t="s">
        <v>114</v>
      </c>
      <c r="J84" s="42" t="s">
        <v>114</v>
      </c>
      <c r="K84" s="43" t="s">
        <v>114</v>
      </c>
    </row>
    <row r="85" spans="1:11" ht="25.5" x14ac:dyDescent="0.2">
      <c r="A85" s="37"/>
      <c r="B85" s="38"/>
      <c r="C85" s="39" t="s">
        <v>30</v>
      </c>
      <c r="D85" s="40">
        <v>536.5</v>
      </c>
      <c r="E85" s="40">
        <v>82</v>
      </c>
      <c r="F85" s="40">
        <v>82</v>
      </c>
      <c r="G85" s="39" t="s">
        <v>218</v>
      </c>
      <c r="H85" s="41" t="s">
        <v>28</v>
      </c>
      <c r="I85" s="42" t="s">
        <v>219</v>
      </c>
      <c r="J85" s="42" t="s">
        <v>219</v>
      </c>
      <c r="K85" s="43" t="s">
        <v>219</v>
      </c>
    </row>
    <row r="86" spans="1:11" ht="38.25" x14ac:dyDescent="0.2">
      <c r="A86" s="37"/>
      <c r="B86" s="38"/>
      <c r="C86" s="39"/>
      <c r="D86" s="40"/>
      <c r="E86" s="40"/>
      <c r="F86" s="40"/>
      <c r="G86" s="39" t="s">
        <v>220</v>
      </c>
      <c r="H86" s="41" t="s">
        <v>23</v>
      </c>
      <c r="I86" s="42" t="s">
        <v>98</v>
      </c>
      <c r="J86" s="42" t="s">
        <v>98</v>
      </c>
      <c r="K86" s="43" t="s">
        <v>98</v>
      </c>
    </row>
    <row r="87" spans="1:11" ht="39" thickBot="1" x14ac:dyDescent="0.25">
      <c r="A87" s="37"/>
      <c r="B87" s="38"/>
      <c r="C87" s="39"/>
      <c r="D87" s="40">
        <v>0</v>
      </c>
      <c r="E87" s="40">
        <v>0</v>
      </c>
      <c r="F87" s="40">
        <v>0</v>
      </c>
      <c r="G87" s="39" t="s">
        <v>221</v>
      </c>
      <c r="H87" s="41" t="s">
        <v>23</v>
      </c>
      <c r="I87" s="45">
        <v>3</v>
      </c>
      <c r="J87" s="45">
        <v>2</v>
      </c>
      <c r="K87" s="46">
        <v>2</v>
      </c>
    </row>
    <row r="88" spans="1:11" ht="25.5" x14ac:dyDescent="0.2">
      <c r="A88" s="29" t="s">
        <v>222</v>
      </c>
      <c r="B88" s="30" t="s">
        <v>223</v>
      </c>
      <c r="C88" s="31"/>
      <c r="D88" s="32">
        <f t="shared" ref="D88:F88" si="14">SUM(D89:D90)</f>
        <v>60</v>
      </c>
      <c r="E88" s="32">
        <f t="shared" si="14"/>
        <v>60</v>
      </c>
      <c r="F88" s="32">
        <f t="shared" si="14"/>
        <v>60</v>
      </c>
      <c r="G88" s="31" t="s">
        <v>224</v>
      </c>
      <c r="H88" s="33" t="s">
        <v>23</v>
      </c>
      <c r="I88" s="35" t="s">
        <v>59</v>
      </c>
      <c r="J88" s="35" t="s">
        <v>55</v>
      </c>
      <c r="K88" s="36" t="s">
        <v>55</v>
      </c>
    </row>
    <row r="89" spans="1:11" x14ac:dyDescent="0.2">
      <c r="A89" s="37"/>
      <c r="B89" s="38"/>
      <c r="C89" s="39" t="s">
        <v>30</v>
      </c>
      <c r="D89" s="40">
        <v>30</v>
      </c>
      <c r="E89" s="40">
        <v>30</v>
      </c>
      <c r="F89" s="40">
        <v>30</v>
      </c>
      <c r="G89" s="39"/>
      <c r="H89" s="41"/>
      <c r="I89" s="42"/>
      <c r="J89" s="42"/>
      <c r="K89" s="43"/>
    </row>
    <row r="90" spans="1:11" ht="13.5" thickBot="1" x14ac:dyDescent="0.25">
      <c r="A90" s="37"/>
      <c r="B90" s="38"/>
      <c r="C90" s="39" t="s">
        <v>29</v>
      </c>
      <c r="D90" s="40">
        <v>30</v>
      </c>
      <c r="E90" s="40">
        <v>30</v>
      </c>
      <c r="F90" s="40">
        <v>30</v>
      </c>
      <c r="G90" s="39"/>
      <c r="H90" s="41"/>
      <c r="I90" s="42"/>
      <c r="J90" s="42"/>
      <c r="K90" s="43"/>
    </row>
    <row r="91" spans="1:11" ht="26.25" thickBot="1" x14ac:dyDescent="0.25">
      <c r="A91" s="29" t="s">
        <v>225</v>
      </c>
      <c r="B91" s="30" t="s">
        <v>226</v>
      </c>
      <c r="C91" s="31" t="s">
        <v>29</v>
      </c>
      <c r="D91" s="44">
        <v>0</v>
      </c>
      <c r="E91" s="44">
        <v>15</v>
      </c>
      <c r="F91" s="44">
        <v>15</v>
      </c>
      <c r="G91" s="31" t="s">
        <v>227</v>
      </c>
      <c r="H91" s="33" t="s">
        <v>23</v>
      </c>
      <c r="I91" s="35"/>
      <c r="J91" s="35" t="s">
        <v>59</v>
      </c>
      <c r="K91" s="36" t="s">
        <v>55</v>
      </c>
    </row>
    <row r="92" spans="1:11" ht="38.25" x14ac:dyDescent="0.2">
      <c r="A92" s="29" t="s">
        <v>228</v>
      </c>
      <c r="B92" s="30" t="s">
        <v>229</v>
      </c>
      <c r="C92" s="31" t="s">
        <v>29</v>
      </c>
      <c r="D92" s="32">
        <v>284.3</v>
      </c>
      <c r="E92" s="32">
        <f>SUM(E93:E93)+1771.4</f>
        <v>1771.4</v>
      </c>
      <c r="F92" s="32">
        <f>SUM(F93:F93)+2000</f>
        <v>2000</v>
      </c>
      <c r="G92" s="31" t="s">
        <v>230</v>
      </c>
      <c r="H92" s="33" t="s">
        <v>23</v>
      </c>
      <c r="I92" s="34">
        <v>5</v>
      </c>
      <c r="J92" s="35" t="s">
        <v>129</v>
      </c>
      <c r="K92" s="36" t="s">
        <v>231</v>
      </c>
    </row>
    <row r="93" spans="1:11" ht="26.25" thickBot="1" x14ac:dyDescent="0.25">
      <c r="A93" s="37"/>
      <c r="B93" s="38"/>
      <c r="C93" s="39"/>
      <c r="D93" s="40">
        <v>0</v>
      </c>
      <c r="E93" s="40">
        <v>0</v>
      </c>
      <c r="F93" s="40">
        <v>0</v>
      </c>
      <c r="G93" s="39" t="s">
        <v>232</v>
      </c>
      <c r="H93" s="41" t="s">
        <v>144</v>
      </c>
      <c r="I93" s="42" t="s">
        <v>233</v>
      </c>
      <c r="J93" s="42" t="s">
        <v>234</v>
      </c>
      <c r="K93" s="43" t="s">
        <v>234</v>
      </c>
    </row>
    <row r="94" spans="1:11" ht="51" x14ac:dyDescent="0.2">
      <c r="A94" s="29" t="s">
        <v>235</v>
      </c>
      <c r="B94" s="30" t="s">
        <v>236</v>
      </c>
      <c r="C94" s="31"/>
      <c r="D94" s="32">
        <f t="shared" ref="D94:F94" si="15">SUM(D95:D96)</f>
        <v>291</v>
      </c>
      <c r="E94" s="32">
        <f t="shared" si="15"/>
        <v>0</v>
      </c>
      <c r="F94" s="32">
        <f t="shared" si="15"/>
        <v>0</v>
      </c>
      <c r="G94" s="31" t="s">
        <v>237</v>
      </c>
      <c r="H94" s="33" t="s">
        <v>28</v>
      </c>
      <c r="I94" s="35" t="s">
        <v>47</v>
      </c>
      <c r="J94" s="35"/>
      <c r="K94" s="36"/>
    </row>
    <row r="95" spans="1:11" x14ac:dyDescent="0.2">
      <c r="A95" s="37"/>
      <c r="B95" s="38"/>
      <c r="C95" s="39" t="s">
        <v>30</v>
      </c>
      <c r="D95" s="40">
        <v>233</v>
      </c>
      <c r="E95" s="40">
        <v>0</v>
      </c>
      <c r="F95" s="40">
        <v>0</v>
      </c>
      <c r="G95" s="39"/>
      <c r="H95" s="41"/>
      <c r="I95" s="42"/>
      <c r="J95" s="42"/>
      <c r="K95" s="43"/>
    </row>
    <row r="96" spans="1:11" ht="13.5" thickBot="1" x14ac:dyDescent="0.25">
      <c r="A96" s="37"/>
      <c r="B96" s="38"/>
      <c r="C96" s="39" t="s">
        <v>29</v>
      </c>
      <c r="D96" s="40">
        <v>58</v>
      </c>
      <c r="E96" s="40">
        <v>0</v>
      </c>
      <c r="F96" s="40">
        <v>0</v>
      </c>
      <c r="G96" s="39"/>
      <c r="H96" s="41"/>
      <c r="I96" s="42"/>
      <c r="J96" s="42"/>
      <c r="K96" s="43"/>
    </row>
    <row r="97" spans="1:11" ht="13.5" hidden="1" thickBot="1" x14ac:dyDescent="0.25">
      <c r="A97" s="29"/>
      <c r="B97" s="30"/>
      <c r="C97" s="31"/>
      <c r="D97" s="44">
        <v>0</v>
      </c>
      <c r="E97" s="44">
        <v>0</v>
      </c>
      <c r="F97" s="44">
        <v>0</v>
      </c>
      <c r="G97" s="31"/>
      <c r="H97" s="33"/>
      <c r="I97" s="35"/>
      <c r="J97" s="35"/>
      <c r="K97" s="36"/>
    </row>
    <row r="98" spans="1:11" ht="38.25" x14ac:dyDescent="0.2">
      <c r="A98" s="29" t="s">
        <v>238</v>
      </c>
      <c r="B98" s="30" t="s">
        <v>239</v>
      </c>
      <c r="C98" s="31"/>
      <c r="D98" s="32">
        <f t="shared" ref="D98:F98" si="16">SUM(D99:D99)</f>
        <v>63</v>
      </c>
      <c r="E98" s="32">
        <f t="shared" si="16"/>
        <v>0</v>
      </c>
      <c r="F98" s="32">
        <f t="shared" si="16"/>
        <v>0</v>
      </c>
      <c r="G98" s="31"/>
      <c r="H98" s="33"/>
      <c r="I98" s="35"/>
      <c r="J98" s="35"/>
      <c r="K98" s="36"/>
    </row>
    <row r="99" spans="1:11" ht="13.5" thickBot="1" x14ac:dyDescent="0.25">
      <c r="A99" s="37"/>
      <c r="B99" s="38"/>
      <c r="C99" s="39" t="s">
        <v>30</v>
      </c>
      <c r="D99" s="40">
        <v>63</v>
      </c>
      <c r="E99" s="40">
        <v>0</v>
      </c>
      <c r="F99" s="40">
        <v>0</v>
      </c>
      <c r="G99" s="39"/>
      <c r="H99" s="41"/>
      <c r="I99" s="42"/>
      <c r="J99" s="42"/>
      <c r="K99" s="43"/>
    </row>
    <row r="100" spans="1:11" ht="25.5" x14ac:dyDescent="0.2">
      <c r="A100" s="29" t="s">
        <v>240</v>
      </c>
      <c r="B100" s="30" t="s">
        <v>241</v>
      </c>
      <c r="C100" s="31"/>
      <c r="D100" s="32">
        <f t="shared" ref="D100:F100" si="17">SUM(D101:D102)</f>
        <v>69.400000000000006</v>
      </c>
      <c r="E100" s="32">
        <f t="shared" si="17"/>
        <v>0</v>
      </c>
      <c r="F100" s="32">
        <f t="shared" si="17"/>
        <v>0</v>
      </c>
      <c r="G100" s="31" t="s">
        <v>242</v>
      </c>
      <c r="H100" s="33" t="s">
        <v>23</v>
      </c>
      <c r="I100" s="35" t="s">
        <v>243</v>
      </c>
      <c r="J100" s="35"/>
      <c r="K100" s="36"/>
    </row>
    <row r="101" spans="1:11" x14ac:dyDescent="0.2">
      <c r="A101" s="37"/>
      <c r="B101" s="38"/>
      <c r="C101" s="39" t="s">
        <v>30</v>
      </c>
      <c r="D101" s="40">
        <v>32.1</v>
      </c>
      <c r="E101" s="40">
        <v>0</v>
      </c>
      <c r="F101" s="40">
        <v>0</v>
      </c>
      <c r="G101" s="39"/>
      <c r="H101" s="41"/>
      <c r="I101" s="42"/>
      <c r="J101" s="42"/>
      <c r="K101" s="43"/>
    </row>
    <row r="102" spans="1:11" ht="13.5" thickBot="1" x14ac:dyDescent="0.25">
      <c r="A102" s="37"/>
      <c r="B102" s="38"/>
      <c r="C102" s="39" t="s">
        <v>29</v>
      </c>
      <c r="D102" s="40">
        <v>37.299999999999997</v>
      </c>
      <c r="E102" s="40">
        <v>0</v>
      </c>
      <c r="F102" s="40">
        <v>0</v>
      </c>
      <c r="G102" s="39"/>
      <c r="H102" s="41"/>
      <c r="I102" s="42"/>
      <c r="J102" s="42"/>
      <c r="K102" s="43"/>
    </row>
    <row r="103" spans="1:11" x14ac:dyDescent="0.2">
      <c r="A103" s="29" t="s">
        <v>244</v>
      </c>
      <c r="B103" s="30" t="s">
        <v>245</v>
      </c>
      <c r="C103" s="31"/>
      <c r="D103" s="32">
        <f t="shared" ref="D103:F103" si="18">SUM(D104:D104)</f>
        <v>78.7</v>
      </c>
      <c r="E103" s="32">
        <f t="shared" si="18"/>
        <v>120</v>
      </c>
      <c r="F103" s="32">
        <f t="shared" si="18"/>
        <v>120</v>
      </c>
      <c r="G103" s="31" t="s">
        <v>246</v>
      </c>
      <c r="H103" s="33" t="s">
        <v>23</v>
      </c>
      <c r="I103" s="35" t="s">
        <v>59</v>
      </c>
      <c r="J103" s="35" t="s">
        <v>59</v>
      </c>
      <c r="K103" s="36" t="s">
        <v>59</v>
      </c>
    </row>
    <row r="104" spans="1:11" ht="13.5" thickBot="1" x14ac:dyDescent="0.25">
      <c r="A104" s="37"/>
      <c r="B104" s="38"/>
      <c r="C104" s="39" t="s">
        <v>29</v>
      </c>
      <c r="D104" s="40">
        <v>78.7</v>
      </c>
      <c r="E104" s="40">
        <v>120</v>
      </c>
      <c r="F104" s="40">
        <v>120</v>
      </c>
      <c r="G104" s="39"/>
      <c r="H104" s="41"/>
      <c r="I104" s="42"/>
      <c r="J104" s="42"/>
      <c r="K104" s="43"/>
    </row>
    <row r="105" spans="1:11" ht="39" thickBot="1" x14ac:dyDescent="0.25">
      <c r="A105" s="29" t="s">
        <v>247</v>
      </c>
      <c r="B105" s="30" t="s">
        <v>248</v>
      </c>
      <c r="C105" s="31" t="s">
        <v>29</v>
      </c>
      <c r="D105" s="44">
        <v>242.1</v>
      </c>
      <c r="E105" s="44">
        <v>0</v>
      </c>
      <c r="F105" s="44">
        <v>0</v>
      </c>
      <c r="G105" s="31" t="s">
        <v>249</v>
      </c>
      <c r="H105" s="33" t="s">
        <v>28</v>
      </c>
      <c r="I105" s="35" t="s">
        <v>250</v>
      </c>
      <c r="J105" s="35"/>
      <c r="K105" s="36"/>
    </row>
    <row r="106" spans="1:11" ht="36" customHeight="1" x14ac:dyDescent="0.2">
      <c r="A106" s="29" t="s">
        <v>251</v>
      </c>
      <c r="B106" s="30" t="s">
        <v>252</v>
      </c>
      <c r="C106" s="31"/>
      <c r="D106" s="32">
        <f t="shared" ref="D106:F106" si="19">SUM(D107:D107)</f>
        <v>0</v>
      </c>
      <c r="E106" s="32">
        <f t="shared" si="19"/>
        <v>30</v>
      </c>
      <c r="F106" s="32">
        <f t="shared" si="19"/>
        <v>0</v>
      </c>
      <c r="G106" s="31" t="s">
        <v>253</v>
      </c>
      <c r="H106" s="33" t="s">
        <v>23</v>
      </c>
      <c r="I106" s="35"/>
      <c r="J106" s="35" t="s">
        <v>59</v>
      </c>
      <c r="K106" s="36"/>
    </row>
    <row r="107" spans="1:11" ht="13.5" thickBot="1" x14ac:dyDescent="0.25">
      <c r="A107" s="37"/>
      <c r="B107" s="38"/>
      <c r="C107" s="39" t="s">
        <v>29</v>
      </c>
      <c r="D107" s="40">
        <v>0</v>
      </c>
      <c r="E107" s="40">
        <v>30</v>
      </c>
      <c r="F107" s="40">
        <v>0</v>
      </c>
      <c r="G107" s="39"/>
      <c r="H107" s="41"/>
      <c r="I107" s="42"/>
      <c r="J107" s="42"/>
      <c r="K107" s="43"/>
    </row>
    <row r="108" spans="1:11" ht="39" customHeight="1" x14ac:dyDescent="0.2">
      <c r="A108" s="29" t="s">
        <v>254</v>
      </c>
      <c r="B108" s="30" t="s">
        <v>255</v>
      </c>
      <c r="C108" s="31"/>
      <c r="D108" s="32">
        <f t="shared" ref="D108:F108" si="20">SUM(D109:D110)</f>
        <v>540</v>
      </c>
      <c r="E108" s="32">
        <f t="shared" si="20"/>
        <v>0</v>
      </c>
      <c r="F108" s="32">
        <f t="shared" si="20"/>
        <v>0</v>
      </c>
      <c r="G108" s="31" t="s">
        <v>256</v>
      </c>
      <c r="H108" s="33" t="s">
        <v>28</v>
      </c>
      <c r="I108" s="35" t="s">
        <v>257</v>
      </c>
      <c r="J108" s="35"/>
      <c r="K108" s="36"/>
    </row>
    <row r="109" spans="1:11" x14ac:dyDescent="0.2">
      <c r="A109" s="37"/>
      <c r="B109" s="38"/>
      <c r="C109" s="39" t="s">
        <v>30</v>
      </c>
      <c r="D109" s="40">
        <v>249.7</v>
      </c>
      <c r="E109" s="40">
        <v>0</v>
      </c>
      <c r="F109" s="40">
        <v>0</v>
      </c>
      <c r="G109" s="39"/>
      <c r="H109" s="41"/>
      <c r="I109" s="42"/>
      <c r="J109" s="42"/>
      <c r="K109" s="43"/>
    </row>
    <row r="110" spans="1:11" ht="13.5" thickBot="1" x14ac:dyDescent="0.25">
      <c r="A110" s="37"/>
      <c r="B110" s="38"/>
      <c r="C110" s="39" t="s">
        <v>29</v>
      </c>
      <c r="D110" s="40">
        <v>290.3</v>
      </c>
      <c r="E110" s="40">
        <v>0</v>
      </c>
      <c r="F110" s="40">
        <v>0</v>
      </c>
      <c r="G110" s="39"/>
      <c r="H110" s="41"/>
      <c r="I110" s="42"/>
      <c r="J110" s="42"/>
      <c r="K110" s="43"/>
    </row>
    <row r="111" spans="1:11" ht="38.25" x14ac:dyDescent="0.2">
      <c r="A111" s="29" t="s">
        <v>258</v>
      </c>
      <c r="B111" s="30" t="s">
        <v>259</v>
      </c>
      <c r="C111" s="31"/>
      <c r="D111" s="32">
        <f t="shared" ref="D111:F111" si="21">SUM(D112:D113)</f>
        <v>427</v>
      </c>
      <c r="E111" s="32">
        <f t="shared" si="21"/>
        <v>0</v>
      </c>
      <c r="F111" s="32">
        <f t="shared" si="21"/>
        <v>0</v>
      </c>
      <c r="G111" s="31" t="s">
        <v>260</v>
      </c>
      <c r="H111" s="33" t="s">
        <v>28</v>
      </c>
      <c r="I111" s="34">
        <v>66</v>
      </c>
      <c r="J111" s="35"/>
      <c r="K111" s="36"/>
    </row>
    <row r="112" spans="1:11" x14ac:dyDescent="0.2">
      <c r="A112" s="37"/>
      <c r="B112" s="38"/>
      <c r="C112" s="39" t="s">
        <v>29</v>
      </c>
      <c r="D112" s="40">
        <v>252.4</v>
      </c>
      <c r="E112" s="40">
        <v>0</v>
      </c>
      <c r="F112" s="40">
        <v>0</v>
      </c>
      <c r="G112" s="39"/>
      <c r="H112" s="41"/>
      <c r="I112" s="42"/>
      <c r="J112" s="42"/>
      <c r="K112" s="43"/>
    </row>
    <row r="113" spans="1:11" ht="13.5" thickBot="1" x14ac:dyDescent="0.25">
      <c r="A113" s="37"/>
      <c r="B113" s="38"/>
      <c r="C113" s="39" t="s">
        <v>30</v>
      </c>
      <c r="D113" s="40">
        <v>174.6</v>
      </c>
      <c r="E113" s="40">
        <v>0</v>
      </c>
      <c r="F113" s="40">
        <v>0</v>
      </c>
      <c r="G113" s="39"/>
      <c r="H113" s="41"/>
      <c r="I113" s="42"/>
      <c r="J113" s="42"/>
      <c r="K113" s="43"/>
    </row>
    <row r="114" spans="1:11" ht="25.5" x14ac:dyDescent="0.2">
      <c r="A114" s="29" t="s">
        <v>261</v>
      </c>
      <c r="B114" s="30" t="s">
        <v>262</v>
      </c>
      <c r="C114" s="31" t="s">
        <v>45</v>
      </c>
      <c r="D114" s="32">
        <f>SUM(D115:D116)+50</f>
        <v>50</v>
      </c>
      <c r="E114" s="32">
        <f>SUM(E115:E116)+100</f>
        <v>100</v>
      </c>
      <c r="F114" s="32">
        <f>SUM(F115:F116)+50</f>
        <v>50</v>
      </c>
      <c r="G114" s="31" t="s">
        <v>263</v>
      </c>
      <c r="H114" s="33" t="s">
        <v>28</v>
      </c>
      <c r="I114" s="35" t="s">
        <v>264</v>
      </c>
      <c r="J114" s="35" t="s">
        <v>189</v>
      </c>
      <c r="K114" s="36"/>
    </row>
    <row r="115" spans="1:11" ht="25.5" x14ac:dyDescent="0.2">
      <c r="A115" s="37"/>
      <c r="B115" s="38"/>
      <c r="C115" s="39"/>
      <c r="D115" s="40">
        <v>0</v>
      </c>
      <c r="E115" s="40">
        <v>0</v>
      </c>
      <c r="F115" s="40">
        <v>0</v>
      </c>
      <c r="G115" s="39" t="s">
        <v>265</v>
      </c>
      <c r="H115" s="41" t="s">
        <v>28</v>
      </c>
      <c r="I115" s="42"/>
      <c r="J115" s="42"/>
      <c r="K115" s="43" t="s">
        <v>219</v>
      </c>
    </row>
    <row r="116" spans="1:11" ht="51.75" thickBot="1" x14ac:dyDescent="0.25">
      <c r="A116" s="37"/>
      <c r="B116" s="38"/>
      <c r="C116" s="39"/>
      <c r="D116" s="40">
        <v>0</v>
      </c>
      <c r="E116" s="40">
        <v>0</v>
      </c>
      <c r="F116" s="40">
        <v>0</v>
      </c>
      <c r="G116" s="39" t="s">
        <v>266</v>
      </c>
      <c r="H116" s="41" t="s">
        <v>23</v>
      </c>
      <c r="I116" s="42"/>
      <c r="J116" s="42"/>
      <c r="K116" s="43" t="s">
        <v>59</v>
      </c>
    </row>
    <row r="117" spans="1:11" ht="25.5" x14ac:dyDescent="0.2">
      <c r="A117" s="29" t="s">
        <v>267</v>
      </c>
      <c r="B117" s="30" t="s">
        <v>268</v>
      </c>
      <c r="C117" s="31" t="s">
        <v>45</v>
      </c>
      <c r="D117" s="32">
        <f>SUM(D118:D119)+234</f>
        <v>234</v>
      </c>
      <c r="E117" s="32">
        <f>SUM(E118:E119)</f>
        <v>0</v>
      </c>
      <c r="F117" s="32">
        <f>SUM(F118:F119)+100</f>
        <v>100</v>
      </c>
      <c r="G117" s="31" t="s">
        <v>269</v>
      </c>
      <c r="H117" s="33" t="s">
        <v>28</v>
      </c>
      <c r="I117" s="35" t="s">
        <v>47</v>
      </c>
      <c r="J117" s="35"/>
      <c r="K117" s="36"/>
    </row>
    <row r="118" spans="1:11" ht="25.5" x14ac:dyDescent="0.2">
      <c r="A118" s="37"/>
      <c r="B118" s="38"/>
      <c r="C118" s="39"/>
      <c r="D118" s="40">
        <v>0</v>
      </c>
      <c r="E118" s="40">
        <v>0</v>
      </c>
      <c r="F118" s="40">
        <v>0</v>
      </c>
      <c r="G118" s="39" t="s">
        <v>270</v>
      </c>
      <c r="H118" s="41" t="s">
        <v>28</v>
      </c>
      <c r="I118" s="42" t="s">
        <v>47</v>
      </c>
      <c r="J118" s="42"/>
      <c r="K118" s="43"/>
    </row>
    <row r="119" spans="1:11" ht="39" thickBot="1" x14ac:dyDescent="0.25">
      <c r="A119" s="37"/>
      <c r="B119" s="38"/>
      <c r="C119" s="39"/>
      <c r="D119" s="40">
        <v>0</v>
      </c>
      <c r="E119" s="40">
        <v>0</v>
      </c>
      <c r="F119" s="40">
        <v>0</v>
      </c>
      <c r="G119" s="39" t="s">
        <v>271</v>
      </c>
      <c r="H119" s="41" t="s">
        <v>28</v>
      </c>
      <c r="I119" s="42"/>
      <c r="J119" s="42"/>
      <c r="K119" s="43" t="s">
        <v>250</v>
      </c>
    </row>
    <row r="120" spans="1:11" ht="51" x14ac:dyDescent="0.2">
      <c r="A120" s="29" t="s">
        <v>272</v>
      </c>
      <c r="B120" s="30" t="s">
        <v>273</v>
      </c>
      <c r="C120" s="31" t="s">
        <v>45</v>
      </c>
      <c r="D120" s="32">
        <f>SUM(D121:D126)+160</f>
        <v>160</v>
      </c>
      <c r="E120" s="32">
        <f>SUM(E121:E126)+320</f>
        <v>320</v>
      </c>
      <c r="F120" s="32">
        <f>SUM(F121:F126)+250</f>
        <v>250</v>
      </c>
      <c r="G120" s="31" t="s">
        <v>274</v>
      </c>
      <c r="H120" s="33" t="s">
        <v>28</v>
      </c>
      <c r="I120" s="35" t="s">
        <v>189</v>
      </c>
      <c r="J120" s="35" t="s">
        <v>264</v>
      </c>
      <c r="K120" s="36"/>
    </row>
    <row r="121" spans="1:11" ht="25.5" x14ac:dyDescent="0.2">
      <c r="A121" s="37"/>
      <c r="B121" s="38"/>
      <c r="C121" s="39"/>
      <c r="D121" s="40">
        <v>0</v>
      </c>
      <c r="E121" s="40">
        <v>0</v>
      </c>
      <c r="F121" s="40">
        <v>0</v>
      </c>
      <c r="G121" s="39" t="s">
        <v>275</v>
      </c>
      <c r="H121" s="41" t="s">
        <v>28</v>
      </c>
      <c r="I121" s="42" t="s">
        <v>47</v>
      </c>
      <c r="J121" s="42"/>
      <c r="K121" s="43"/>
    </row>
    <row r="122" spans="1:11" ht="38.25" x14ac:dyDescent="0.2">
      <c r="A122" s="37"/>
      <c r="B122" s="38"/>
      <c r="C122" s="39"/>
      <c r="D122" s="40">
        <v>0</v>
      </c>
      <c r="E122" s="40">
        <v>0</v>
      </c>
      <c r="F122" s="40">
        <v>0</v>
      </c>
      <c r="G122" s="39" t="s">
        <v>276</v>
      </c>
      <c r="H122" s="41" t="s">
        <v>28</v>
      </c>
      <c r="I122" s="42" t="s">
        <v>47</v>
      </c>
      <c r="J122" s="42"/>
      <c r="K122" s="43"/>
    </row>
    <row r="123" spans="1:11" ht="25.5" x14ac:dyDescent="0.2">
      <c r="A123" s="37"/>
      <c r="B123" s="38"/>
      <c r="C123" s="39"/>
      <c r="D123" s="40">
        <v>0</v>
      </c>
      <c r="E123" s="40">
        <v>0</v>
      </c>
      <c r="F123" s="40">
        <v>0</v>
      </c>
      <c r="G123" s="39" t="s">
        <v>277</v>
      </c>
      <c r="H123" s="41" t="s">
        <v>28</v>
      </c>
      <c r="I123" s="42"/>
      <c r="J123" s="42" t="s">
        <v>47</v>
      </c>
      <c r="K123" s="43"/>
    </row>
    <row r="124" spans="1:11" ht="51" x14ac:dyDescent="0.2">
      <c r="A124" s="37"/>
      <c r="B124" s="38"/>
      <c r="C124" s="39"/>
      <c r="D124" s="40">
        <v>0</v>
      </c>
      <c r="E124" s="40">
        <v>0</v>
      </c>
      <c r="F124" s="40">
        <v>0</v>
      </c>
      <c r="G124" s="39" t="s">
        <v>278</v>
      </c>
      <c r="H124" s="41" t="s">
        <v>28</v>
      </c>
      <c r="I124" s="42"/>
      <c r="J124" s="42"/>
      <c r="K124" s="43" t="s">
        <v>129</v>
      </c>
    </row>
    <row r="125" spans="1:11" ht="51" x14ac:dyDescent="0.2">
      <c r="A125" s="37"/>
      <c r="B125" s="38"/>
      <c r="C125" s="39"/>
      <c r="D125" s="40">
        <v>0</v>
      </c>
      <c r="E125" s="40">
        <v>0</v>
      </c>
      <c r="F125" s="40">
        <v>0</v>
      </c>
      <c r="G125" s="39" t="s">
        <v>279</v>
      </c>
      <c r="H125" s="41" t="s">
        <v>28</v>
      </c>
      <c r="I125" s="42"/>
      <c r="J125" s="42"/>
      <c r="K125" s="43" t="s">
        <v>250</v>
      </c>
    </row>
    <row r="126" spans="1:11" ht="39" thickBot="1" x14ac:dyDescent="0.25">
      <c r="A126" s="37"/>
      <c r="B126" s="38"/>
      <c r="C126" s="39"/>
      <c r="D126" s="40">
        <v>0</v>
      </c>
      <c r="E126" s="40">
        <v>0</v>
      </c>
      <c r="F126" s="40">
        <v>0</v>
      </c>
      <c r="G126" s="39" t="s">
        <v>280</v>
      </c>
      <c r="H126" s="41" t="s">
        <v>28</v>
      </c>
      <c r="I126" s="42"/>
      <c r="J126" s="42"/>
      <c r="K126" s="43" t="s">
        <v>281</v>
      </c>
    </row>
    <row r="127" spans="1:11" ht="51" x14ac:dyDescent="0.2">
      <c r="A127" s="29" t="s">
        <v>282</v>
      </c>
      <c r="B127" s="30" t="s">
        <v>283</v>
      </c>
      <c r="C127" s="31" t="s">
        <v>45</v>
      </c>
      <c r="D127" s="32">
        <f>SUM(D128:D128)+61.7</f>
        <v>61.7</v>
      </c>
      <c r="E127" s="32">
        <f>SUM(E128:E128)+61.7</f>
        <v>61.7</v>
      </c>
      <c r="F127" s="32">
        <f>SUM(F128:F128)+61.7</f>
        <v>61.7</v>
      </c>
      <c r="G127" s="31" t="s">
        <v>284</v>
      </c>
      <c r="H127" s="33" t="s">
        <v>23</v>
      </c>
      <c r="I127" s="35" t="s">
        <v>285</v>
      </c>
      <c r="J127" s="35" t="s">
        <v>285</v>
      </c>
      <c r="K127" s="36" t="s">
        <v>285</v>
      </c>
    </row>
    <row r="128" spans="1:11" ht="26.25" thickBot="1" x14ac:dyDescent="0.25">
      <c r="A128" s="62"/>
      <c r="B128" s="63"/>
      <c r="C128" s="64"/>
      <c r="D128" s="65">
        <v>0</v>
      </c>
      <c r="E128" s="65">
        <v>0</v>
      </c>
      <c r="F128" s="65">
        <v>0</v>
      </c>
      <c r="G128" s="64" t="s">
        <v>286</v>
      </c>
      <c r="H128" s="66" t="s">
        <v>23</v>
      </c>
      <c r="I128" s="67" t="s">
        <v>129</v>
      </c>
      <c r="J128" s="67" t="s">
        <v>129</v>
      </c>
      <c r="K128" s="68" t="s">
        <v>129</v>
      </c>
    </row>
    <row r="129" spans="1:11" x14ac:dyDescent="0.2">
      <c r="A129" s="69"/>
      <c r="B129" s="69"/>
      <c r="C129" s="70"/>
      <c r="D129" s="71"/>
      <c r="E129" s="71"/>
      <c r="F129" s="71"/>
      <c r="G129" s="70"/>
      <c r="H129" s="72"/>
      <c r="I129" s="73"/>
      <c r="J129" s="73"/>
      <c r="K129" s="73"/>
    </row>
    <row r="130" spans="1:11" ht="13.5" customHeight="1" x14ac:dyDescent="0.2">
      <c r="A130" s="74"/>
      <c r="B130" s="121" t="s">
        <v>287</v>
      </c>
      <c r="C130" s="121"/>
      <c r="D130" s="121"/>
      <c r="E130" s="71"/>
      <c r="F130" s="71"/>
      <c r="G130" s="70"/>
      <c r="H130" s="72"/>
      <c r="I130" s="75"/>
      <c r="J130" s="75"/>
      <c r="K130" s="75"/>
    </row>
    <row r="131" spans="1:11" ht="15" customHeight="1" x14ac:dyDescent="0.2">
      <c r="A131" s="74"/>
      <c r="B131" s="69"/>
      <c r="C131" s="70"/>
      <c r="D131" s="76"/>
      <c r="E131" s="122" t="s">
        <v>2</v>
      </c>
      <c r="F131" s="122"/>
      <c r="G131" s="70"/>
      <c r="H131" s="72"/>
      <c r="I131" s="75"/>
      <c r="J131" s="75"/>
      <c r="K131" s="75"/>
    </row>
    <row r="132" spans="1:11" ht="24" customHeight="1" x14ac:dyDescent="0.2">
      <c r="A132" s="116" t="s">
        <v>3</v>
      </c>
      <c r="B132" s="117" t="s">
        <v>4</v>
      </c>
      <c r="C132" s="117"/>
      <c r="D132" s="117" t="s">
        <v>6</v>
      </c>
      <c r="E132" s="117" t="s">
        <v>7</v>
      </c>
      <c r="F132" s="117" t="s">
        <v>8</v>
      </c>
      <c r="J132" s="2"/>
      <c r="K132" s="2"/>
    </row>
    <row r="133" spans="1:11" ht="12.75" customHeight="1" x14ac:dyDescent="0.2">
      <c r="A133" s="116"/>
      <c r="B133" s="117"/>
      <c r="C133" s="117"/>
      <c r="D133" s="117"/>
      <c r="E133" s="117"/>
      <c r="F133" s="117"/>
      <c r="J133" s="2"/>
      <c r="K133" s="2"/>
    </row>
    <row r="134" spans="1:11" ht="38.25" customHeight="1" x14ac:dyDescent="0.2">
      <c r="A134" s="116"/>
      <c r="B134" s="117"/>
      <c r="C134" s="117"/>
      <c r="D134" s="117"/>
      <c r="E134" s="117"/>
      <c r="F134" s="117"/>
      <c r="J134" s="2"/>
      <c r="K134" s="2"/>
    </row>
    <row r="135" spans="1:11" ht="14.25" customHeight="1" x14ac:dyDescent="0.2">
      <c r="A135" s="77"/>
      <c r="B135" s="78" t="s">
        <v>288</v>
      </c>
      <c r="C135" s="79"/>
      <c r="D135" s="80">
        <f>D136+D137</f>
        <v>16848</v>
      </c>
      <c r="E135" s="80">
        <f>E136+E137</f>
        <v>15270.599999999999</v>
      </c>
      <c r="F135" s="80">
        <f>F136+F137</f>
        <v>15826.3</v>
      </c>
      <c r="J135" s="2"/>
      <c r="K135" s="2"/>
    </row>
    <row r="136" spans="1:11" ht="14.25" customHeight="1" x14ac:dyDescent="0.2">
      <c r="A136" s="77" t="s">
        <v>29</v>
      </c>
      <c r="B136" s="78" t="s">
        <v>289</v>
      </c>
      <c r="C136" s="79"/>
      <c r="D136" s="80">
        <f>D13+D16+D18+D19+D26+D27+D28+D29+D30+D31+D32+D33+D34+D35+D39+D40+D43+D46+D47+D53+D54+D57+D67+D68+D69+D72+D74+D77+D79+D80+D84+D90+D91+D92+D96+D102+D104+D105+D107+D110+D112</f>
        <v>11132.799999999997</v>
      </c>
      <c r="E136" s="80">
        <f>E13+E16+E18+E19+E26+E27+E28+E29+E30+E31+E32+E33+E34+E35+E39+E40+E43+E46+E47+E53+E54+E57+E67+E68+E69+E72+E74+E77+E79+E80+E84+E90+E91+E92+E96+E102+E104+E105+E107+E110+E112</f>
        <v>12509.3</v>
      </c>
      <c r="F136" s="80">
        <f>F13+F16+F18+F19+F26+F27+F28+F29+F30+F31+F32+F33+F34+F35+F39+F40+F43+F46+F47+F53+F54+F57+F67+F68+F69+F72+F74+F77+F79+F80+F84+F90+F91+F92+F96+F102+F104+F105+F107+F110+F112</f>
        <v>13074.3</v>
      </c>
      <c r="J136" s="2"/>
      <c r="K136" s="2"/>
    </row>
    <row r="137" spans="1:11" ht="26.25" customHeight="1" x14ac:dyDescent="0.2">
      <c r="A137" s="77" t="s">
        <v>30</v>
      </c>
      <c r="B137" s="78" t="s">
        <v>290</v>
      </c>
      <c r="C137" s="79"/>
      <c r="D137" s="80">
        <f>D14+D17+D38+D42+D45+D66+D71+D75+D85+D89+D95+D99+D101+D109+D113</f>
        <v>5715.2000000000007</v>
      </c>
      <c r="E137" s="80">
        <f>E14+E17+E38+E42+E45+E66+E71+E75+E85+E89+E95+E99+E101+E109+E113</f>
        <v>2761.3</v>
      </c>
      <c r="F137" s="80">
        <f>F14+F17+F38+F42+F45+F66+F71+F75+F85+F89+F95+F99+F101+F109+F113</f>
        <v>2752</v>
      </c>
      <c r="G137" s="81"/>
      <c r="J137" s="2"/>
      <c r="K137" s="2"/>
    </row>
    <row r="138" spans="1:11" ht="13.5" customHeight="1" x14ac:dyDescent="0.2">
      <c r="A138" s="77" t="s">
        <v>291</v>
      </c>
      <c r="B138" s="78" t="s">
        <v>292</v>
      </c>
      <c r="C138" s="79"/>
      <c r="D138" s="80"/>
      <c r="E138" s="82"/>
      <c r="F138" s="82"/>
      <c r="J138" s="2"/>
      <c r="K138" s="2"/>
    </row>
    <row r="139" spans="1:11" ht="27.75" customHeight="1" x14ac:dyDescent="0.2">
      <c r="A139" s="77" t="s">
        <v>130</v>
      </c>
      <c r="B139" s="78" t="s">
        <v>293</v>
      </c>
      <c r="C139" s="79"/>
      <c r="D139" s="80">
        <f>D52</f>
        <v>486.6</v>
      </c>
      <c r="E139" s="80">
        <f>E52</f>
        <v>121.6</v>
      </c>
      <c r="F139" s="80">
        <f>F52</f>
        <v>0</v>
      </c>
      <c r="J139" s="2"/>
      <c r="K139" s="2"/>
    </row>
    <row r="140" spans="1:11" ht="14.25" customHeight="1" x14ac:dyDescent="0.2">
      <c r="A140" s="77" t="s">
        <v>45</v>
      </c>
      <c r="B140" s="78" t="s">
        <v>294</v>
      </c>
      <c r="C140" s="79"/>
      <c r="D140" s="80">
        <f>D20+D21+D22+D23+D24+D49+D51+D78+D114+D117+D120+D127</f>
        <v>5256.0999999999995</v>
      </c>
      <c r="E140" s="80">
        <f>E20+E21+E22+E23+E24+E49+E51+E78+E114+E117+E120+E127</f>
        <v>997.80000000000007</v>
      </c>
      <c r="F140" s="80">
        <f>F20+F21+F22+F23+F24+F49+F51+F78+F114+F117+F120+F127</f>
        <v>925.80000000000007</v>
      </c>
      <c r="J140" s="2"/>
      <c r="K140" s="2"/>
    </row>
    <row r="141" spans="1:11" ht="15.75" customHeight="1" x14ac:dyDescent="0.2">
      <c r="A141" s="83"/>
      <c r="B141" s="84" t="s">
        <v>295</v>
      </c>
      <c r="C141" s="85"/>
      <c r="D141" s="85">
        <f>D135+D138+D139+D140</f>
        <v>22590.699999999997</v>
      </c>
      <c r="E141" s="85">
        <f t="shared" ref="E141:F141" si="22">E135+E138+E139+E140</f>
        <v>16390</v>
      </c>
      <c r="F141" s="85">
        <f t="shared" si="22"/>
        <v>16752.099999999999</v>
      </c>
      <c r="J141" s="2"/>
      <c r="K141" s="2"/>
    </row>
    <row r="142" spans="1:11" x14ac:dyDescent="0.2">
      <c r="A142" s="69"/>
      <c r="B142" s="69"/>
      <c r="C142" s="70"/>
      <c r="D142" s="71"/>
      <c r="E142" s="71"/>
      <c r="F142" s="71"/>
      <c r="G142" s="70"/>
      <c r="H142" s="72"/>
      <c r="I142" s="73"/>
      <c r="J142" s="73"/>
      <c r="K142" s="73"/>
    </row>
    <row r="143" spans="1:11" s="89" customFormat="1" ht="15" x14ac:dyDescent="0.25">
      <c r="A143" s="92"/>
      <c r="B143" s="86" t="s">
        <v>296</v>
      </c>
      <c r="C143" s="93"/>
      <c r="D143" s="87"/>
      <c r="E143" s="93"/>
      <c r="F143" s="93"/>
      <c r="G143" s="93"/>
      <c r="H143" s="93"/>
      <c r="I143" s="93"/>
      <c r="J143" s="93"/>
      <c r="K143" s="88"/>
    </row>
    <row r="144" spans="1:11" s="89" customFormat="1" ht="26.25" customHeight="1" x14ac:dyDescent="0.25">
      <c r="A144" s="93"/>
      <c r="B144" s="123" t="s">
        <v>297</v>
      </c>
      <c r="C144" s="125"/>
      <c r="D144" s="125"/>
      <c r="E144" s="125"/>
      <c r="F144" s="125"/>
      <c r="G144" s="126"/>
      <c r="H144" s="127"/>
      <c r="I144" s="127"/>
      <c r="J144" s="128"/>
      <c r="K144" s="88"/>
    </row>
    <row r="145" spans="2:11" s="89" customFormat="1" ht="27.75" customHeight="1" x14ac:dyDescent="0.25">
      <c r="B145" s="123" t="s">
        <v>298</v>
      </c>
      <c r="C145" s="125"/>
      <c r="D145" s="125"/>
      <c r="E145" s="125"/>
      <c r="F145" s="125"/>
      <c r="G145" s="126"/>
      <c r="H145" s="127"/>
      <c r="I145" s="127"/>
      <c r="J145" s="127"/>
      <c r="K145" s="88"/>
    </row>
    <row r="146" spans="2:11" s="89" customFormat="1" ht="15.75" customHeight="1" x14ac:dyDescent="0.25">
      <c r="B146" s="123" t="s">
        <v>299</v>
      </c>
      <c r="C146" s="127"/>
      <c r="D146" s="127"/>
      <c r="E146" s="127"/>
      <c r="F146" s="90"/>
      <c r="G146" s="91"/>
      <c r="H146" s="91"/>
      <c r="I146" s="91"/>
      <c r="J146" s="91"/>
      <c r="K146" s="88"/>
    </row>
    <row r="147" spans="2:11" s="89" customFormat="1" ht="15" x14ac:dyDescent="0.25">
      <c r="B147" s="123" t="s">
        <v>300</v>
      </c>
      <c r="C147" s="123"/>
      <c r="D147" s="123"/>
      <c r="E147" s="123"/>
      <c r="F147" s="123"/>
      <c r="G147" s="123"/>
      <c r="H147" s="123"/>
      <c r="I147" s="123"/>
      <c r="J147" s="94"/>
      <c r="K147" s="88"/>
    </row>
    <row r="148" spans="2:11" s="89" customFormat="1" ht="15" x14ac:dyDescent="0.25">
      <c r="B148" s="123" t="s">
        <v>301</v>
      </c>
      <c r="C148" s="124"/>
      <c r="D148" s="124"/>
      <c r="E148" s="124"/>
      <c r="F148" s="124"/>
      <c r="G148" s="124"/>
      <c r="H148" s="124"/>
      <c r="I148" s="124"/>
      <c r="J148" s="124"/>
      <c r="K148" s="88"/>
    </row>
    <row r="149" spans="2:11" s="89" customFormat="1" ht="15" x14ac:dyDescent="0.25">
      <c r="B149" s="123" t="s">
        <v>302</v>
      </c>
      <c r="C149" s="124"/>
      <c r="D149" s="124"/>
      <c r="E149" s="124"/>
      <c r="F149" s="124"/>
      <c r="G149" s="124"/>
      <c r="H149" s="124"/>
      <c r="I149" s="124"/>
      <c r="J149" s="124"/>
      <c r="K149" s="88"/>
    </row>
  </sheetData>
  <mergeCells count="27">
    <mergeCell ref="B130:D130"/>
    <mergeCell ref="E131:F131"/>
    <mergeCell ref="B149:J149"/>
    <mergeCell ref="F132:F134"/>
    <mergeCell ref="B144:J144"/>
    <mergeCell ref="B145:J145"/>
    <mergeCell ref="B146:E146"/>
    <mergeCell ref="B147:I147"/>
    <mergeCell ref="B148:J148"/>
    <mergeCell ref="A132:A134"/>
    <mergeCell ref="B132:B134"/>
    <mergeCell ref="C132:C134"/>
    <mergeCell ref="D132:D134"/>
    <mergeCell ref="E132:E134"/>
    <mergeCell ref="H1:K1"/>
    <mergeCell ref="A3:K3"/>
    <mergeCell ref="J5:K5"/>
    <mergeCell ref="A6:A8"/>
    <mergeCell ref="B6:B8"/>
    <mergeCell ref="C6:C8"/>
    <mergeCell ref="D6:D8"/>
    <mergeCell ref="E6:E8"/>
    <mergeCell ref="F6:F8"/>
    <mergeCell ref="G6:K6"/>
    <mergeCell ref="G7:G8"/>
    <mergeCell ref="H7:H8"/>
    <mergeCell ref="I7:K7"/>
  </mergeCells>
  <pageMargins left="0.6692913385826772" right="0.39370078740157483" top="0.47244094488188981" bottom="0.39370078740157483" header="0.70866141732283472" footer="0.3937007874015748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31 pr. fin.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Romualda Poškevičienė</dc:creator>
  <cp:lastModifiedBy>Romualda Poškevičienė</cp:lastModifiedBy>
  <cp:lastPrinted>2022-01-27T11:04:46Z</cp:lastPrinted>
  <dcterms:created xsi:type="dcterms:W3CDTF">2022-01-27T08:29:04Z</dcterms:created>
  <dcterms:modified xsi:type="dcterms:W3CDTF">2022-01-27T11:05:06Z</dcterms:modified>
</cp:coreProperties>
</file>