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-1\tms\d.jezukeviciene\Tarybos projektai\priimti sprendimai\2018 metai\2018-02-01\TAR\Sprendimai\"/>
    </mc:Choice>
  </mc:AlternateContent>
  <bookViews>
    <workbookView xWindow="480" yWindow="216" windowWidth="27792" windowHeight="9468"/>
  </bookViews>
  <sheets>
    <sheet name="23 soc.pr. finansavimas" sheetId="3" r:id="rId1"/>
  </sheets>
  <definedNames>
    <definedName name="_xlnm.Print_Titles" localSheetId="0">'23 soc.pr. finansavimas'!$A:$R,'23 soc.pr. finansavimas'!$5:$7</definedName>
  </definedNames>
  <calcPr calcId="162913" fullCalcOnLoad="1"/>
</workbook>
</file>

<file path=xl/calcChain.xml><?xml version="1.0" encoding="utf-8"?>
<calcChain xmlns="http://schemas.openxmlformats.org/spreadsheetml/2006/main">
  <c r="J72" i="3" l="1"/>
  <c r="J11" i="3"/>
  <c r="J10" i="3" s="1"/>
  <c r="H67" i="3"/>
  <c r="H66" i="3" s="1"/>
  <c r="G126" i="3"/>
  <c r="F126" i="3"/>
  <c r="H109" i="3"/>
  <c r="H108" i="3"/>
  <c r="H107" i="3"/>
  <c r="H106" i="3"/>
  <c r="H105" i="3"/>
  <c r="M104" i="3"/>
  <c r="L104" i="3"/>
  <c r="K104" i="3"/>
  <c r="J104" i="3"/>
  <c r="I104" i="3"/>
  <c r="H104" i="3"/>
  <c r="G104" i="3"/>
  <c r="F104" i="3"/>
  <c r="E104" i="3"/>
  <c r="D104" i="3"/>
  <c r="H103" i="3"/>
  <c r="H102" i="3"/>
  <c r="H101" i="3"/>
  <c r="M100" i="3"/>
  <c r="L100" i="3"/>
  <c r="K100" i="3"/>
  <c r="J100" i="3"/>
  <c r="I100" i="3"/>
  <c r="H100" i="3" s="1"/>
  <c r="G100" i="3"/>
  <c r="F100" i="3"/>
  <c r="E100" i="3"/>
  <c r="D100" i="3"/>
  <c r="H99" i="3"/>
  <c r="H98" i="3"/>
  <c r="H97" i="3"/>
  <c r="H96" i="3"/>
  <c r="M95" i="3"/>
  <c r="L95" i="3"/>
  <c r="K95" i="3"/>
  <c r="J95" i="3"/>
  <c r="I95" i="3"/>
  <c r="H95" i="3"/>
  <c r="G95" i="3"/>
  <c r="F95" i="3"/>
  <c r="E95" i="3"/>
  <c r="D95" i="3"/>
  <c r="H94" i="3"/>
  <c r="M93" i="3"/>
  <c r="L93" i="3"/>
  <c r="L88" i="3" s="1"/>
  <c r="L87" i="3" s="1"/>
  <c r="K93" i="3"/>
  <c r="H93" i="3" s="1"/>
  <c r="J93" i="3"/>
  <c r="I93" i="3"/>
  <c r="G93" i="3"/>
  <c r="F93" i="3"/>
  <c r="E93" i="3"/>
  <c r="D93" i="3"/>
  <c r="H92" i="3"/>
  <c r="H89" i="3" s="1"/>
  <c r="H91" i="3"/>
  <c r="M89" i="3"/>
  <c r="M88" i="3"/>
  <c r="M87" i="3"/>
  <c r="L89" i="3"/>
  <c r="K89" i="3"/>
  <c r="K88" i="3" s="1"/>
  <c r="K87" i="3" s="1"/>
  <c r="J89" i="3"/>
  <c r="I89" i="3"/>
  <c r="I88" i="3"/>
  <c r="I87" i="3"/>
  <c r="G89" i="3"/>
  <c r="G88" i="3" s="1"/>
  <c r="G87" i="3" s="1"/>
  <c r="F89" i="3"/>
  <c r="E89" i="3"/>
  <c r="E88" i="3" s="1"/>
  <c r="E87" i="3" s="1"/>
  <c r="D89" i="3"/>
  <c r="D88" i="3"/>
  <c r="D87" i="3" s="1"/>
  <c r="J88" i="3"/>
  <c r="J87" i="3"/>
  <c r="F88" i="3"/>
  <c r="F87" i="3" s="1"/>
  <c r="H86" i="3"/>
  <c r="M85" i="3"/>
  <c r="G124" i="3" s="1"/>
  <c r="L85" i="3"/>
  <c r="F124" i="3" s="1"/>
  <c r="K85" i="3"/>
  <c r="K71" i="3"/>
  <c r="J85" i="3"/>
  <c r="J71" i="3" s="1"/>
  <c r="I85" i="3"/>
  <c r="G85" i="3"/>
  <c r="F85" i="3"/>
  <c r="E85" i="3"/>
  <c r="D85" i="3"/>
  <c r="H84" i="3"/>
  <c r="H83" i="3"/>
  <c r="H82" i="3"/>
  <c r="H79" i="3" s="1"/>
  <c r="H81" i="3"/>
  <c r="M79" i="3"/>
  <c r="L79" i="3"/>
  <c r="K79" i="3"/>
  <c r="J79" i="3"/>
  <c r="I79" i="3"/>
  <c r="I71" i="3" s="1"/>
  <c r="G79" i="3"/>
  <c r="F79" i="3"/>
  <c r="E79" i="3"/>
  <c r="D79" i="3"/>
  <c r="H78" i="3"/>
  <c r="H77" i="3"/>
  <c r="H76" i="3"/>
  <c r="H75" i="3"/>
  <c r="H74" i="3"/>
  <c r="H72" i="3" s="1"/>
  <c r="H71" i="3" s="1"/>
  <c r="M72" i="3"/>
  <c r="M71" i="3" s="1"/>
  <c r="L72" i="3"/>
  <c r="L71" i="3"/>
  <c r="K72" i="3"/>
  <c r="I72" i="3"/>
  <c r="G72" i="3"/>
  <c r="G71" i="3"/>
  <c r="F72" i="3"/>
  <c r="E72" i="3"/>
  <c r="D72" i="3"/>
  <c r="D71" i="3"/>
  <c r="F71" i="3"/>
  <c r="E71" i="3"/>
  <c r="H70" i="3"/>
  <c r="H69" i="3"/>
  <c r="H68" i="3"/>
  <c r="M66" i="3"/>
  <c r="L66" i="3"/>
  <c r="K66" i="3"/>
  <c r="J66" i="3"/>
  <c r="I66" i="3"/>
  <c r="G66" i="3"/>
  <c r="F66" i="3"/>
  <c r="E66" i="3"/>
  <c r="D66" i="3"/>
  <c r="H65" i="3"/>
  <c r="H64" i="3"/>
  <c r="H63" i="3"/>
  <c r="M63" i="3"/>
  <c r="L63" i="3"/>
  <c r="K63" i="3"/>
  <c r="J63" i="3"/>
  <c r="I63" i="3"/>
  <c r="G63" i="3"/>
  <c r="F63" i="3"/>
  <c r="E63" i="3"/>
  <c r="D63" i="3"/>
  <c r="H62" i="3"/>
  <c r="H61" i="3"/>
  <c r="H60" i="3"/>
  <c r="M60" i="3"/>
  <c r="L60" i="3"/>
  <c r="K60" i="3"/>
  <c r="J60" i="3"/>
  <c r="I60" i="3"/>
  <c r="G60" i="3"/>
  <c r="F60" i="3"/>
  <c r="E60" i="3"/>
  <c r="D60" i="3"/>
  <c r="H59" i="3"/>
  <c r="M56" i="3"/>
  <c r="L56" i="3"/>
  <c r="K56" i="3"/>
  <c r="J56" i="3"/>
  <c r="I56" i="3"/>
  <c r="H56" i="3"/>
  <c r="G56" i="3"/>
  <c r="F56" i="3"/>
  <c r="E56" i="3"/>
  <c r="D56" i="3"/>
  <c r="M52" i="3"/>
  <c r="G122" i="3"/>
  <c r="L52" i="3"/>
  <c r="F122" i="3" s="1"/>
  <c r="F121" i="3" s="1"/>
  <c r="F120" i="3" s="1"/>
  <c r="F119" i="3" s="1"/>
  <c r="F115" i="3" s="1"/>
  <c r="K52" i="3"/>
  <c r="H52" i="3"/>
  <c r="J52" i="3"/>
  <c r="I52" i="3"/>
  <c r="G52" i="3"/>
  <c r="F52" i="3"/>
  <c r="E52" i="3"/>
  <c r="D52" i="3"/>
  <c r="H51" i="3"/>
  <c r="H50" i="3"/>
  <c r="H49" i="3" s="1"/>
  <c r="M49" i="3"/>
  <c r="L49" i="3"/>
  <c r="K49" i="3"/>
  <c r="J49" i="3"/>
  <c r="I49" i="3"/>
  <c r="G49" i="3"/>
  <c r="F49" i="3"/>
  <c r="E49" i="3"/>
  <c r="D49" i="3"/>
  <c r="H48" i="3"/>
  <c r="H47" i="3"/>
  <c r="H45" i="3" s="1"/>
  <c r="M45" i="3"/>
  <c r="L45" i="3"/>
  <c r="K45" i="3"/>
  <c r="J45" i="3"/>
  <c r="I45" i="3"/>
  <c r="G45" i="3"/>
  <c r="F45" i="3"/>
  <c r="E45" i="3"/>
  <c r="D45" i="3"/>
  <c r="H43" i="3"/>
  <c r="H42" i="3"/>
  <c r="H40" i="3" s="1"/>
  <c r="M40" i="3"/>
  <c r="L40" i="3"/>
  <c r="K40" i="3"/>
  <c r="J40" i="3"/>
  <c r="I40" i="3"/>
  <c r="G40" i="3"/>
  <c r="F40" i="3"/>
  <c r="E40" i="3"/>
  <c r="D40" i="3"/>
  <c r="H39" i="3"/>
  <c r="H38" i="3"/>
  <c r="H37" i="3"/>
  <c r="H35" i="3" s="1"/>
  <c r="M35" i="3"/>
  <c r="L35" i="3"/>
  <c r="K35" i="3"/>
  <c r="J35" i="3"/>
  <c r="I35" i="3"/>
  <c r="G35" i="3"/>
  <c r="F35" i="3"/>
  <c r="E35" i="3"/>
  <c r="D35" i="3"/>
  <c r="M32" i="3"/>
  <c r="G123" i="3" s="1"/>
  <c r="G121" i="3" s="1"/>
  <c r="G120" i="3" s="1"/>
  <c r="G119" i="3" s="1"/>
  <c r="G115" i="3" s="1"/>
  <c r="L32" i="3"/>
  <c r="F123" i="3"/>
  <c r="K32" i="3"/>
  <c r="H32" i="3" s="1"/>
  <c r="E123" i="3" s="1"/>
  <c r="J32" i="3"/>
  <c r="I32" i="3"/>
  <c r="G32" i="3"/>
  <c r="F32" i="3"/>
  <c r="E32" i="3"/>
  <c r="D32" i="3"/>
  <c r="H31" i="3"/>
  <c r="H26" i="3" s="1"/>
  <c r="H30" i="3"/>
  <c r="H29" i="3"/>
  <c r="M26" i="3"/>
  <c r="L26" i="3"/>
  <c r="K26" i="3"/>
  <c r="J26" i="3"/>
  <c r="I26" i="3"/>
  <c r="G26" i="3"/>
  <c r="F26" i="3"/>
  <c r="E26" i="3"/>
  <c r="D26" i="3"/>
  <c r="D10" i="3" s="1"/>
  <c r="D9" i="3" s="1"/>
  <c r="H24" i="3"/>
  <c r="H23" i="3"/>
  <c r="H22" i="3"/>
  <c r="H17" i="3" s="1"/>
  <c r="E126" i="3"/>
  <c r="M17" i="3"/>
  <c r="L17" i="3"/>
  <c r="K17" i="3"/>
  <c r="J17" i="3"/>
  <c r="I17" i="3"/>
  <c r="G17" i="3"/>
  <c r="G10" i="3" s="1"/>
  <c r="G9" i="3" s="1"/>
  <c r="G8" i="3" s="1"/>
  <c r="F17" i="3"/>
  <c r="E17" i="3"/>
  <c r="D17" i="3"/>
  <c r="H16" i="3"/>
  <c r="H11" i="3" s="1"/>
  <c r="H10" i="3" s="1"/>
  <c r="H9" i="3" s="1"/>
  <c r="H15" i="3"/>
  <c r="E122" i="3" s="1"/>
  <c r="M11" i="3"/>
  <c r="M10" i="3" s="1"/>
  <c r="M9" i="3" s="1"/>
  <c r="M8" i="3" s="1"/>
  <c r="L11" i="3"/>
  <c r="L10" i="3"/>
  <c r="L9" i="3" s="1"/>
  <c r="L8" i="3" s="1"/>
  <c r="K11" i="3"/>
  <c r="K10" i="3" s="1"/>
  <c r="K9" i="3" s="1"/>
  <c r="K8" i="3" s="1"/>
  <c r="E118" i="3" s="1"/>
  <c r="I11" i="3"/>
  <c r="I10" i="3" s="1"/>
  <c r="I9" i="3" s="1"/>
  <c r="I8" i="3" s="1"/>
  <c r="E116" i="3" s="1"/>
  <c r="E115" i="3" s="1"/>
  <c r="G11" i="3"/>
  <c r="F11" i="3"/>
  <c r="F10" i="3" s="1"/>
  <c r="F9" i="3" s="1"/>
  <c r="F8" i="3" s="1"/>
  <c r="E11" i="3"/>
  <c r="E10" i="3" s="1"/>
  <c r="E9" i="3" s="1"/>
  <c r="E8" i="3" s="1"/>
  <c r="D11" i="3"/>
  <c r="H85" i="3"/>
  <c r="E124" i="3" s="1"/>
  <c r="D8" i="3" l="1"/>
  <c r="J9" i="3"/>
  <c r="J8" i="3" s="1"/>
  <c r="E117" i="3" s="1"/>
  <c r="E121" i="3"/>
  <c r="E120" i="3" s="1"/>
  <c r="E119" i="3" s="1"/>
  <c r="H88" i="3"/>
  <c r="H87" i="3" s="1"/>
  <c r="H8" i="3" s="1"/>
</calcChain>
</file>

<file path=xl/sharedStrings.xml><?xml version="1.0" encoding="utf-8"?>
<sst xmlns="http://schemas.openxmlformats.org/spreadsheetml/2006/main" count="483" uniqueCount="259">
  <si>
    <t>Socialinės apsaugos programa</t>
  </si>
  <si>
    <t>Kodas</t>
  </si>
  <si>
    <t>23</t>
  </si>
  <si>
    <t>Sukurti saugesnę socialinę aplinką</t>
  </si>
  <si>
    <t>23.01</t>
  </si>
  <si>
    <t>Mato vnt.</t>
  </si>
  <si>
    <t>Socialinių paslaugų gavėjų skaičius 1 000 gyventojų</t>
  </si>
  <si>
    <t>žm.</t>
  </si>
  <si>
    <t>83,00</t>
  </si>
  <si>
    <t>Socialinių paslaugų gavėjų skaičius</t>
  </si>
  <si>
    <t>4.383,00</t>
  </si>
  <si>
    <t>Vidutinis teikiamų paslaugų gavėjų mėnesio skaičius</t>
  </si>
  <si>
    <t>105,00</t>
  </si>
  <si>
    <t>106,00</t>
  </si>
  <si>
    <t>Vidutinis apgyvendinimo paslaugos gavėjų mėnesio skaičius</t>
  </si>
  <si>
    <t>32,00</t>
  </si>
  <si>
    <t>33,00</t>
  </si>
  <si>
    <t>Vidutinis apgyvendinimo savarankiško gyvenimo namuose paslaugas gaunančių  gavėjų mėnesio skaičius</t>
  </si>
  <si>
    <t>vnt.</t>
  </si>
  <si>
    <t>20,00</t>
  </si>
  <si>
    <t>Laikino apnakvindinimo paslaugas gaunančių asmenų mėnesio skaičius</t>
  </si>
  <si>
    <t>22,00</t>
  </si>
  <si>
    <t>23,00</t>
  </si>
  <si>
    <t>25,00</t>
  </si>
  <si>
    <t>Parengtų šeimų būti  globėjais skaičius</t>
  </si>
  <si>
    <t>12,00</t>
  </si>
  <si>
    <t>Šeimos krizių centre apgyvendintų šeimų skaičius</t>
  </si>
  <si>
    <t>10,00</t>
  </si>
  <si>
    <t>Vaikų globos namuose gyvenančių vaikų skaičus</t>
  </si>
  <si>
    <t>37,00</t>
  </si>
  <si>
    <t>24,00</t>
  </si>
  <si>
    <t>Grupinio gyvenimo namuose apgyvendintų asmenų skaičius</t>
  </si>
  <si>
    <t>6,00</t>
  </si>
  <si>
    <t>Bendruomeniniuose vaikų globos namuose gyvenančių vaikų skaičius</t>
  </si>
  <si>
    <t>28,00</t>
  </si>
  <si>
    <t>36,00</t>
  </si>
  <si>
    <t>Vaikų, gaunančių socialinę globą šeimynoje, skaičius</t>
  </si>
  <si>
    <t>2,00</t>
  </si>
  <si>
    <t>Vidutinis centro dienos socialinės globos institucijoje pasl. gavėjų mėnesio skaičius</t>
  </si>
  <si>
    <t>30,00</t>
  </si>
  <si>
    <t>Vidutinis centro dienos socialinės globos namuose pasl. gavėjų mėnesio skaičius</t>
  </si>
  <si>
    <t>38,00</t>
  </si>
  <si>
    <t>Vidutinis centro  socialinės priežiūros-pagalbos namuose pasl. gavėjų mėnesio skaičius</t>
  </si>
  <si>
    <t>Socialinės  rizikos šeimų mėnesio skaičius</t>
  </si>
  <si>
    <t>148,00</t>
  </si>
  <si>
    <t>Išbrauktų socialinės rizikos šeimų skaičius</t>
  </si>
  <si>
    <t>Stebimų socialinės rizikos šeimų skaičius</t>
  </si>
  <si>
    <t>57,00</t>
  </si>
  <si>
    <t>Ilgalaikės globos gavėjų skaičius</t>
  </si>
  <si>
    <t>39,00</t>
  </si>
  <si>
    <t>Darbuotojų, dalyvavusių socialinių paslaugų kokybės gerinimo Equass sistemos taikyme, skaičius</t>
  </si>
  <si>
    <t>4,00</t>
  </si>
  <si>
    <t>350,00</t>
  </si>
  <si>
    <t>400,00</t>
  </si>
  <si>
    <t>Vidutinis vaikų ir jaunimo dienos centro lankytojų skaičius</t>
  </si>
  <si>
    <t>Paramą higienos prekėmis gavusių asmenų skaičius</t>
  </si>
  <si>
    <t>Finansuotų projektų skaičius</t>
  </si>
  <si>
    <t>7,00</t>
  </si>
  <si>
    <t>Paslaugų gavėjų skaičius</t>
  </si>
  <si>
    <t>370,00</t>
  </si>
  <si>
    <t>380,00</t>
  </si>
  <si>
    <t>Ilgalaikės globos paslaugų gavėjų kitų savivaldybių globos įstaigose skaičius</t>
  </si>
  <si>
    <t>80,00</t>
  </si>
  <si>
    <t>85,00</t>
  </si>
  <si>
    <t>Pagalbą į namus gaunančių asmenų mėnesio skaičius</t>
  </si>
  <si>
    <t>55,00</t>
  </si>
  <si>
    <t>58,00</t>
  </si>
  <si>
    <t>Paramą maisto produktais gavusių asmenų skaičius</t>
  </si>
  <si>
    <t>Transporto paslaugas gaunančių asmenų mėnesio skaičius</t>
  </si>
  <si>
    <t>15,00</t>
  </si>
  <si>
    <t>17,00</t>
  </si>
  <si>
    <t>Vidutinis maitinimo paslaugas gaunančių asmenų mėnesio skaičius</t>
  </si>
  <si>
    <t>Paslaugos gavėjų  mėnesio skaičius</t>
  </si>
  <si>
    <t>110,00</t>
  </si>
  <si>
    <t>Projektų veikloje dalyvavusių asmenų skaičius</t>
  </si>
  <si>
    <t>45,00</t>
  </si>
  <si>
    <t>Vidutinis dienos socialinės globos namuose paslaugos gavėjų mėnesio skaičius</t>
  </si>
  <si>
    <t>75,00</t>
  </si>
  <si>
    <t>78,00</t>
  </si>
  <si>
    <t>Administravimui skirtų lėšų panaudojimas</t>
  </si>
  <si>
    <t>proc.</t>
  </si>
  <si>
    <t>95,00</t>
  </si>
  <si>
    <t>3,00</t>
  </si>
  <si>
    <t>Integruotų į visuomenę asmenų skaičius</t>
  </si>
  <si>
    <t>Atrinktų darbdavių skaičius</t>
  </si>
  <si>
    <t>18,00</t>
  </si>
  <si>
    <t>Įdarbintų asmenų skaičius</t>
  </si>
  <si>
    <t>70,00</t>
  </si>
  <si>
    <t>35,00</t>
  </si>
  <si>
    <t>Būstų, pritaikytų neįgaliesiems, skaičius</t>
  </si>
  <si>
    <t>Būstų, pritaikytų vaikams su sunkia negalia, skaičius</t>
  </si>
  <si>
    <t>1,00</t>
  </si>
  <si>
    <t>Asmenų, gaunančių lengvatas, skaičius</t>
  </si>
  <si>
    <t>50,00</t>
  </si>
  <si>
    <t>Šeimų, gavusių paramą, skaičius</t>
  </si>
  <si>
    <t>Įgyvendintų projektų skaičius</t>
  </si>
  <si>
    <t>9,00</t>
  </si>
  <si>
    <t>770,00</t>
  </si>
  <si>
    <t>Užtikrinti socialinę apsaugą mokant socialines išmokas ir kompensacijas</t>
  </si>
  <si>
    <t>23.02</t>
  </si>
  <si>
    <t>Išmokų ir kompensacijų gavėjų skaičius 1 000 gyventojų</t>
  </si>
  <si>
    <t>217,00</t>
  </si>
  <si>
    <t>227,00</t>
  </si>
  <si>
    <t>Išmokų ir kompensacijų gavėjų skaičius</t>
  </si>
  <si>
    <t>11.500,00</t>
  </si>
  <si>
    <t>12.000,00</t>
  </si>
  <si>
    <t>Patenkinta prašymų skaičius</t>
  </si>
  <si>
    <t>100,00</t>
  </si>
  <si>
    <t>Vidutinis socialinės pašalpos gavėjų skaičius</t>
  </si>
  <si>
    <t>Vidutinis kompensacijų gavėjų skaičius</t>
  </si>
  <si>
    <t>Vidutinis išmokas gavusių vaikų mėnesio skaičius</t>
  </si>
  <si>
    <t>Paramos gavėjų skaičius</t>
  </si>
  <si>
    <t>760,00</t>
  </si>
  <si>
    <t>Kompensacijų gavėjų skaičius</t>
  </si>
  <si>
    <t>Kompensacijų skaičius</t>
  </si>
  <si>
    <t>1.400.000,00</t>
  </si>
  <si>
    <t>1.500.000,00</t>
  </si>
  <si>
    <t>1.600.000,00</t>
  </si>
  <si>
    <t>Vidutinis šalpos ir kitų išmokų gavėjų mėnesio skaičius</t>
  </si>
  <si>
    <t>2.868,00</t>
  </si>
  <si>
    <t>2.900,00</t>
  </si>
  <si>
    <t>Vaikų, dalyvaujančių vasaros stovyklose, skaičius</t>
  </si>
  <si>
    <t>180,00</t>
  </si>
  <si>
    <t>Vidutinis mokinių, kuriems teikiamas nemokamas maitinimas, mėnesio skaičius</t>
  </si>
  <si>
    <t>896,00</t>
  </si>
  <si>
    <t>897,00</t>
  </si>
  <si>
    <t>905,00</t>
  </si>
  <si>
    <t>Mokinių, gavusių paramą mokinio reikmenimis, skaičius</t>
  </si>
  <si>
    <t>750,00</t>
  </si>
  <si>
    <t>60,00</t>
  </si>
  <si>
    <t>Alytaus miesto savivaldybės 2018–2020 metų strateginio veiklos plano 3 priedo tęsinys</t>
  </si>
  <si>
    <t>2018-2020 m. strateginio veiklos plano programos tikslų, uždavinių, priemonių, priemonių išlaidų ir kriterijų suvestinė (tūkst. Eur)</t>
  </si>
  <si>
    <t>Pavadinimas</t>
  </si>
  <si>
    <t>SP lėšos</t>
  </si>
  <si>
    <t>Lėšų poreikis biudžetiniams 2018-iesiems metams</t>
  </si>
  <si>
    <t>2018-ųjų metų asignavimų planas</t>
  </si>
  <si>
    <t>2019-ųjų metų lėšų poreikis</t>
  </si>
  <si>
    <t>2020-ųjų metų lėšų poreikis</t>
  </si>
  <si>
    <t>Produkto /Rezultato</t>
  </si>
  <si>
    <t>Iš viso</t>
  </si>
  <si>
    <t>Išlaidoms</t>
  </si>
  <si>
    <t>Turtui įsigyti.</t>
  </si>
  <si>
    <t>Turtui įsigyti</t>
  </si>
  <si>
    <t>Rodiklis</t>
  </si>
  <si>
    <t>Planas</t>
  </si>
  <si>
    <t>Iš jų darbo užmokesčiui</t>
  </si>
  <si>
    <t>iš viso</t>
  </si>
  <si>
    <t>2018 m.</t>
  </si>
  <si>
    <t>2019 m.</t>
  </si>
  <si>
    <t>2020 m.</t>
  </si>
  <si>
    <t>23.01.01</t>
  </si>
  <si>
    <t>Socialinių paslaugų teikimas</t>
  </si>
  <si>
    <t>23.01.01.01</t>
  </si>
  <si>
    <t>Teikti socialines paslaugas Alytaus nakvynės namuose</t>
  </si>
  <si>
    <t>SB</t>
  </si>
  <si>
    <t>D</t>
  </si>
  <si>
    <t>23.01.01.02</t>
  </si>
  <si>
    <t>Teikti ilgalaikės (trumpalaikės) socialinės globos paslaugas Alytaus vaikų globos namuose</t>
  </si>
  <si>
    <t>KT</t>
  </si>
  <si>
    <t>23.01.01.03</t>
  </si>
  <si>
    <t>Teikti ilgalaikės (trumpalaikės) socialinės globos paslaugas šeimynoje</t>
  </si>
  <si>
    <t>23.01.01.04</t>
  </si>
  <si>
    <t>Teikti socialines paslaugas VšĮ Alytaus miesto socialinių paslaugų centre</t>
  </si>
  <si>
    <t>42,00</t>
  </si>
  <si>
    <t>46,00</t>
  </si>
  <si>
    <t>23.01.01.05</t>
  </si>
  <si>
    <t>Teikti socialines paslaugas soc. rizikos šeimoms VšĮ Alytaus miesto socialinių paslaugų centre</t>
  </si>
  <si>
    <t>23.01.01.06</t>
  </si>
  <si>
    <t>Teikti socialines paslaugas VšĮ Alytaus medicininės  reabilitacijos ir sporto centre</t>
  </si>
  <si>
    <t>23.01.01.07</t>
  </si>
  <si>
    <t>Teikti socialines ir sociokultūrines paslaugas VšĮ Alytaus miesto bendruomenės centre</t>
  </si>
  <si>
    <t>150,00</t>
  </si>
  <si>
    <t>23.01.01.08</t>
  </si>
  <si>
    <t>Finansuoti ir koordinuoti socialinių paslaugų projektus, teikti paramą higienos prekėmis</t>
  </si>
  <si>
    <t>23.01.01.09</t>
  </si>
  <si>
    <t>Finansuoti ir įgyvendinti socialinės reabilitacijos paslaugų neįgaliesiems bendruomenėje projektus</t>
  </si>
  <si>
    <t>VB</t>
  </si>
  <si>
    <t>23.01.01.10</t>
  </si>
  <si>
    <t>Teikti ilgalaikės socialinės globos paslaugas asmenims su sunkia negalia</t>
  </si>
  <si>
    <t>23.01.01.11</t>
  </si>
  <si>
    <t>Teikti maitinimo, laidojimo, paramos maisto produktais ir kitas socialines paslaugas</t>
  </si>
  <si>
    <t>2.500,00</t>
  </si>
  <si>
    <t>2.300,00</t>
  </si>
  <si>
    <t>23.01.01.12</t>
  </si>
  <si>
    <t>Užtikrinti būsimų globėjų ir įtėvių parengimą ir tolimesnį palaikymą</t>
  </si>
  <si>
    <t>23.01.01.13</t>
  </si>
  <si>
    <t>Įgyvendinti Alytaus miesto bendruomeninių šeimos namų projektą</t>
  </si>
  <si>
    <t>23.01.01.14</t>
  </si>
  <si>
    <t>Įgyvendinti projektą „Dabar laikas pokyčiams“( VšĮ Alytaus miesto bendruomenės centras)</t>
  </si>
  <si>
    <t>23.01.01.15</t>
  </si>
  <si>
    <t>Įgyvendinti  projektą „Augančios socialinės pasienio iniciatyvos“ (VšĮ Alytaus miesto socialinių paslaugų centras)</t>
  </si>
  <si>
    <t>23.01.01.16</t>
  </si>
  <si>
    <t>Teikti socialines paslaugas VšĮ Alytaus poliklinikoje</t>
  </si>
  <si>
    <t>23.01.01.17</t>
  </si>
  <si>
    <t>Administruoti Socialinės apsaugos programą</t>
  </si>
  <si>
    <t>23.01.01.18</t>
  </si>
  <si>
    <t>Įgyvendinti pasienio bendradarbiavimo projektus (VšĮ Alytaus medicininės reabilitacijos ir sporto centras, VšĮ Alytaus socialinių paslaugų centras)</t>
  </si>
  <si>
    <t>23.01.02</t>
  </si>
  <si>
    <t>Socialinės atskirties mažinimas</t>
  </si>
  <si>
    <t>23.01.02.01</t>
  </si>
  <si>
    <t>Įgyvendinti Užimtumo didinimo programą</t>
  </si>
  <si>
    <t>23.01.02.02</t>
  </si>
  <si>
    <t>Užkirsti kelią prekybai žmonėmis, smurtui artimoje aplinkoje ir padėti nukentėjusiems</t>
  </si>
  <si>
    <t>23.01.02.03</t>
  </si>
  <si>
    <t>Įgyvendinti žmogaus teises, siekiant užtikrinti asmenų lygybę</t>
  </si>
  <si>
    <t>23.01.02.05</t>
  </si>
  <si>
    <t>Pritaikyti būstą neįgaliesiems</t>
  </si>
  <si>
    <t>23.01.02.06</t>
  </si>
  <si>
    <t>Teikti papildomas lengvatas soc. remtiniems asmenims, paėmusiems lengvatinį būsto kreditą</t>
  </si>
  <si>
    <t>23.01.02.07</t>
  </si>
  <si>
    <t>Kompensuoti būsto nuomos ar išperkamosios būsto nuomos mokesčių dalį</t>
  </si>
  <si>
    <t>23.01.02.08</t>
  </si>
  <si>
    <t>Remti savivaldybės bendruomeninę veiklą</t>
  </si>
  <si>
    <t>23.02.01</t>
  </si>
  <si>
    <t>Teisės aktais numatytų socialinių išmokų ir kompensacijų mokėjimas</t>
  </si>
  <si>
    <t>23.02.01.01</t>
  </si>
  <si>
    <t>Mokėti socialines pašalpas ir teikti vienkartinę paramą nepasiturintiems asmenims</t>
  </si>
  <si>
    <t>23.02.01.02</t>
  </si>
  <si>
    <t>Mokėti kompensacijas už šildymą, karštą ir geriamąjį vandenį nepasiturintiems asmenims</t>
  </si>
  <si>
    <t>6.000,00</t>
  </si>
  <si>
    <t>23.02.01.03</t>
  </si>
  <si>
    <t>Mokėti išmokas vaikams</t>
  </si>
  <si>
    <t>5.000,00</t>
  </si>
  <si>
    <t>23.02.01.04</t>
  </si>
  <si>
    <t>Teikti paramą mirties atveju</t>
  </si>
  <si>
    <t>23.02.01.05</t>
  </si>
  <si>
    <t>Mokėti vienkartines kompensacijas asmenims, sužalotiems atliekant būtinąją karinę tarnybą sovietinėje armijoje, ir šioje armijoje žuvusiųjų šeimoms</t>
  </si>
  <si>
    <t>23.02.01.06</t>
  </si>
  <si>
    <t>Mokėti kompensacijas už komunalines paslaugas nepriklausomybės gynėjams</t>
  </si>
  <si>
    <t>23.02.01.07</t>
  </si>
  <si>
    <t>Mokėti kompensacijas už lengvatinį keleivių vežimą</t>
  </si>
  <si>
    <t>23.02.01.08</t>
  </si>
  <si>
    <t>Mokėti šalpos, kitas išmokas ir kompensacijas</t>
  </si>
  <si>
    <t>23.02.01.09</t>
  </si>
  <si>
    <t>Mokinius nemokamai maitinti ir užtikrinti jų užimtumą vasaros stovyklose</t>
  </si>
  <si>
    <t>23.02.01.10</t>
  </si>
  <si>
    <t>Mokinius nemokamai aprūpinti mokymo reikmenimis</t>
  </si>
  <si>
    <t>23.02.01.11</t>
  </si>
  <si>
    <t>Mokinius nemokamai maitinti VšĮ Alytaus Šv. Benedikto gimnazijoje</t>
  </si>
  <si>
    <t>Bendras lėšų  poreikis ir numatomi finansavimo šaltiniai</t>
  </si>
  <si>
    <t>(tūkst. Eur)</t>
  </si>
  <si>
    <t>Ekonominės klasifikacijos grupės</t>
  </si>
  <si>
    <t>Lėšų poreikis  biudžetiniams 2018-iesiems metams</t>
  </si>
  <si>
    <t>1. Iš viso lėšų poreikis:</t>
  </si>
  <si>
    <t>1.1. išlaidoms, iš jų:</t>
  </si>
  <si>
    <t>1.1.1. darbo užmokesčiui</t>
  </si>
  <si>
    <t>1.2. turtui įsigyti</t>
  </si>
  <si>
    <t>2. Finansavimo šaltiniai:</t>
  </si>
  <si>
    <t>2.1. 1. Savivaldybės lėšos (iš viso)</t>
  </si>
  <si>
    <t>2.1.1. 1. Savivaldybės biudžetas su dotacijomis (iš jų)</t>
  </si>
  <si>
    <t>2.1.1.1. 1. Savivaldybės biudžeto lėšos (SB)</t>
  </si>
  <si>
    <t>2.1.1.2. 2. Dotacijų iš valstybės ir kitų valstybės valdymo lygių lėšos (D)</t>
  </si>
  <si>
    <t>2.2. 2. Valstybės biudžeto lėšos (VB)</t>
  </si>
  <si>
    <t>2.3. 3. Europos Sąjungos ir kitų užsienio fondų paramos lėšos (ES)</t>
  </si>
  <si>
    <t>2.4. 4. Kitų šaltinių lėšos (KT)</t>
  </si>
  <si>
    <t>Finansavimo šaltiniai:</t>
  </si>
  <si>
    <r>
      <rPr>
        <b/>
        <sz val="10"/>
        <color indexed="8"/>
        <rFont val="Times New Roman"/>
        <family val="1"/>
      </rPr>
      <t>SB</t>
    </r>
    <r>
      <rPr>
        <sz val="10"/>
        <color indexed="8"/>
        <rFont val="Times New Roman"/>
        <family val="1"/>
      </rPr>
      <t xml:space="preserve"> – asignavimai savarankiškosioms funkcijoms atlikti,  biudžetinių įstaigų pajamų lėšos, aplinkos apsaugos rėmimo specialiosios programos lėšos, paskolų lėšos ir kt.</t>
    </r>
  </si>
  <si>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– asignavimai valstybinėms (valstybės perduotoms savivaldybėms) funkcijoms atlikti, kitos spec. tikslinės dotacijos (perduotoms iš apskričių įstaigoms išlaikyti, mokinio krepšelio lėšos ir kt), kitos dotacijos.</t>
    </r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</si>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</sst>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10427]#,##0.00;\-#,##0.00;&quot;&quot;"/>
    <numFmt numFmtId="165" formatCode="[$-10427]#,##0.0;\-#,##0.0"/>
    <numFmt numFmtId="166" formatCode="0.0"/>
    <numFmt numFmtId="167" formatCode="#,##0.0;\-#,##0.0;"/>
    <numFmt numFmtId="168" formatCode="[$-10427]#,##0.00;\-#,##0.00"/>
    <numFmt numFmtId="169" formatCode="#,##0.00_ ;\-#,##0.00\ 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8EC44"/>
        <bgColor rgb="FFF8EC44"/>
      </patternFill>
    </fill>
    <fill>
      <patternFill patternType="solid">
        <fgColor rgb="FFCFC7F5"/>
        <bgColor rgb="FFCFC7F5"/>
      </patternFill>
    </fill>
    <fill>
      <patternFill patternType="solid">
        <fgColor rgb="FFCEF7DB"/>
        <bgColor rgb="FFCEF7DB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1" fillId="0" borderId="0"/>
    <xf numFmtId="0" fontId="4" fillId="0" borderId="0" applyBorder="0"/>
    <xf numFmtId="0" fontId="5" fillId="0" borderId="0"/>
    <xf numFmtId="0" fontId="5" fillId="0" borderId="0"/>
    <xf numFmtId="0" fontId="1" fillId="0" borderId="0"/>
  </cellStyleXfs>
  <cellXfs count="221">
    <xf numFmtId="0" fontId="0" fillId="0" borderId="0" xfId="0"/>
    <xf numFmtId="0" fontId="6" fillId="0" borderId="0" xfId="2" applyNumberFormat="1" applyFont="1" applyFill="1" applyAlignment="1" applyProtection="1"/>
    <xf numFmtId="0" fontId="7" fillId="0" borderId="13" xfId="2" applyNumberFormat="1" applyFont="1" applyFill="1" applyBorder="1" applyAlignment="1" applyProtection="1">
      <alignment horizontal="center" vertical="top" wrapText="1" readingOrder="1"/>
    </xf>
    <xf numFmtId="0" fontId="7" fillId="0" borderId="14" xfId="2" applyNumberFormat="1" applyFont="1" applyFill="1" applyBorder="1" applyAlignment="1" applyProtection="1">
      <alignment horizontal="center" vertical="top" wrapText="1" readingOrder="1"/>
    </xf>
    <xf numFmtId="0" fontId="7" fillId="0" borderId="15" xfId="2" applyNumberFormat="1" applyFont="1" applyFill="1" applyBorder="1" applyAlignment="1" applyProtection="1">
      <alignment horizontal="center" vertical="center" wrapText="1" readingOrder="1"/>
    </xf>
    <xf numFmtId="0" fontId="7" fillId="0" borderId="16" xfId="2" applyNumberFormat="1" applyFont="1" applyFill="1" applyBorder="1" applyAlignment="1" applyProtection="1">
      <alignment horizontal="center" vertical="center" wrapText="1" readingOrder="1"/>
    </xf>
    <xf numFmtId="0" fontId="7" fillId="0" borderId="16" xfId="2" applyNumberFormat="1" applyFont="1" applyFill="1" applyBorder="1" applyAlignment="1" applyProtection="1">
      <alignment horizontal="center" vertical="top" wrapText="1" readingOrder="1"/>
    </xf>
    <xf numFmtId="0" fontId="7" fillId="0" borderId="16" xfId="2" applyNumberFormat="1" applyFont="1" applyFill="1" applyBorder="1" applyAlignment="1" applyProtection="1">
      <alignment vertical="top" wrapText="1"/>
    </xf>
    <xf numFmtId="0" fontId="7" fillId="0" borderId="15" xfId="2" applyNumberFormat="1" applyFont="1" applyFill="1" applyBorder="1" applyAlignment="1" applyProtection="1">
      <alignment horizontal="center" vertical="top" wrapText="1" readingOrder="1"/>
    </xf>
    <xf numFmtId="0" fontId="7" fillId="0" borderId="17" xfId="2" applyNumberFormat="1" applyFont="1" applyFill="1" applyBorder="1" applyAlignment="1" applyProtection="1">
      <alignment horizontal="center" vertical="top" wrapText="1" readingOrder="1"/>
    </xf>
    <xf numFmtId="0" fontId="7" fillId="0" borderId="18" xfId="2" applyNumberFormat="1" applyFont="1" applyFill="1" applyBorder="1" applyAlignment="1" applyProtection="1">
      <alignment vertical="top" wrapText="1" readingOrder="1"/>
    </xf>
    <xf numFmtId="0" fontId="7" fillId="0" borderId="19" xfId="2" applyNumberFormat="1" applyFont="1" applyFill="1" applyBorder="1" applyAlignment="1" applyProtection="1">
      <alignment vertical="top" wrapText="1" readingOrder="1"/>
    </xf>
    <xf numFmtId="0" fontId="7" fillId="0" borderId="19" xfId="2" applyNumberFormat="1" applyFont="1" applyFill="1" applyBorder="1" applyAlignment="1" applyProtection="1">
      <alignment horizontal="center" vertical="top" wrapText="1" readingOrder="1"/>
    </xf>
    <xf numFmtId="0" fontId="7" fillId="0" borderId="20" xfId="2" applyNumberFormat="1" applyFont="1" applyFill="1" applyBorder="1" applyAlignment="1" applyProtection="1">
      <alignment horizontal="center" vertical="top" wrapText="1" readingOrder="1"/>
    </xf>
    <xf numFmtId="0" fontId="7" fillId="0" borderId="18" xfId="2" applyNumberFormat="1" applyFont="1" applyFill="1" applyBorder="1" applyAlignment="1" applyProtection="1">
      <alignment horizontal="center" vertical="top" wrapText="1" readingOrder="1"/>
    </xf>
    <xf numFmtId="0" fontId="7" fillId="0" borderId="21" xfId="2" applyNumberFormat="1" applyFont="1" applyFill="1" applyBorder="1" applyAlignment="1" applyProtection="1">
      <alignment horizontal="center" vertical="top" wrapText="1" readingOrder="1"/>
    </xf>
    <xf numFmtId="0" fontId="7" fillId="0" borderId="22" xfId="2" applyNumberFormat="1" applyFont="1" applyFill="1" applyBorder="1" applyAlignment="1" applyProtection="1">
      <alignment horizontal="center" vertical="top" wrapText="1" readingOrder="1"/>
    </xf>
    <xf numFmtId="0" fontId="7" fillId="2" borderId="23" xfId="2" applyNumberFormat="1" applyFont="1" applyFill="1" applyBorder="1" applyAlignment="1" applyProtection="1">
      <alignment vertical="top" wrapText="1" readingOrder="1"/>
      <protection locked="0"/>
    </xf>
    <xf numFmtId="0" fontId="7" fillId="2" borderId="24" xfId="2" applyNumberFormat="1" applyFont="1" applyFill="1" applyBorder="1" applyAlignment="1" applyProtection="1">
      <alignment vertical="top" wrapText="1" readingOrder="1"/>
      <protection locked="0"/>
    </xf>
    <xf numFmtId="0" fontId="7" fillId="2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7" fillId="2" borderId="24" xfId="2" applyNumberFormat="1" applyFont="1" applyFill="1" applyBorder="1" applyAlignment="1" applyProtection="1">
      <alignment horizontal="right" vertical="top" wrapText="1" readingOrder="1"/>
    </xf>
    <xf numFmtId="164" fontId="7" fillId="2" borderId="25" xfId="2" applyNumberFormat="1" applyFont="1" applyFill="1" applyBorder="1" applyAlignment="1" applyProtection="1">
      <alignment horizontal="right" vertical="top" wrapText="1" readingOrder="1"/>
    </xf>
    <xf numFmtId="164" fontId="7" fillId="2" borderId="23" xfId="2" applyNumberFormat="1" applyFont="1" applyFill="1" applyBorder="1" applyAlignment="1" applyProtection="1">
      <alignment horizontal="right" vertical="top" wrapText="1" readingOrder="1"/>
    </xf>
    <xf numFmtId="164" fontId="7" fillId="2" borderId="26" xfId="2" applyNumberFormat="1" applyFont="1" applyFill="1" applyBorder="1" applyAlignment="1" applyProtection="1">
      <alignment horizontal="right" vertical="top" wrapText="1" readingOrder="1"/>
    </xf>
    <xf numFmtId="164" fontId="7" fillId="2" borderId="27" xfId="2" applyNumberFormat="1" applyFont="1" applyFill="1" applyBorder="1" applyAlignment="1" applyProtection="1">
      <alignment horizontal="right" vertical="top" wrapText="1" readingOrder="1"/>
    </xf>
    <xf numFmtId="0" fontId="7" fillId="2" borderId="24" xfId="2" applyNumberFormat="1" applyFont="1" applyFill="1" applyBorder="1" applyAlignment="1" applyProtection="1">
      <alignment horizontal="center" vertical="top" wrapText="1" readingOrder="1"/>
      <protection locked="0"/>
    </xf>
    <xf numFmtId="0" fontId="7" fillId="2" borderId="24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2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23" xfId="2" applyNumberFormat="1" applyFont="1" applyFill="1" applyBorder="1" applyAlignment="1" applyProtection="1">
      <alignment vertical="top" wrapText="1" readingOrder="1"/>
      <protection locked="0"/>
    </xf>
    <xf numFmtId="0" fontId="6" fillId="3" borderId="24" xfId="2" applyNumberFormat="1" applyFont="1" applyFill="1" applyBorder="1" applyAlignment="1" applyProtection="1">
      <alignment vertical="top" wrapText="1" readingOrder="1"/>
      <protection locked="0"/>
    </xf>
    <xf numFmtId="0" fontId="6" fillId="3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3" borderId="24" xfId="2" applyNumberFormat="1" applyFont="1" applyFill="1" applyBorder="1" applyAlignment="1" applyProtection="1">
      <alignment horizontal="right" vertical="top" wrapText="1" readingOrder="1"/>
    </xf>
    <xf numFmtId="164" fontId="6" fillId="3" borderId="25" xfId="2" applyNumberFormat="1" applyFont="1" applyFill="1" applyBorder="1" applyAlignment="1" applyProtection="1">
      <alignment horizontal="right" vertical="top" wrapText="1" readingOrder="1"/>
    </xf>
    <xf numFmtId="164" fontId="6" fillId="3" borderId="23" xfId="2" applyNumberFormat="1" applyFont="1" applyFill="1" applyBorder="1" applyAlignment="1" applyProtection="1">
      <alignment horizontal="right" vertical="top" wrapText="1" readingOrder="1"/>
    </xf>
    <xf numFmtId="164" fontId="6" fillId="3" borderId="26" xfId="2" applyNumberFormat="1" applyFont="1" applyFill="1" applyBorder="1" applyAlignment="1" applyProtection="1">
      <alignment horizontal="right" vertical="top" wrapText="1" readingOrder="1"/>
    </xf>
    <xf numFmtId="164" fontId="6" fillId="3" borderId="27" xfId="2" applyNumberFormat="1" applyFont="1" applyFill="1" applyBorder="1" applyAlignment="1" applyProtection="1">
      <alignment horizontal="right" vertical="top" wrapText="1" readingOrder="1"/>
    </xf>
    <xf numFmtId="0" fontId="6" fillId="3" borderId="24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3" borderId="24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3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3" xfId="2" applyNumberFormat="1" applyFont="1" applyFill="1" applyBorder="1" applyAlignment="1" applyProtection="1">
      <alignment vertical="top" wrapText="1" readingOrder="1"/>
      <protection locked="0"/>
    </xf>
    <xf numFmtId="0" fontId="6" fillId="4" borderId="24" xfId="2" applyNumberFormat="1" applyFont="1" applyFill="1" applyBorder="1" applyAlignment="1" applyProtection="1">
      <alignment vertical="top" wrapText="1" readingOrder="1"/>
      <protection locked="0"/>
    </xf>
    <xf numFmtId="0" fontId="6" fillId="4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4" borderId="24" xfId="2" applyNumberFormat="1" applyFont="1" applyFill="1" applyBorder="1" applyAlignment="1" applyProtection="1">
      <alignment horizontal="right" vertical="top" wrapText="1" readingOrder="1"/>
    </xf>
    <xf numFmtId="164" fontId="6" fillId="4" borderId="25" xfId="2" applyNumberFormat="1" applyFont="1" applyFill="1" applyBorder="1" applyAlignment="1" applyProtection="1">
      <alignment horizontal="right" vertical="top" wrapText="1" readingOrder="1"/>
    </xf>
    <xf numFmtId="164" fontId="6" fillId="4" borderId="23" xfId="2" applyNumberFormat="1" applyFont="1" applyFill="1" applyBorder="1" applyAlignment="1" applyProtection="1">
      <alignment horizontal="right" vertical="top" wrapText="1" readingOrder="1"/>
    </xf>
    <xf numFmtId="164" fontId="6" fillId="4" borderId="26" xfId="2" applyNumberFormat="1" applyFont="1" applyFill="1" applyBorder="1" applyAlignment="1" applyProtection="1">
      <alignment horizontal="right" vertical="top" wrapText="1" readingOrder="1"/>
    </xf>
    <xf numFmtId="164" fontId="6" fillId="4" borderId="27" xfId="2" applyNumberFormat="1" applyFont="1" applyFill="1" applyBorder="1" applyAlignment="1" applyProtection="1">
      <alignment horizontal="right" vertical="top" wrapText="1" readingOrder="1"/>
    </xf>
    <xf numFmtId="0" fontId="6" fillId="4" borderId="24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4" borderId="24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4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3" xfId="2" applyNumberFormat="1" applyFont="1" applyFill="1" applyBorder="1" applyAlignment="1" applyProtection="1">
      <alignment vertical="top" wrapText="1" readingOrder="1"/>
      <protection locked="0"/>
    </xf>
    <xf numFmtId="0" fontId="6" fillId="0" borderId="24" xfId="2" applyNumberFormat="1" applyFont="1" applyFill="1" applyBorder="1" applyAlignment="1" applyProtection="1">
      <alignment vertical="top" wrapText="1" readingOrder="1"/>
      <protection locked="0"/>
    </xf>
    <xf numFmtId="0" fontId="6" fillId="0" borderId="2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24" xfId="2" applyNumberFormat="1" applyFont="1" applyFill="1" applyBorder="1" applyAlignment="1" applyProtection="1">
      <alignment horizontal="right" vertical="top" wrapText="1" readingOrder="1"/>
    </xf>
    <xf numFmtId="164" fontId="6" fillId="0" borderId="25" xfId="2" applyNumberFormat="1" applyFont="1" applyFill="1" applyBorder="1" applyAlignment="1" applyProtection="1">
      <alignment horizontal="right" vertical="top" wrapText="1" readingOrder="1"/>
    </xf>
    <xf numFmtId="164" fontId="6" fillId="0" borderId="23" xfId="2" applyNumberFormat="1" applyFont="1" applyFill="1" applyBorder="1" applyAlignment="1" applyProtection="1">
      <alignment horizontal="right" vertical="top" wrapText="1" readingOrder="1"/>
    </xf>
    <xf numFmtId="164" fontId="6" fillId="0" borderId="26" xfId="2" applyNumberFormat="1" applyFont="1" applyFill="1" applyBorder="1" applyAlignment="1" applyProtection="1">
      <alignment horizontal="right" vertical="top" wrapText="1" readingOrder="1"/>
    </xf>
    <xf numFmtId="164" fontId="6" fillId="0" borderId="27" xfId="2" applyNumberFormat="1" applyFont="1" applyFill="1" applyBorder="1" applyAlignment="1" applyProtection="1">
      <alignment horizontal="right" vertical="top" wrapText="1" readingOrder="1"/>
    </xf>
    <xf numFmtId="0" fontId="6" fillId="0" borderId="24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24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2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5" xfId="2" applyNumberFormat="1" applyFont="1" applyFill="1" applyBorder="1" applyAlignment="1" applyProtection="1">
      <alignment vertical="top" wrapText="1" readingOrder="1"/>
      <protection locked="0"/>
    </xf>
    <xf numFmtId="0" fontId="6" fillId="0" borderId="16" xfId="2" applyNumberFormat="1" applyFont="1" applyFill="1" applyBorder="1" applyAlignment="1" applyProtection="1">
      <alignment vertical="top" wrapText="1" readingOrder="1"/>
      <protection locked="0"/>
    </xf>
    <xf numFmtId="0" fontId="6" fillId="0" borderId="16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1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7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9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6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16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1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0" xfId="2" applyNumberFormat="1" applyFont="1" applyFill="1" applyBorder="1" applyAlignment="1" applyProtection="1">
      <alignment vertical="top" wrapText="1" readingOrder="1"/>
      <protection locked="0"/>
    </xf>
    <xf numFmtId="0" fontId="6" fillId="0" borderId="31" xfId="2" applyNumberFormat="1" applyFont="1" applyFill="1" applyBorder="1" applyAlignment="1" applyProtection="1">
      <alignment vertical="top" wrapText="1" readingOrder="1"/>
      <protection locked="0"/>
    </xf>
    <xf numFmtId="0" fontId="6" fillId="0" borderId="31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3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2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4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1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31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33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3" xfId="2" applyNumberFormat="1" applyFont="1" applyFill="1" applyBorder="1" applyAlignment="1" applyProtection="1">
      <alignment vertical="top" wrapText="1" readingOrder="1"/>
      <protection locked="0"/>
    </xf>
    <xf numFmtId="0" fontId="6" fillId="0" borderId="14" xfId="2" applyNumberFormat="1" applyFont="1" applyFill="1" applyBorder="1" applyAlignment="1" applyProtection="1">
      <alignment vertical="top" wrapText="1" readingOrder="1"/>
      <protection locked="0"/>
    </xf>
    <xf numFmtId="0" fontId="6" fillId="0" borderId="1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14" xfId="2" applyNumberFormat="1" applyFont="1" applyFill="1" applyBorder="1" applyAlignment="1" applyProtection="1">
      <alignment horizontal="right" vertical="top" wrapText="1" readingOrder="1"/>
    </xf>
    <xf numFmtId="164" fontId="6" fillId="0" borderId="35" xfId="2" applyNumberFormat="1" applyFont="1" applyFill="1" applyBorder="1" applyAlignment="1" applyProtection="1">
      <alignment horizontal="right" vertical="top" wrapText="1" readingOrder="1"/>
    </xf>
    <xf numFmtId="164" fontId="6" fillId="0" borderId="13" xfId="2" applyNumberFormat="1" applyFont="1" applyFill="1" applyBorder="1" applyAlignment="1" applyProtection="1">
      <alignment horizontal="right" vertical="top" wrapText="1" readingOrder="1"/>
    </xf>
    <xf numFmtId="164" fontId="6" fillId="0" borderId="36" xfId="2" applyNumberFormat="1" applyFont="1" applyFill="1" applyBorder="1" applyAlignment="1" applyProtection="1">
      <alignment horizontal="right" vertical="top" wrapText="1" readingOrder="1"/>
    </xf>
    <xf numFmtId="164" fontId="6" fillId="0" borderId="37" xfId="2" applyNumberFormat="1" applyFont="1" applyFill="1" applyBorder="1" applyAlignment="1" applyProtection="1">
      <alignment horizontal="right" vertical="top" wrapText="1" readingOrder="1"/>
    </xf>
    <xf numFmtId="0" fontId="6" fillId="0" borderId="14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14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36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8" xfId="2" applyNumberFormat="1" applyFont="1" applyFill="1" applyBorder="1" applyAlignment="1" applyProtection="1">
      <alignment vertical="top" wrapText="1" readingOrder="1"/>
      <protection locked="0"/>
    </xf>
    <xf numFmtId="0" fontId="6" fillId="0" borderId="39" xfId="2" applyNumberFormat="1" applyFont="1" applyFill="1" applyBorder="1" applyAlignment="1" applyProtection="1">
      <alignment vertical="top" wrapText="1" readingOrder="1"/>
      <protection locked="0"/>
    </xf>
    <xf numFmtId="0" fontId="6" fillId="0" borderId="39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3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3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9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39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41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3" xfId="2" applyNumberFormat="1" applyFont="1" applyFill="1" applyBorder="1" applyAlignment="1" applyProtection="1">
      <alignment vertical="top" wrapText="1" readingOrder="1"/>
      <protection locked="0"/>
    </xf>
    <xf numFmtId="0" fontId="6" fillId="0" borderId="44" xfId="2" applyNumberFormat="1" applyFont="1" applyFill="1" applyBorder="1" applyAlignment="1" applyProtection="1">
      <alignment vertical="top" wrapText="1" readingOrder="1"/>
      <protection locked="0"/>
    </xf>
    <xf numFmtId="0" fontId="6" fillId="0" borderId="4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44" xfId="2" applyNumberFormat="1" applyFont="1" applyFill="1" applyBorder="1" applyAlignment="1" applyProtection="1">
      <alignment horizontal="right" vertical="top" wrapText="1" readingOrder="1"/>
    </xf>
    <xf numFmtId="164" fontId="6" fillId="0" borderId="45" xfId="2" applyNumberFormat="1" applyFont="1" applyFill="1" applyBorder="1" applyAlignment="1" applyProtection="1">
      <alignment horizontal="right" vertical="top" wrapText="1" readingOrder="1"/>
    </xf>
    <xf numFmtId="164" fontId="6" fillId="0" borderId="4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6" xfId="2" applyNumberFormat="1" applyFont="1" applyFill="1" applyBorder="1" applyAlignment="1" applyProtection="1">
      <alignment horizontal="right" vertical="top" wrapText="1" readingOrder="1"/>
    </xf>
    <xf numFmtId="164" fontId="6" fillId="0" borderId="47" xfId="2" applyNumberFormat="1" applyFont="1" applyFill="1" applyBorder="1" applyAlignment="1" applyProtection="1">
      <alignment horizontal="right" vertical="top" wrapText="1" readingOrder="1"/>
    </xf>
    <xf numFmtId="0" fontId="6" fillId="0" borderId="44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44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4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2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8" xfId="2" applyNumberFormat="1" applyFont="1" applyFill="1" applyBorder="1" applyAlignment="1" applyProtection="1">
      <alignment vertical="top" wrapText="1" readingOrder="1"/>
      <protection locked="0"/>
    </xf>
    <xf numFmtId="0" fontId="6" fillId="0" borderId="49" xfId="2" applyNumberFormat="1" applyFont="1" applyFill="1" applyBorder="1" applyAlignment="1" applyProtection="1">
      <alignment vertical="top" wrapText="1" readingOrder="1"/>
      <protection locked="0"/>
    </xf>
    <xf numFmtId="0" fontId="6" fillId="0" borderId="49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4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49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49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5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3" xfId="2" applyNumberFormat="1" applyFont="1" applyFill="1" applyBorder="1" applyAlignment="1" applyProtection="1">
      <alignment horizontal="right" vertical="top" wrapText="1" readingOrder="1"/>
    </xf>
    <xf numFmtId="0" fontId="6" fillId="0" borderId="53" xfId="2" applyNumberFormat="1" applyFont="1" applyFill="1" applyBorder="1" applyAlignment="1" applyProtection="1">
      <alignment vertical="top" wrapText="1" readingOrder="1"/>
      <protection locked="0"/>
    </xf>
    <xf numFmtId="0" fontId="6" fillId="0" borderId="54" xfId="2" applyNumberFormat="1" applyFont="1" applyFill="1" applyBorder="1" applyAlignment="1" applyProtection="1">
      <alignment vertical="top" wrapText="1" readingOrder="1"/>
      <protection locked="0"/>
    </xf>
    <xf numFmtId="0" fontId="6" fillId="0" borderId="54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5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3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54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54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5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4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5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6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47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30" xfId="2" applyNumberFormat="1" applyFont="1" applyFill="1" applyBorder="1" applyAlignment="1" applyProtection="1">
      <alignment vertical="top" wrapText="1" readingOrder="1"/>
      <protection locked="0"/>
    </xf>
    <xf numFmtId="0" fontId="6" fillId="4" borderId="31" xfId="2" applyNumberFormat="1" applyFont="1" applyFill="1" applyBorder="1" applyAlignment="1" applyProtection="1">
      <alignment vertical="top" wrapText="1" readingOrder="1"/>
      <protection locked="0"/>
    </xf>
    <xf numFmtId="0" fontId="6" fillId="4" borderId="31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4" borderId="31" xfId="2" applyNumberFormat="1" applyFont="1" applyFill="1" applyBorder="1" applyAlignment="1" applyProtection="1">
      <alignment horizontal="right" vertical="top" wrapText="1" readingOrder="1"/>
    </xf>
    <xf numFmtId="164" fontId="6" fillId="4" borderId="32" xfId="2" applyNumberFormat="1" applyFont="1" applyFill="1" applyBorder="1" applyAlignment="1" applyProtection="1">
      <alignment horizontal="right" vertical="top" wrapText="1" readingOrder="1"/>
    </xf>
    <xf numFmtId="164" fontId="6" fillId="4" borderId="30" xfId="2" applyNumberFormat="1" applyFont="1" applyFill="1" applyBorder="1" applyAlignment="1" applyProtection="1">
      <alignment horizontal="right" vertical="top" wrapText="1" readingOrder="1"/>
    </xf>
    <xf numFmtId="164" fontId="6" fillId="4" borderId="33" xfId="2" applyNumberFormat="1" applyFont="1" applyFill="1" applyBorder="1" applyAlignment="1" applyProtection="1">
      <alignment horizontal="right" vertical="top" wrapText="1" readingOrder="1"/>
    </xf>
    <xf numFmtId="164" fontId="6" fillId="4" borderId="34" xfId="2" applyNumberFormat="1" applyFont="1" applyFill="1" applyBorder="1" applyAlignment="1" applyProtection="1">
      <alignment horizontal="right" vertical="top" wrapText="1" readingOrder="1"/>
    </xf>
    <xf numFmtId="0" fontId="6" fillId="4" borderId="31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4" borderId="31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4" borderId="33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58" xfId="2" applyNumberFormat="1" applyFont="1" applyFill="1" applyBorder="1" applyAlignment="1" applyProtection="1">
      <alignment vertical="top" wrapText="1" readingOrder="1"/>
      <protection locked="0"/>
    </xf>
    <xf numFmtId="0" fontId="6" fillId="0" borderId="59" xfId="2" applyNumberFormat="1" applyFont="1" applyFill="1" applyBorder="1" applyAlignment="1" applyProtection="1">
      <alignment vertical="top" wrapText="1" readingOrder="1"/>
      <protection locked="0"/>
    </xf>
    <xf numFmtId="0" fontId="6" fillId="0" borderId="59" xfId="2" applyNumberFormat="1" applyFont="1" applyFill="1" applyBorder="1" applyAlignment="1" applyProtection="1">
      <alignment horizontal="left" vertical="top" wrapText="1" readingOrder="1"/>
      <protection locked="0"/>
    </xf>
    <xf numFmtId="164" fontId="6" fillId="0" borderId="59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60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58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61" xfId="2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62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59" xfId="2" applyNumberFormat="1" applyFont="1" applyFill="1" applyBorder="1" applyAlignment="1" applyProtection="1">
      <alignment horizontal="center" vertical="top" wrapText="1" readingOrder="1"/>
      <protection locked="0"/>
    </xf>
    <xf numFmtId="2" fontId="6" fillId="0" borderId="59" xfId="2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61" xfId="2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4" xfId="2" applyFont="1" applyBorder="1" applyAlignment="1" applyProtection="1">
      <alignment horizontal="center" vertical="center" wrapText="1" readingOrder="1"/>
      <protection locked="0"/>
    </xf>
    <xf numFmtId="0" fontId="7" fillId="0" borderId="5" xfId="2" applyFont="1" applyBorder="1" applyAlignment="1" applyProtection="1">
      <alignment horizontal="center" vertical="center" wrapText="1" readingOrder="1"/>
      <protection locked="0"/>
    </xf>
    <xf numFmtId="0" fontId="7" fillId="0" borderId="6" xfId="2" applyFont="1" applyBorder="1" applyAlignment="1" applyProtection="1">
      <alignment horizontal="center" vertical="center" wrapText="1" readingOrder="1"/>
      <protection locked="0"/>
    </xf>
    <xf numFmtId="0" fontId="7" fillId="0" borderId="7" xfId="2" applyFont="1" applyBorder="1" applyAlignment="1" applyProtection="1">
      <alignment horizontal="center" vertical="center" wrapText="1" readingOrder="1"/>
      <protection locked="0"/>
    </xf>
    <xf numFmtId="0" fontId="7" fillId="0" borderId="0" xfId="2" applyFont="1" applyFill="1" applyBorder="1" applyAlignment="1" applyProtection="1">
      <alignment horizontal="center" vertical="center" wrapText="1" readingOrder="1"/>
      <protection locked="0"/>
    </xf>
    <xf numFmtId="0" fontId="6" fillId="5" borderId="2" xfId="2" applyFont="1" applyFill="1" applyBorder="1" applyAlignment="1" applyProtection="1">
      <alignment horizontal="left" vertical="center" wrapText="1" readingOrder="1"/>
      <protection locked="0"/>
    </xf>
    <xf numFmtId="0" fontId="6" fillId="5" borderId="8" xfId="2" applyFont="1" applyFill="1" applyBorder="1"/>
    <xf numFmtId="165" fontId="6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" xfId="2" applyFont="1" applyBorder="1" applyAlignment="1" applyProtection="1">
      <alignment horizontal="left" vertical="center" wrapText="1" readingOrder="1"/>
      <protection locked="0"/>
    </xf>
    <xf numFmtId="0" fontId="6" fillId="5" borderId="9" xfId="2" applyFont="1" applyFill="1" applyBorder="1"/>
    <xf numFmtId="0" fontId="6" fillId="5" borderId="2" xfId="2" applyFont="1" applyFill="1" applyBorder="1" applyAlignment="1" applyProtection="1">
      <alignment vertical="top" wrapText="1" readingOrder="1"/>
      <protection locked="0"/>
    </xf>
    <xf numFmtId="0" fontId="6" fillId="0" borderId="2" xfId="2" applyFont="1" applyBorder="1" applyAlignment="1" applyProtection="1">
      <alignment vertical="top" wrapText="1" readingOrder="1"/>
      <protection locked="0"/>
    </xf>
    <xf numFmtId="4" fontId="8" fillId="0" borderId="0" xfId="2" applyNumberFormat="1" applyFont="1" applyAlignment="1">
      <alignment horizontal="left" vertical="top"/>
    </xf>
    <xf numFmtId="166" fontId="8" fillId="0" borderId="0" xfId="2" applyNumberFormat="1" applyFont="1" applyAlignment="1">
      <alignment horizontal="left"/>
    </xf>
    <xf numFmtId="167" fontId="8" fillId="0" borderId="0" xfId="2" applyNumberFormat="1" applyFont="1" applyFill="1" applyAlignment="1">
      <alignment vertical="top"/>
    </xf>
    <xf numFmtId="0" fontId="9" fillId="0" borderId="0" xfId="2" applyNumberFormat="1" applyFont="1" applyFill="1" applyAlignment="1" applyProtection="1"/>
    <xf numFmtId="0" fontId="10" fillId="0" borderId="19" xfId="2" applyNumberFormat="1" applyFont="1" applyFill="1" applyBorder="1" applyAlignment="1" applyProtection="1">
      <alignment horizontal="center" vertical="top" wrapText="1" readingOrder="1"/>
    </xf>
    <xf numFmtId="168" fontId="6" fillId="5" borderId="3" xfId="2" applyNumberFormat="1" applyFont="1" applyFill="1" applyBorder="1" applyAlignment="1" applyProtection="1">
      <alignment horizontal="right" vertical="top" wrapText="1" readingOrder="1"/>
      <protection locked="0"/>
    </xf>
    <xf numFmtId="168" fontId="6" fillId="5" borderId="1" xfId="2" applyNumberFormat="1" applyFont="1" applyFill="1" applyBorder="1" applyAlignment="1" applyProtection="1">
      <alignment horizontal="right" vertical="top" wrapText="1" readingOrder="1"/>
      <protection locked="0"/>
    </xf>
    <xf numFmtId="168" fontId="6" fillId="0" borderId="3" xfId="2" applyNumberFormat="1" applyFont="1" applyBorder="1" applyAlignment="1" applyProtection="1">
      <alignment horizontal="right" vertical="top" wrapText="1" readingOrder="1"/>
      <protection locked="0"/>
    </xf>
    <xf numFmtId="168" fontId="6" fillId="0" borderId="1" xfId="2" applyNumberFormat="1" applyFont="1" applyBorder="1" applyAlignment="1" applyProtection="1">
      <alignment horizontal="right" vertical="top" wrapText="1" readingOrder="1"/>
      <protection locked="0"/>
    </xf>
    <xf numFmtId="169" fontId="7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2" applyNumberFormat="1" applyFont="1" applyFill="1" applyAlignment="1" applyProtection="1">
      <alignment horizontal="center"/>
    </xf>
    <xf numFmtId="0" fontId="7" fillId="0" borderId="28" xfId="2" applyNumberFormat="1" applyFont="1" applyFill="1" applyBorder="1" applyAlignment="1" applyProtection="1">
      <alignment horizontal="center" vertical="top" wrapText="1" readingOrder="1"/>
    </xf>
    <xf numFmtId="0" fontId="6" fillId="0" borderId="0" xfId="2" applyFont="1"/>
    <xf numFmtId="0" fontId="6" fillId="5" borderId="10" xfId="2" applyFont="1" applyFill="1" applyBorder="1"/>
    <xf numFmtId="0" fontId="8" fillId="0" borderId="0" xfId="3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11" fillId="0" borderId="0" xfId="2" applyFont="1" applyAlignment="1">
      <alignment vertical="top" wrapText="1"/>
    </xf>
    <xf numFmtId="0" fontId="6" fillId="0" borderId="0" xfId="2" applyNumberFormat="1" applyFont="1" applyFill="1" applyAlignment="1" applyProtection="1">
      <alignment wrapText="1"/>
    </xf>
    <xf numFmtId="0" fontId="7" fillId="0" borderId="0" xfId="2" applyNumberFormat="1" applyFont="1" applyFill="1" applyAlignment="1" applyProtection="1">
      <alignment horizontal="center"/>
    </xf>
    <xf numFmtId="0" fontId="7" fillId="0" borderId="35" xfId="2" applyNumberFormat="1" applyFont="1" applyFill="1" applyBorder="1" applyAlignment="1" applyProtection="1">
      <alignment horizontal="center" vertical="top" wrapText="1" readingOrder="1"/>
    </xf>
    <xf numFmtId="0" fontId="6" fillId="0" borderId="65" xfId="2" applyNumberFormat="1" applyFont="1" applyFill="1" applyBorder="1" applyAlignment="1" applyProtection="1">
      <alignment vertical="top" wrapText="1" readingOrder="1"/>
    </xf>
    <xf numFmtId="0" fontId="7" fillId="0" borderId="69" xfId="2" applyNumberFormat="1" applyFont="1" applyFill="1" applyBorder="1" applyAlignment="1" applyProtection="1">
      <alignment horizontal="center" vertical="top" wrapText="1" readingOrder="1"/>
    </xf>
    <xf numFmtId="0" fontId="6" fillId="0" borderId="65" xfId="2" applyNumberFormat="1" applyFont="1" applyFill="1" applyBorder="1" applyAlignment="1" applyProtection="1">
      <alignment vertical="top" wrapText="1"/>
    </xf>
    <xf numFmtId="0" fontId="6" fillId="0" borderId="66" xfId="2" applyNumberFormat="1" applyFont="1" applyFill="1" applyBorder="1" applyAlignment="1" applyProtection="1">
      <alignment vertical="top" wrapText="1"/>
    </xf>
    <xf numFmtId="0" fontId="7" fillId="0" borderId="70" xfId="2" applyNumberFormat="1" applyFont="1" applyFill="1" applyBorder="1" applyAlignment="1" applyProtection="1">
      <alignment horizontal="center" vertical="center" wrapText="1" readingOrder="1"/>
    </xf>
    <xf numFmtId="0" fontId="6" fillId="0" borderId="62" xfId="2" applyFont="1" applyBorder="1" applyAlignment="1">
      <alignment horizontal="center" vertical="center" wrapText="1" readingOrder="1"/>
    </xf>
    <xf numFmtId="0" fontId="6" fillId="0" borderId="71" xfId="2" applyFont="1" applyBorder="1" applyAlignment="1">
      <alignment horizontal="center" vertical="center" wrapText="1" readingOrder="1"/>
    </xf>
    <xf numFmtId="0" fontId="7" fillId="0" borderId="63" xfId="2" applyNumberFormat="1" applyFont="1" applyFill="1" applyBorder="1" applyAlignment="1" applyProtection="1">
      <alignment horizontal="center" vertical="center" wrapText="1" readingOrder="1"/>
    </xf>
    <xf numFmtId="0" fontId="6" fillId="0" borderId="59" xfId="2" applyFont="1" applyBorder="1" applyAlignment="1">
      <alignment horizontal="center" vertical="center" wrapText="1" readingOrder="1"/>
    </xf>
    <xf numFmtId="0" fontId="6" fillId="0" borderId="64" xfId="2" applyFont="1" applyBorder="1" applyAlignment="1">
      <alignment horizontal="center" vertical="center" wrapText="1" readingOrder="1"/>
    </xf>
    <xf numFmtId="0" fontId="7" fillId="0" borderId="28" xfId="2" applyNumberFormat="1" applyFont="1" applyFill="1" applyBorder="1" applyAlignment="1" applyProtection="1">
      <alignment horizontal="center" vertical="top" wrapText="1" readingOrder="1"/>
    </xf>
    <xf numFmtId="0" fontId="6" fillId="0" borderId="67" xfId="2" applyNumberFormat="1" applyFont="1" applyFill="1" applyBorder="1" applyAlignment="1" applyProtection="1">
      <alignment vertical="top" wrapText="1"/>
    </xf>
    <xf numFmtId="0" fontId="6" fillId="0" borderId="68" xfId="2" applyNumberFormat="1" applyFont="1" applyFill="1" applyBorder="1" applyAlignment="1" applyProtection="1">
      <alignment vertical="top" wrapText="1"/>
    </xf>
    <xf numFmtId="0" fontId="7" fillId="0" borderId="0" xfId="2" applyFont="1" applyAlignment="1" applyProtection="1">
      <alignment horizontal="center" vertical="top" wrapText="1" readingOrder="1"/>
      <protection locked="0"/>
    </xf>
    <xf numFmtId="0" fontId="6" fillId="0" borderId="0" xfId="2" applyFont="1"/>
    <xf numFmtId="0" fontId="7" fillId="0" borderId="0" xfId="2" applyFont="1" applyAlignment="1" applyProtection="1">
      <alignment horizontal="right" vertical="top" wrapText="1" readingOrder="1"/>
      <protection locked="0"/>
    </xf>
    <xf numFmtId="0" fontId="7" fillId="0" borderId="11" xfId="2" applyFont="1" applyBorder="1" applyAlignment="1" applyProtection="1">
      <alignment horizontal="center" vertical="center" wrapText="1" readingOrder="1"/>
      <protection locked="0"/>
    </xf>
    <xf numFmtId="0" fontId="6" fillId="0" borderId="12" xfId="2" applyFont="1" applyBorder="1" applyAlignment="1"/>
  </cellXfs>
  <cellStyles count="6">
    <cellStyle name="Įprastas" xfId="0" builtinId="0"/>
    <cellStyle name="Įprastas 2" xfId="1"/>
    <cellStyle name="Įprastas 3" xfId="2"/>
    <cellStyle name="Normal 2" xfId="3"/>
    <cellStyle name="Normal 3" xfId="4"/>
    <cellStyle name="Paprast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T7" sqref="T7:U7"/>
    </sheetView>
  </sheetViews>
  <sheetFormatPr defaultColWidth="9.109375" defaultRowHeight="13.2" x14ac:dyDescent="0.25"/>
  <cols>
    <col min="1" max="1" width="9.88671875" style="1" customWidth="1"/>
    <col min="2" max="2" width="36.5546875" style="1" customWidth="1"/>
    <col min="3" max="3" width="4.6640625" style="1" customWidth="1"/>
    <col min="4" max="5" width="10.109375" style="1" customWidth="1"/>
    <col min="6" max="6" width="10.6640625" style="1" customWidth="1"/>
    <col min="7" max="7" width="9" style="1" customWidth="1"/>
    <col min="8" max="9" width="10.109375" style="1" customWidth="1"/>
    <col min="10" max="10" width="10.5546875" style="1" customWidth="1"/>
    <col min="11" max="11" width="9.33203125" style="1" customWidth="1"/>
    <col min="12" max="13" width="10.5546875" style="1" customWidth="1"/>
    <col min="14" max="14" width="48.6640625" style="1" customWidth="1"/>
    <col min="15" max="15" width="9" style="1" customWidth="1"/>
    <col min="16" max="18" width="9.44140625" style="1" customWidth="1"/>
    <col min="19" max="16384" width="9.109375" style="1"/>
  </cols>
  <sheetData>
    <row r="1" spans="1:18" ht="41.25" customHeight="1" x14ac:dyDescent="0.25">
      <c r="O1" s="200" t="s">
        <v>130</v>
      </c>
      <c r="P1" s="200"/>
      <c r="Q1" s="200"/>
      <c r="R1" s="200"/>
    </row>
    <row r="3" spans="1:18" s="193" customFormat="1" x14ac:dyDescent="0.25">
      <c r="A3" s="201" t="s">
        <v>131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13.8" thickBot="1" x14ac:dyDescent="0.3"/>
    <row r="5" spans="1:18" ht="39.6" x14ac:dyDescent="0.25">
      <c r="A5" s="2" t="s">
        <v>1</v>
      </c>
      <c r="B5" s="3" t="s">
        <v>132</v>
      </c>
      <c r="C5" s="3" t="s">
        <v>133</v>
      </c>
      <c r="D5" s="202" t="s">
        <v>134</v>
      </c>
      <c r="E5" s="203"/>
      <c r="F5" s="203"/>
      <c r="G5" s="203"/>
      <c r="H5" s="204" t="s">
        <v>135</v>
      </c>
      <c r="I5" s="205"/>
      <c r="J5" s="205"/>
      <c r="K5" s="206"/>
      <c r="L5" s="207" t="s">
        <v>136</v>
      </c>
      <c r="M5" s="210" t="s">
        <v>137</v>
      </c>
      <c r="N5" s="202" t="s">
        <v>138</v>
      </c>
      <c r="O5" s="205"/>
      <c r="P5" s="205"/>
      <c r="Q5" s="205"/>
      <c r="R5" s="206"/>
    </row>
    <row r="6" spans="1:18" ht="26.4" x14ac:dyDescent="0.25">
      <c r="A6" s="4"/>
      <c r="B6" s="5"/>
      <c r="C6" s="6"/>
      <c r="D6" s="6" t="s">
        <v>139</v>
      </c>
      <c r="E6" s="6" t="s">
        <v>140</v>
      </c>
      <c r="F6" s="7"/>
      <c r="G6" s="194" t="s">
        <v>141</v>
      </c>
      <c r="H6" s="8" t="s">
        <v>139</v>
      </c>
      <c r="I6" s="6" t="s">
        <v>140</v>
      </c>
      <c r="J6" s="7"/>
      <c r="K6" s="9" t="s">
        <v>142</v>
      </c>
      <c r="L6" s="208"/>
      <c r="M6" s="211"/>
      <c r="N6" s="6" t="s">
        <v>143</v>
      </c>
      <c r="O6" s="6" t="s">
        <v>5</v>
      </c>
      <c r="P6" s="213" t="s">
        <v>144</v>
      </c>
      <c r="Q6" s="214"/>
      <c r="R6" s="215"/>
    </row>
    <row r="7" spans="1:18" ht="28.5" customHeight="1" thickBot="1" x14ac:dyDescent="0.3">
      <c r="A7" s="10"/>
      <c r="B7" s="11"/>
      <c r="C7" s="12"/>
      <c r="D7" s="12"/>
      <c r="E7" s="12" t="s">
        <v>139</v>
      </c>
      <c r="F7" s="187" t="s">
        <v>145</v>
      </c>
      <c r="G7" s="13"/>
      <c r="H7" s="14"/>
      <c r="I7" s="12" t="s">
        <v>146</v>
      </c>
      <c r="J7" s="187" t="s">
        <v>145</v>
      </c>
      <c r="K7" s="15"/>
      <c r="L7" s="209"/>
      <c r="M7" s="212"/>
      <c r="N7" s="12"/>
      <c r="O7" s="12"/>
      <c r="P7" s="12" t="s">
        <v>147</v>
      </c>
      <c r="Q7" s="12" t="s">
        <v>148</v>
      </c>
      <c r="R7" s="16" t="s">
        <v>149</v>
      </c>
    </row>
    <row r="8" spans="1:18" ht="13.8" thickBot="1" x14ac:dyDescent="0.3">
      <c r="A8" s="17" t="s">
        <v>2</v>
      </c>
      <c r="B8" s="18" t="s">
        <v>0</v>
      </c>
      <c r="C8" s="19"/>
      <c r="D8" s="20">
        <f>D9+D87-0.1</f>
        <v>14587.299999999997</v>
      </c>
      <c r="E8" s="20">
        <f>E9+E87-0.1</f>
        <v>14539.599999999999</v>
      </c>
      <c r="F8" s="20">
        <f t="shared" ref="F8:M8" si="0">F9+F87</f>
        <v>1792.6000000000001</v>
      </c>
      <c r="G8" s="21">
        <f t="shared" si="0"/>
        <v>47.699999999999996</v>
      </c>
      <c r="H8" s="22">
        <f t="shared" si="0"/>
        <v>18519.900000000001</v>
      </c>
      <c r="I8" s="20">
        <f t="shared" si="0"/>
        <v>18497.2</v>
      </c>
      <c r="J8" s="20">
        <f t="shared" si="0"/>
        <v>1847</v>
      </c>
      <c r="K8" s="23">
        <f t="shared" si="0"/>
        <v>22.7</v>
      </c>
      <c r="L8" s="24">
        <f t="shared" si="0"/>
        <v>17802.099999999999</v>
      </c>
      <c r="M8" s="20">
        <f t="shared" si="0"/>
        <v>17767.100000000002</v>
      </c>
      <c r="N8" s="19"/>
      <c r="O8" s="25"/>
      <c r="P8" s="26"/>
      <c r="Q8" s="26"/>
      <c r="R8" s="27"/>
    </row>
    <row r="9" spans="1:18" ht="13.8" thickBot="1" x14ac:dyDescent="0.3">
      <c r="A9" s="28" t="s">
        <v>4</v>
      </c>
      <c r="B9" s="29" t="s">
        <v>3</v>
      </c>
      <c r="C9" s="30"/>
      <c r="D9" s="31">
        <f t="shared" ref="D9:M9" si="1">D10+D71</f>
        <v>4145.4000000000005</v>
      </c>
      <c r="E9" s="31">
        <f t="shared" si="1"/>
        <v>4097.7000000000007</v>
      </c>
      <c r="F9" s="31">
        <f t="shared" si="1"/>
        <v>1792.6000000000001</v>
      </c>
      <c r="G9" s="32">
        <f t="shared" si="1"/>
        <v>47.699999999999996</v>
      </c>
      <c r="H9" s="33">
        <f t="shared" si="1"/>
        <v>4251.8000000000011</v>
      </c>
      <c r="I9" s="31">
        <f>I10+I71</f>
        <v>4229.1000000000004</v>
      </c>
      <c r="J9" s="31">
        <f t="shared" si="1"/>
        <v>1847</v>
      </c>
      <c r="K9" s="34">
        <f t="shared" si="1"/>
        <v>22.7</v>
      </c>
      <c r="L9" s="35">
        <f t="shared" si="1"/>
        <v>4015.3999999999996</v>
      </c>
      <c r="M9" s="31">
        <f t="shared" si="1"/>
        <v>3977.7999999999997</v>
      </c>
      <c r="N9" s="30" t="s">
        <v>6</v>
      </c>
      <c r="O9" s="36" t="s">
        <v>7</v>
      </c>
      <c r="P9" s="37" t="s">
        <v>8</v>
      </c>
      <c r="Q9" s="37">
        <v>78</v>
      </c>
      <c r="R9" s="38">
        <v>79</v>
      </c>
    </row>
    <row r="10" spans="1:18" ht="13.8" thickBot="1" x14ac:dyDescent="0.3">
      <c r="A10" s="39" t="s">
        <v>150</v>
      </c>
      <c r="B10" s="40" t="s">
        <v>151</v>
      </c>
      <c r="C10" s="41"/>
      <c r="D10" s="42">
        <f t="shared" ref="D10:M10" si="2">D11+D17+D25+D26+D32+D35+D40+D44+D45+D49+D52+D56+D59+D60+D63+D66+D69+D70</f>
        <v>3536.5000000000005</v>
      </c>
      <c r="E10" s="42">
        <f t="shared" si="2"/>
        <v>3488.8000000000006</v>
      </c>
      <c r="F10" s="42">
        <f t="shared" si="2"/>
        <v>1792.6000000000001</v>
      </c>
      <c r="G10" s="43">
        <f t="shared" si="2"/>
        <v>47.699999999999996</v>
      </c>
      <c r="H10" s="44">
        <f t="shared" si="2"/>
        <v>3888.900000000001</v>
      </c>
      <c r="I10" s="42">
        <f t="shared" si="2"/>
        <v>3866.2000000000007</v>
      </c>
      <c r="J10" s="42">
        <f t="shared" si="2"/>
        <v>1817</v>
      </c>
      <c r="K10" s="45">
        <f>K11+K17+K25+K26+K32+K35+K40+K44+K45+K49+K52+K56+K59+K60+K63+K66+K69+K70</f>
        <v>22.7</v>
      </c>
      <c r="L10" s="46">
        <f t="shared" si="2"/>
        <v>3406.8999999999996</v>
      </c>
      <c r="M10" s="42">
        <f t="shared" si="2"/>
        <v>3369.2999999999997</v>
      </c>
      <c r="N10" s="41" t="s">
        <v>9</v>
      </c>
      <c r="O10" s="47" t="s">
        <v>7</v>
      </c>
      <c r="P10" s="48" t="s">
        <v>10</v>
      </c>
      <c r="Q10" s="48">
        <v>4130</v>
      </c>
      <c r="R10" s="49">
        <v>4183</v>
      </c>
    </row>
    <row r="11" spans="1:18" ht="26.25" customHeight="1" x14ac:dyDescent="0.25">
      <c r="A11" s="50" t="s">
        <v>152</v>
      </c>
      <c r="B11" s="51" t="s">
        <v>153</v>
      </c>
      <c r="C11" s="52"/>
      <c r="D11" s="53">
        <f t="shared" ref="D11:M11" si="3">SUM(D12:D16)</f>
        <v>217.9</v>
      </c>
      <c r="E11" s="53">
        <f t="shared" si="3"/>
        <v>217.9</v>
      </c>
      <c r="F11" s="53">
        <f t="shared" si="3"/>
        <v>151.6</v>
      </c>
      <c r="G11" s="54">
        <f t="shared" si="3"/>
        <v>0</v>
      </c>
      <c r="H11" s="55">
        <f t="shared" si="3"/>
        <v>224.4</v>
      </c>
      <c r="I11" s="53">
        <f t="shared" si="3"/>
        <v>224.4</v>
      </c>
      <c r="J11" s="53">
        <f t="shared" si="3"/>
        <v>157.30000000000001</v>
      </c>
      <c r="K11" s="56">
        <f t="shared" si="3"/>
        <v>0</v>
      </c>
      <c r="L11" s="57">
        <f t="shared" si="3"/>
        <v>221.1</v>
      </c>
      <c r="M11" s="53">
        <f t="shared" si="3"/>
        <v>226.1</v>
      </c>
      <c r="N11" s="52" t="s">
        <v>14</v>
      </c>
      <c r="O11" s="58" t="s">
        <v>7</v>
      </c>
      <c r="P11" s="59" t="s">
        <v>15</v>
      </c>
      <c r="Q11" s="59" t="s">
        <v>16</v>
      </c>
      <c r="R11" s="60" t="s">
        <v>16</v>
      </c>
    </row>
    <row r="12" spans="1:18" ht="26.4" x14ac:dyDescent="0.25">
      <c r="A12" s="61"/>
      <c r="B12" s="62"/>
      <c r="C12" s="63"/>
      <c r="D12" s="64">
        <v>0</v>
      </c>
      <c r="E12" s="64">
        <v>0</v>
      </c>
      <c r="F12" s="64">
        <v>0</v>
      </c>
      <c r="G12" s="65">
        <v>0</v>
      </c>
      <c r="H12" s="66">
        <v>0</v>
      </c>
      <c r="I12" s="64">
        <v>0</v>
      </c>
      <c r="J12" s="64">
        <v>0</v>
      </c>
      <c r="K12" s="67">
        <v>0</v>
      </c>
      <c r="L12" s="68">
        <v>0</v>
      </c>
      <c r="M12" s="64">
        <v>0</v>
      </c>
      <c r="N12" s="63" t="s">
        <v>17</v>
      </c>
      <c r="O12" s="69" t="s">
        <v>18</v>
      </c>
      <c r="P12" s="70" t="s">
        <v>258</v>
      </c>
      <c r="Q12" s="70" t="s">
        <v>19</v>
      </c>
      <c r="R12" s="71" t="s">
        <v>19</v>
      </c>
    </row>
    <row r="13" spans="1:18" ht="26.4" x14ac:dyDescent="0.25">
      <c r="A13" s="61"/>
      <c r="B13" s="62"/>
      <c r="C13" s="63"/>
      <c r="D13" s="64">
        <v>0</v>
      </c>
      <c r="E13" s="64">
        <v>0</v>
      </c>
      <c r="F13" s="64">
        <v>0</v>
      </c>
      <c r="G13" s="65">
        <v>0</v>
      </c>
      <c r="H13" s="66">
        <v>0</v>
      </c>
      <c r="I13" s="64">
        <v>0</v>
      </c>
      <c r="J13" s="64">
        <v>0</v>
      </c>
      <c r="K13" s="67">
        <v>0</v>
      </c>
      <c r="L13" s="68">
        <v>0</v>
      </c>
      <c r="M13" s="64">
        <v>0</v>
      </c>
      <c r="N13" s="63" t="s">
        <v>20</v>
      </c>
      <c r="O13" s="69" t="s">
        <v>7</v>
      </c>
      <c r="P13" s="70" t="s">
        <v>21</v>
      </c>
      <c r="Q13" s="70" t="s">
        <v>22</v>
      </c>
      <c r="R13" s="71" t="s">
        <v>23</v>
      </c>
    </row>
    <row r="14" spans="1:18" x14ac:dyDescent="0.25">
      <c r="A14" s="61"/>
      <c r="B14" s="62"/>
      <c r="C14" s="63"/>
      <c r="D14" s="64">
        <v>0</v>
      </c>
      <c r="E14" s="64">
        <v>0</v>
      </c>
      <c r="F14" s="64">
        <v>0</v>
      </c>
      <c r="G14" s="65">
        <v>0</v>
      </c>
      <c r="H14" s="66">
        <v>0</v>
      </c>
      <c r="I14" s="64">
        <v>0</v>
      </c>
      <c r="J14" s="64">
        <v>0</v>
      </c>
      <c r="K14" s="67">
        <v>0</v>
      </c>
      <c r="L14" s="68">
        <v>0</v>
      </c>
      <c r="M14" s="64">
        <v>0</v>
      </c>
      <c r="N14" s="63" t="s">
        <v>11</v>
      </c>
      <c r="O14" s="69" t="s">
        <v>7</v>
      </c>
      <c r="P14" s="70" t="s">
        <v>12</v>
      </c>
      <c r="Q14" s="70" t="s">
        <v>12</v>
      </c>
      <c r="R14" s="71" t="s">
        <v>13</v>
      </c>
    </row>
    <row r="15" spans="1:18" x14ac:dyDescent="0.25">
      <c r="A15" s="61"/>
      <c r="B15" s="62"/>
      <c r="C15" s="63" t="s">
        <v>154</v>
      </c>
      <c r="D15" s="64">
        <v>217.9</v>
      </c>
      <c r="E15" s="64">
        <v>217.9</v>
      </c>
      <c r="F15" s="64">
        <v>151.6</v>
      </c>
      <c r="G15" s="65">
        <v>0</v>
      </c>
      <c r="H15" s="66">
        <f>I15+K15</f>
        <v>224.4</v>
      </c>
      <c r="I15" s="64">
        <v>224.4</v>
      </c>
      <c r="J15" s="64">
        <v>157.30000000000001</v>
      </c>
      <c r="K15" s="67">
        <v>0</v>
      </c>
      <c r="L15" s="68">
        <v>221.1</v>
      </c>
      <c r="M15" s="64">
        <v>226.1</v>
      </c>
      <c r="N15" s="63"/>
      <c r="O15" s="69"/>
      <c r="P15" s="70"/>
      <c r="Q15" s="70"/>
      <c r="R15" s="71"/>
    </row>
    <row r="16" spans="1:18" ht="13.8" thickBot="1" x14ac:dyDescent="0.3">
      <c r="A16" s="61"/>
      <c r="B16" s="62"/>
      <c r="C16" s="63" t="s">
        <v>155</v>
      </c>
      <c r="D16" s="64">
        <v>0</v>
      </c>
      <c r="E16" s="64">
        <v>0</v>
      </c>
      <c r="F16" s="64">
        <v>0</v>
      </c>
      <c r="G16" s="65">
        <v>0</v>
      </c>
      <c r="H16" s="66">
        <f>I16+K16</f>
        <v>0</v>
      </c>
      <c r="I16" s="64">
        <v>0</v>
      </c>
      <c r="J16" s="64">
        <v>0</v>
      </c>
      <c r="K16" s="67">
        <v>0</v>
      </c>
      <c r="L16" s="68">
        <v>0</v>
      </c>
      <c r="M16" s="64">
        <v>0</v>
      </c>
      <c r="N16" s="63"/>
      <c r="O16" s="69"/>
      <c r="P16" s="70"/>
      <c r="Q16" s="70"/>
      <c r="R16" s="71"/>
    </row>
    <row r="17" spans="1:18" ht="39.6" x14ac:dyDescent="0.25">
      <c r="A17" s="50" t="s">
        <v>156</v>
      </c>
      <c r="B17" s="51" t="s">
        <v>157</v>
      </c>
      <c r="C17" s="52"/>
      <c r="D17" s="53">
        <f t="shared" ref="D17:M17" si="4">SUM(D18:D24)</f>
        <v>1040.3000000000002</v>
      </c>
      <c r="E17" s="53">
        <f t="shared" si="4"/>
        <v>1040.3000000000002</v>
      </c>
      <c r="F17" s="53">
        <f t="shared" si="4"/>
        <v>586.9</v>
      </c>
      <c r="G17" s="54">
        <f t="shared" si="4"/>
        <v>0</v>
      </c>
      <c r="H17" s="55">
        <f t="shared" si="4"/>
        <v>1059.4000000000001</v>
      </c>
      <c r="I17" s="53">
        <f t="shared" si="4"/>
        <v>1059.4000000000001</v>
      </c>
      <c r="J17" s="53">
        <f t="shared" si="4"/>
        <v>617.79999999999995</v>
      </c>
      <c r="K17" s="56">
        <f t="shared" si="4"/>
        <v>0</v>
      </c>
      <c r="L17" s="57">
        <f t="shared" si="4"/>
        <v>983</v>
      </c>
      <c r="M17" s="53">
        <f t="shared" si="4"/>
        <v>890</v>
      </c>
      <c r="N17" s="52" t="s">
        <v>24</v>
      </c>
      <c r="O17" s="58" t="s">
        <v>18</v>
      </c>
      <c r="P17" s="59" t="s">
        <v>25</v>
      </c>
      <c r="Q17" s="59" t="s">
        <v>25</v>
      </c>
      <c r="R17" s="60" t="s">
        <v>25</v>
      </c>
    </row>
    <row r="18" spans="1:18" x14ac:dyDescent="0.25">
      <c r="A18" s="61"/>
      <c r="B18" s="62"/>
      <c r="C18" s="63"/>
      <c r="D18" s="64">
        <v>0</v>
      </c>
      <c r="E18" s="64">
        <v>0</v>
      </c>
      <c r="F18" s="64">
        <v>0</v>
      </c>
      <c r="G18" s="65">
        <v>0</v>
      </c>
      <c r="H18" s="66">
        <v>0</v>
      </c>
      <c r="I18" s="64">
        <v>0</v>
      </c>
      <c r="J18" s="64">
        <v>0</v>
      </c>
      <c r="K18" s="67">
        <v>0</v>
      </c>
      <c r="L18" s="68">
        <v>0</v>
      </c>
      <c r="M18" s="64">
        <v>0</v>
      </c>
      <c r="N18" s="63" t="s">
        <v>26</v>
      </c>
      <c r="O18" s="69" t="s">
        <v>7</v>
      </c>
      <c r="P18" s="70" t="s">
        <v>27</v>
      </c>
      <c r="Q18" s="70" t="s">
        <v>27</v>
      </c>
      <c r="R18" s="71" t="s">
        <v>27</v>
      </c>
    </row>
    <row r="19" spans="1:18" x14ac:dyDescent="0.25">
      <c r="A19" s="61"/>
      <c r="B19" s="62"/>
      <c r="C19" s="63"/>
      <c r="D19" s="64">
        <v>0</v>
      </c>
      <c r="E19" s="64">
        <v>0</v>
      </c>
      <c r="F19" s="64">
        <v>0</v>
      </c>
      <c r="G19" s="65">
        <v>0</v>
      </c>
      <c r="H19" s="66">
        <v>0</v>
      </c>
      <c r="I19" s="64">
        <v>0</v>
      </c>
      <c r="J19" s="64">
        <v>0</v>
      </c>
      <c r="K19" s="67">
        <v>0</v>
      </c>
      <c r="L19" s="68">
        <v>0</v>
      </c>
      <c r="M19" s="64">
        <v>0</v>
      </c>
      <c r="N19" s="63" t="s">
        <v>28</v>
      </c>
      <c r="O19" s="69" t="s">
        <v>7</v>
      </c>
      <c r="P19" s="70" t="s">
        <v>29</v>
      </c>
      <c r="Q19" s="70" t="s">
        <v>30</v>
      </c>
      <c r="R19" s="71" t="s">
        <v>30</v>
      </c>
    </row>
    <row r="20" spans="1:18" x14ac:dyDescent="0.25">
      <c r="A20" s="61"/>
      <c r="B20" s="62"/>
      <c r="C20" s="63"/>
      <c r="D20" s="64">
        <v>0</v>
      </c>
      <c r="E20" s="64">
        <v>0</v>
      </c>
      <c r="F20" s="64">
        <v>0</v>
      </c>
      <c r="G20" s="65">
        <v>0</v>
      </c>
      <c r="H20" s="66">
        <v>0</v>
      </c>
      <c r="I20" s="64">
        <v>0</v>
      </c>
      <c r="J20" s="64">
        <v>0</v>
      </c>
      <c r="K20" s="67">
        <v>0</v>
      </c>
      <c r="L20" s="68">
        <v>0</v>
      </c>
      <c r="M20" s="64">
        <v>0</v>
      </c>
      <c r="N20" s="63" t="s">
        <v>31</v>
      </c>
      <c r="O20" s="69" t="s">
        <v>7</v>
      </c>
      <c r="P20" s="70" t="s">
        <v>32</v>
      </c>
      <c r="Q20" s="70" t="s">
        <v>32</v>
      </c>
      <c r="R20" s="71" t="s">
        <v>32</v>
      </c>
    </row>
    <row r="21" spans="1:18" ht="26.4" x14ac:dyDescent="0.25">
      <c r="A21" s="61"/>
      <c r="B21" s="62"/>
      <c r="C21" s="63"/>
      <c r="D21" s="64">
        <v>0</v>
      </c>
      <c r="E21" s="64">
        <v>0</v>
      </c>
      <c r="F21" s="64">
        <v>0</v>
      </c>
      <c r="G21" s="65">
        <v>0</v>
      </c>
      <c r="H21" s="66">
        <v>0</v>
      </c>
      <c r="I21" s="64">
        <v>0</v>
      </c>
      <c r="J21" s="64">
        <v>0</v>
      </c>
      <c r="K21" s="67">
        <v>0</v>
      </c>
      <c r="L21" s="68">
        <v>0</v>
      </c>
      <c r="M21" s="64">
        <v>0</v>
      </c>
      <c r="N21" s="63" t="s">
        <v>33</v>
      </c>
      <c r="O21" s="69" t="s">
        <v>7</v>
      </c>
      <c r="P21" s="70" t="s">
        <v>34</v>
      </c>
      <c r="Q21" s="70" t="s">
        <v>35</v>
      </c>
      <c r="R21" s="71" t="s">
        <v>35</v>
      </c>
    </row>
    <row r="22" spans="1:18" x14ac:dyDescent="0.25">
      <c r="A22" s="61"/>
      <c r="B22" s="62"/>
      <c r="C22" s="63" t="s">
        <v>158</v>
      </c>
      <c r="D22" s="64">
        <v>148</v>
      </c>
      <c r="E22" s="64">
        <v>148</v>
      </c>
      <c r="F22" s="64">
        <v>0</v>
      </c>
      <c r="G22" s="65">
        <v>0</v>
      </c>
      <c r="H22" s="66">
        <f>I22+K22</f>
        <v>148</v>
      </c>
      <c r="I22" s="64">
        <v>148</v>
      </c>
      <c r="J22" s="64">
        <v>0</v>
      </c>
      <c r="K22" s="67">
        <v>0</v>
      </c>
      <c r="L22" s="68">
        <v>96</v>
      </c>
      <c r="M22" s="64">
        <v>76</v>
      </c>
      <c r="N22" s="63"/>
      <c r="O22" s="69"/>
      <c r="P22" s="70"/>
      <c r="Q22" s="70"/>
      <c r="R22" s="71"/>
    </row>
    <row r="23" spans="1:18" x14ac:dyDescent="0.25">
      <c r="A23" s="61"/>
      <c r="B23" s="62"/>
      <c r="C23" s="63" t="s">
        <v>155</v>
      </c>
      <c r="D23" s="64">
        <v>198.1</v>
      </c>
      <c r="E23" s="64">
        <v>198.1</v>
      </c>
      <c r="F23" s="64">
        <v>147.69999999999999</v>
      </c>
      <c r="G23" s="65">
        <v>0</v>
      </c>
      <c r="H23" s="66">
        <f>I23+K23</f>
        <v>211.9</v>
      </c>
      <c r="I23" s="64">
        <v>211.9</v>
      </c>
      <c r="J23" s="64">
        <v>158.19999999999999</v>
      </c>
      <c r="K23" s="67">
        <v>0</v>
      </c>
      <c r="L23" s="68">
        <v>175</v>
      </c>
      <c r="M23" s="64">
        <v>114</v>
      </c>
      <c r="N23" s="63"/>
      <c r="O23" s="69"/>
      <c r="P23" s="70"/>
      <c r="Q23" s="70"/>
      <c r="R23" s="71"/>
    </row>
    <row r="24" spans="1:18" ht="13.8" thickBot="1" x14ac:dyDescent="0.3">
      <c r="A24" s="61"/>
      <c r="B24" s="62"/>
      <c r="C24" s="63" t="s">
        <v>154</v>
      </c>
      <c r="D24" s="64">
        <v>694.2</v>
      </c>
      <c r="E24" s="64">
        <v>694.2</v>
      </c>
      <c r="F24" s="64">
        <v>439.2</v>
      </c>
      <c r="G24" s="65">
        <v>0</v>
      </c>
      <c r="H24" s="66">
        <f>I24+K24</f>
        <v>699.5</v>
      </c>
      <c r="I24" s="64">
        <v>699.5</v>
      </c>
      <c r="J24" s="64">
        <v>459.6</v>
      </c>
      <c r="K24" s="67">
        <v>0</v>
      </c>
      <c r="L24" s="68">
        <v>712</v>
      </c>
      <c r="M24" s="64">
        <v>700</v>
      </c>
      <c r="N24" s="63"/>
      <c r="O24" s="69"/>
      <c r="P24" s="70"/>
      <c r="Q24" s="70"/>
      <c r="R24" s="71"/>
    </row>
    <row r="25" spans="1:18" ht="27" thickBot="1" x14ac:dyDescent="0.3">
      <c r="A25" s="72" t="s">
        <v>159</v>
      </c>
      <c r="B25" s="73" t="s">
        <v>160</v>
      </c>
      <c r="C25" s="74" t="s">
        <v>154</v>
      </c>
      <c r="D25" s="75">
        <v>2</v>
      </c>
      <c r="E25" s="75">
        <v>2</v>
      </c>
      <c r="F25" s="75">
        <v>0</v>
      </c>
      <c r="G25" s="76">
        <v>0</v>
      </c>
      <c r="H25" s="77">
        <v>2</v>
      </c>
      <c r="I25" s="75">
        <v>2</v>
      </c>
      <c r="J25" s="75">
        <v>0</v>
      </c>
      <c r="K25" s="78">
        <v>0</v>
      </c>
      <c r="L25" s="79">
        <v>0</v>
      </c>
      <c r="M25" s="75">
        <v>0</v>
      </c>
      <c r="N25" s="74" t="s">
        <v>36</v>
      </c>
      <c r="O25" s="80" t="s">
        <v>7</v>
      </c>
      <c r="P25" s="81" t="s">
        <v>37</v>
      </c>
      <c r="Q25" s="81"/>
      <c r="R25" s="82"/>
    </row>
    <row r="26" spans="1:18" ht="26.4" x14ac:dyDescent="0.25">
      <c r="A26" s="83" t="s">
        <v>161</v>
      </c>
      <c r="B26" s="84" t="s">
        <v>162</v>
      </c>
      <c r="C26" s="85"/>
      <c r="D26" s="86">
        <f t="shared" ref="D26:M26" si="5">SUM(D27:D31)</f>
        <v>591.4</v>
      </c>
      <c r="E26" s="86">
        <f t="shared" si="5"/>
        <v>582</v>
      </c>
      <c r="F26" s="86">
        <f t="shared" si="5"/>
        <v>381.4</v>
      </c>
      <c r="G26" s="87">
        <f t="shared" si="5"/>
        <v>9.4</v>
      </c>
      <c r="H26" s="88">
        <f t="shared" si="5"/>
        <v>591.4</v>
      </c>
      <c r="I26" s="86">
        <f t="shared" si="5"/>
        <v>582</v>
      </c>
      <c r="J26" s="86">
        <f t="shared" si="5"/>
        <v>381.4</v>
      </c>
      <c r="K26" s="89">
        <f t="shared" si="5"/>
        <v>9.4</v>
      </c>
      <c r="L26" s="90">
        <f t="shared" si="5"/>
        <v>617</v>
      </c>
      <c r="M26" s="86">
        <f t="shared" si="5"/>
        <v>617</v>
      </c>
      <c r="N26" s="85" t="s">
        <v>38</v>
      </c>
      <c r="O26" s="91" t="s">
        <v>7</v>
      </c>
      <c r="P26" s="92" t="s">
        <v>163</v>
      </c>
      <c r="Q26" s="92" t="s">
        <v>39</v>
      </c>
      <c r="R26" s="93" t="s">
        <v>39</v>
      </c>
    </row>
    <row r="27" spans="1:18" ht="26.4" x14ac:dyDescent="0.25">
      <c r="A27" s="61"/>
      <c r="B27" s="62"/>
      <c r="C27" s="63"/>
      <c r="D27" s="64">
        <v>0</v>
      </c>
      <c r="E27" s="64">
        <v>0</v>
      </c>
      <c r="F27" s="64">
        <v>0</v>
      </c>
      <c r="G27" s="65">
        <v>0</v>
      </c>
      <c r="H27" s="66">
        <v>0</v>
      </c>
      <c r="I27" s="64">
        <v>0</v>
      </c>
      <c r="J27" s="64">
        <v>0</v>
      </c>
      <c r="K27" s="67">
        <v>0</v>
      </c>
      <c r="L27" s="68">
        <v>0</v>
      </c>
      <c r="M27" s="64">
        <v>0</v>
      </c>
      <c r="N27" s="63" t="s">
        <v>40</v>
      </c>
      <c r="O27" s="69" t="s">
        <v>7</v>
      </c>
      <c r="P27" s="70" t="s">
        <v>164</v>
      </c>
      <c r="Q27" s="70" t="s">
        <v>41</v>
      </c>
      <c r="R27" s="71" t="s">
        <v>41</v>
      </c>
    </row>
    <row r="28" spans="1:18" ht="26.4" x14ac:dyDescent="0.25">
      <c r="A28" s="61"/>
      <c r="B28" s="62"/>
      <c r="C28" s="63"/>
      <c r="D28" s="64">
        <v>0</v>
      </c>
      <c r="E28" s="64">
        <v>0</v>
      </c>
      <c r="F28" s="64">
        <v>0</v>
      </c>
      <c r="G28" s="65">
        <v>0</v>
      </c>
      <c r="H28" s="66">
        <v>0</v>
      </c>
      <c r="I28" s="64">
        <v>0</v>
      </c>
      <c r="J28" s="64">
        <v>0</v>
      </c>
      <c r="K28" s="67">
        <v>0</v>
      </c>
      <c r="L28" s="68">
        <v>0</v>
      </c>
      <c r="M28" s="64">
        <v>0</v>
      </c>
      <c r="N28" s="63" t="s">
        <v>42</v>
      </c>
      <c r="O28" s="69" t="s">
        <v>7</v>
      </c>
      <c r="P28" s="70" t="s">
        <v>34</v>
      </c>
      <c r="Q28" s="70" t="s">
        <v>34</v>
      </c>
      <c r="R28" s="71" t="s">
        <v>34</v>
      </c>
    </row>
    <row r="29" spans="1:18" x14ac:dyDescent="0.25">
      <c r="A29" s="61"/>
      <c r="B29" s="62"/>
      <c r="C29" s="63" t="s">
        <v>154</v>
      </c>
      <c r="D29" s="64">
        <v>242.8</v>
      </c>
      <c r="E29" s="64">
        <v>242.8</v>
      </c>
      <c r="F29" s="64">
        <v>184.2</v>
      </c>
      <c r="G29" s="65">
        <v>0</v>
      </c>
      <c r="H29" s="66">
        <f>I29+K29</f>
        <v>242.8</v>
      </c>
      <c r="I29" s="64">
        <v>242.8</v>
      </c>
      <c r="J29" s="64">
        <v>184.2</v>
      </c>
      <c r="K29" s="67">
        <v>0</v>
      </c>
      <c r="L29" s="68">
        <v>255</v>
      </c>
      <c r="M29" s="64">
        <v>255</v>
      </c>
      <c r="N29" s="63"/>
      <c r="O29" s="69"/>
      <c r="P29" s="70"/>
      <c r="Q29" s="70"/>
      <c r="R29" s="71"/>
    </row>
    <row r="30" spans="1:18" x14ac:dyDescent="0.25">
      <c r="A30" s="61"/>
      <c r="B30" s="62"/>
      <c r="C30" s="63" t="s">
        <v>158</v>
      </c>
      <c r="D30" s="64">
        <v>122.5</v>
      </c>
      <c r="E30" s="64">
        <v>113.1</v>
      </c>
      <c r="F30" s="64">
        <v>24.8</v>
      </c>
      <c r="G30" s="65">
        <v>9.4</v>
      </c>
      <c r="H30" s="66">
        <f>I30+K30</f>
        <v>122.5</v>
      </c>
      <c r="I30" s="64">
        <v>113.1</v>
      </c>
      <c r="J30" s="64">
        <v>24.8</v>
      </c>
      <c r="K30" s="67">
        <v>9.4</v>
      </c>
      <c r="L30" s="68">
        <v>125</v>
      </c>
      <c r="M30" s="64">
        <v>125</v>
      </c>
      <c r="N30" s="63"/>
      <c r="O30" s="69"/>
      <c r="P30" s="70"/>
      <c r="Q30" s="70"/>
      <c r="R30" s="71"/>
    </row>
    <row r="31" spans="1:18" ht="13.8" thickBot="1" x14ac:dyDescent="0.3">
      <c r="A31" s="94"/>
      <c r="B31" s="95"/>
      <c r="C31" s="96" t="s">
        <v>155</v>
      </c>
      <c r="D31" s="97">
        <v>226.1</v>
      </c>
      <c r="E31" s="97">
        <v>226.1</v>
      </c>
      <c r="F31" s="97">
        <v>172.4</v>
      </c>
      <c r="G31" s="98">
        <v>0</v>
      </c>
      <c r="H31" s="99">
        <f>I31+K31</f>
        <v>226.1</v>
      </c>
      <c r="I31" s="97">
        <v>226.1</v>
      </c>
      <c r="J31" s="97">
        <v>172.4</v>
      </c>
      <c r="K31" s="100">
        <v>0</v>
      </c>
      <c r="L31" s="101">
        <v>237</v>
      </c>
      <c r="M31" s="97">
        <v>237</v>
      </c>
      <c r="N31" s="96"/>
      <c r="O31" s="102"/>
      <c r="P31" s="103"/>
      <c r="Q31" s="103"/>
      <c r="R31" s="104"/>
    </row>
    <row r="32" spans="1:18" ht="39.6" x14ac:dyDescent="0.25">
      <c r="A32" s="105" t="s">
        <v>165</v>
      </c>
      <c r="B32" s="106" t="s">
        <v>166</v>
      </c>
      <c r="C32" s="107" t="s">
        <v>155</v>
      </c>
      <c r="D32" s="108">
        <f>SUM(D33:D34)+165.8</f>
        <v>165.8</v>
      </c>
      <c r="E32" s="108">
        <f>SUM(E33:E34)+165.8</f>
        <v>165.8</v>
      </c>
      <c r="F32" s="108">
        <f>SUM(F33:F34)+124</f>
        <v>124</v>
      </c>
      <c r="G32" s="109">
        <f>SUM(G33:G34)</f>
        <v>0</v>
      </c>
      <c r="H32" s="110">
        <f>I32+K32</f>
        <v>208.8</v>
      </c>
      <c r="I32" s="108">
        <f>SUM(I33:I34)+208.8</f>
        <v>208.8</v>
      </c>
      <c r="J32" s="108">
        <f>SUM(J33:J34)+156.1</f>
        <v>156.1</v>
      </c>
      <c r="K32" s="111">
        <f>SUM(K33:K34)</f>
        <v>0</v>
      </c>
      <c r="L32" s="112">
        <f>SUM(L33:L34)+175</f>
        <v>175</v>
      </c>
      <c r="M32" s="108">
        <f>SUM(M33:M34)+175</f>
        <v>175</v>
      </c>
      <c r="N32" s="107" t="s">
        <v>45</v>
      </c>
      <c r="O32" s="113" t="s">
        <v>18</v>
      </c>
      <c r="P32" s="114" t="s">
        <v>30</v>
      </c>
      <c r="Q32" s="114" t="s">
        <v>30</v>
      </c>
      <c r="R32" s="115" t="s">
        <v>30</v>
      </c>
    </row>
    <row r="33" spans="1:18" x14ac:dyDescent="0.25">
      <c r="A33" s="61"/>
      <c r="B33" s="62"/>
      <c r="C33" s="63"/>
      <c r="D33" s="64">
        <v>0</v>
      </c>
      <c r="E33" s="64">
        <v>0</v>
      </c>
      <c r="F33" s="64">
        <v>0</v>
      </c>
      <c r="G33" s="65">
        <v>0</v>
      </c>
      <c r="H33" s="66">
        <v>0</v>
      </c>
      <c r="I33" s="64">
        <v>0</v>
      </c>
      <c r="J33" s="64">
        <v>0</v>
      </c>
      <c r="K33" s="67">
        <v>0</v>
      </c>
      <c r="L33" s="68">
        <v>0</v>
      </c>
      <c r="M33" s="64">
        <v>0</v>
      </c>
      <c r="N33" s="63" t="s">
        <v>46</v>
      </c>
      <c r="O33" s="69" t="s">
        <v>18</v>
      </c>
      <c r="P33" s="70" t="s">
        <v>47</v>
      </c>
      <c r="Q33" s="70" t="s">
        <v>47</v>
      </c>
      <c r="R33" s="71" t="s">
        <v>47</v>
      </c>
    </row>
    <row r="34" spans="1:18" ht="13.8" thickBot="1" x14ac:dyDescent="0.3">
      <c r="A34" s="61"/>
      <c r="B34" s="62"/>
      <c r="C34" s="63"/>
      <c r="D34" s="64">
        <v>0</v>
      </c>
      <c r="E34" s="64">
        <v>0</v>
      </c>
      <c r="F34" s="64">
        <v>0</v>
      </c>
      <c r="G34" s="65">
        <v>0</v>
      </c>
      <c r="H34" s="66">
        <v>0</v>
      </c>
      <c r="I34" s="64">
        <v>0</v>
      </c>
      <c r="J34" s="64">
        <v>0</v>
      </c>
      <c r="K34" s="67">
        <v>0</v>
      </c>
      <c r="L34" s="68">
        <v>0</v>
      </c>
      <c r="M34" s="64">
        <v>0</v>
      </c>
      <c r="N34" s="63" t="s">
        <v>43</v>
      </c>
      <c r="O34" s="69" t="s">
        <v>7</v>
      </c>
      <c r="P34" s="70" t="s">
        <v>44</v>
      </c>
      <c r="Q34" s="70" t="s">
        <v>44</v>
      </c>
      <c r="R34" s="71" t="s">
        <v>44</v>
      </c>
    </row>
    <row r="35" spans="1:18" ht="26.4" x14ac:dyDescent="0.25">
      <c r="A35" s="50" t="s">
        <v>167</v>
      </c>
      <c r="B35" s="51" t="s">
        <v>168</v>
      </c>
      <c r="C35" s="52"/>
      <c r="D35" s="53">
        <f t="shared" ref="D35:M35" si="6">SUM(D36:D39)</f>
        <v>436.4</v>
      </c>
      <c r="E35" s="53">
        <f t="shared" si="6"/>
        <v>404.1</v>
      </c>
      <c r="F35" s="53">
        <f t="shared" si="6"/>
        <v>191.5</v>
      </c>
      <c r="G35" s="54">
        <f t="shared" si="6"/>
        <v>32.299999999999997</v>
      </c>
      <c r="H35" s="55">
        <f t="shared" si="6"/>
        <v>439.4</v>
      </c>
      <c r="I35" s="53">
        <f t="shared" si="6"/>
        <v>432.1</v>
      </c>
      <c r="J35" s="53">
        <f t="shared" si="6"/>
        <v>193.9</v>
      </c>
      <c r="K35" s="56">
        <f t="shared" si="6"/>
        <v>7.3</v>
      </c>
      <c r="L35" s="57">
        <f t="shared" si="6"/>
        <v>453.7</v>
      </c>
      <c r="M35" s="53">
        <f t="shared" si="6"/>
        <v>499.09999999999997</v>
      </c>
      <c r="N35" s="52" t="s">
        <v>48</v>
      </c>
      <c r="O35" s="58" t="s">
        <v>7</v>
      </c>
      <c r="P35" s="59" t="s">
        <v>49</v>
      </c>
      <c r="Q35" s="59" t="s">
        <v>49</v>
      </c>
      <c r="R35" s="60" t="s">
        <v>49</v>
      </c>
    </row>
    <row r="36" spans="1:18" ht="26.4" x14ac:dyDescent="0.25">
      <c r="A36" s="61"/>
      <c r="B36" s="62"/>
      <c r="C36" s="63"/>
      <c r="D36" s="64">
        <v>0</v>
      </c>
      <c r="E36" s="64">
        <v>0</v>
      </c>
      <c r="F36" s="64">
        <v>0</v>
      </c>
      <c r="G36" s="65">
        <v>0</v>
      </c>
      <c r="H36" s="66">
        <v>0</v>
      </c>
      <c r="I36" s="64">
        <v>0</v>
      </c>
      <c r="J36" s="64">
        <v>0</v>
      </c>
      <c r="K36" s="67">
        <v>0</v>
      </c>
      <c r="L36" s="68">
        <v>0</v>
      </c>
      <c r="M36" s="64">
        <v>0</v>
      </c>
      <c r="N36" s="63" t="s">
        <v>50</v>
      </c>
      <c r="O36" s="69" t="s">
        <v>7</v>
      </c>
      <c r="P36" s="70" t="s">
        <v>51</v>
      </c>
      <c r="Q36" s="70"/>
      <c r="R36" s="71"/>
    </row>
    <row r="37" spans="1:18" x14ac:dyDescent="0.25">
      <c r="A37" s="61"/>
      <c r="B37" s="62"/>
      <c r="C37" s="63" t="s">
        <v>158</v>
      </c>
      <c r="D37" s="64">
        <v>160</v>
      </c>
      <c r="E37" s="64">
        <v>152.69999999999999</v>
      </c>
      <c r="F37" s="64">
        <v>0</v>
      </c>
      <c r="G37" s="65">
        <v>7.3</v>
      </c>
      <c r="H37" s="66">
        <f>I37+K37</f>
        <v>160</v>
      </c>
      <c r="I37" s="64">
        <v>152.69999999999999</v>
      </c>
      <c r="J37" s="64">
        <v>0</v>
      </c>
      <c r="K37" s="67">
        <v>7.3</v>
      </c>
      <c r="L37" s="68">
        <v>176</v>
      </c>
      <c r="M37" s="64">
        <v>193.6</v>
      </c>
      <c r="N37" s="63"/>
      <c r="O37" s="69"/>
      <c r="P37" s="70"/>
      <c r="Q37" s="70"/>
      <c r="R37" s="71"/>
    </row>
    <row r="38" spans="1:18" x14ac:dyDescent="0.25">
      <c r="A38" s="61"/>
      <c r="B38" s="62"/>
      <c r="C38" s="63" t="s">
        <v>154</v>
      </c>
      <c r="D38" s="64">
        <v>205.4</v>
      </c>
      <c r="E38" s="64">
        <v>180.4</v>
      </c>
      <c r="F38" s="64">
        <v>137.4</v>
      </c>
      <c r="G38" s="65">
        <v>25</v>
      </c>
      <c r="H38" s="66">
        <f>I38+K38</f>
        <v>208.4</v>
      </c>
      <c r="I38" s="64">
        <v>208.4</v>
      </c>
      <c r="J38" s="64">
        <v>139.80000000000001</v>
      </c>
      <c r="K38" s="67">
        <v>0</v>
      </c>
      <c r="L38" s="68">
        <v>198.4</v>
      </c>
      <c r="M38" s="64">
        <v>218.2</v>
      </c>
      <c r="N38" s="63"/>
      <c r="O38" s="69"/>
      <c r="P38" s="70"/>
      <c r="Q38" s="70"/>
      <c r="R38" s="71"/>
    </row>
    <row r="39" spans="1:18" ht="13.8" thickBot="1" x14ac:dyDescent="0.3">
      <c r="A39" s="61"/>
      <c r="B39" s="62"/>
      <c r="C39" s="63" t="s">
        <v>155</v>
      </c>
      <c r="D39" s="64">
        <v>71</v>
      </c>
      <c r="E39" s="64">
        <v>71</v>
      </c>
      <c r="F39" s="64">
        <v>54.1</v>
      </c>
      <c r="G39" s="65">
        <v>0</v>
      </c>
      <c r="H39" s="66">
        <f>I39+K39</f>
        <v>71</v>
      </c>
      <c r="I39" s="64">
        <v>71</v>
      </c>
      <c r="J39" s="64">
        <v>54.1</v>
      </c>
      <c r="K39" s="67">
        <v>0</v>
      </c>
      <c r="L39" s="68">
        <v>79.3</v>
      </c>
      <c r="M39" s="64">
        <v>87.3</v>
      </c>
      <c r="N39" s="63"/>
      <c r="O39" s="69"/>
      <c r="P39" s="70"/>
      <c r="Q39" s="70"/>
      <c r="R39" s="71"/>
    </row>
    <row r="40" spans="1:18" ht="26.4" x14ac:dyDescent="0.25">
      <c r="A40" s="50" t="s">
        <v>169</v>
      </c>
      <c r="B40" s="51" t="s">
        <v>170</v>
      </c>
      <c r="C40" s="52"/>
      <c r="D40" s="53">
        <f t="shared" ref="D40:M40" si="7">SUM(D41:D43)</f>
        <v>94.6</v>
      </c>
      <c r="E40" s="53">
        <f t="shared" si="7"/>
        <v>94.6</v>
      </c>
      <c r="F40" s="53">
        <f t="shared" si="7"/>
        <v>51.3</v>
      </c>
      <c r="G40" s="54">
        <f t="shared" si="7"/>
        <v>0</v>
      </c>
      <c r="H40" s="55">
        <f t="shared" si="7"/>
        <v>93.5</v>
      </c>
      <c r="I40" s="53">
        <f t="shared" si="7"/>
        <v>93.5</v>
      </c>
      <c r="J40" s="53">
        <f t="shared" si="7"/>
        <v>0</v>
      </c>
      <c r="K40" s="56">
        <f t="shared" si="7"/>
        <v>0</v>
      </c>
      <c r="L40" s="57">
        <f t="shared" si="7"/>
        <v>94.7</v>
      </c>
      <c r="M40" s="53">
        <f t="shared" si="7"/>
        <v>94.7</v>
      </c>
      <c r="N40" s="52" t="s">
        <v>11</v>
      </c>
      <c r="O40" s="58" t="s">
        <v>7</v>
      </c>
      <c r="P40" s="59" t="s">
        <v>52</v>
      </c>
      <c r="Q40" s="59" t="s">
        <v>52</v>
      </c>
      <c r="R40" s="60" t="s">
        <v>53</v>
      </c>
    </row>
    <row r="41" spans="1:18" x14ac:dyDescent="0.25">
      <c r="A41" s="61"/>
      <c r="B41" s="62"/>
      <c r="C41" s="63"/>
      <c r="D41" s="64">
        <v>0</v>
      </c>
      <c r="E41" s="64">
        <v>0</v>
      </c>
      <c r="F41" s="64">
        <v>0</v>
      </c>
      <c r="G41" s="65">
        <v>0</v>
      </c>
      <c r="H41" s="66">
        <v>0</v>
      </c>
      <c r="I41" s="64">
        <v>0</v>
      </c>
      <c r="J41" s="64">
        <v>0</v>
      </c>
      <c r="K41" s="67">
        <v>0</v>
      </c>
      <c r="L41" s="68">
        <v>0</v>
      </c>
      <c r="M41" s="64">
        <v>0</v>
      </c>
      <c r="N41" s="63" t="s">
        <v>54</v>
      </c>
      <c r="O41" s="69" t="s">
        <v>18</v>
      </c>
      <c r="P41" s="70" t="s">
        <v>171</v>
      </c>
      <c r="Q41" s="70">
        <v>150</v>
      </c>
      <c r="R41" s="71">
        <v>150</v>
      </c>
    </row>
    <row r="42" spans="1:18" x14ac:dyDescent="0.25">
      <c r="A42" s="61"/>
      <c r="B42" s="62"/>
      <c r="C42" s="63" t="s">
        <v>158</v>
      </c>
      <c r="D42" s="64">
        <v>0.5</v>
      </c>
      <c r="E42" s="64">
        <v>0.5</v>
      </c>
      <c r="F42" s="64">
        <v>0</v>
      </c>
      <c r="G42" s="65">
        <v>0</v>
      </c>
      <c r="H42" s="66">
        <f>I42+K42</f>
        <v>0.5</v>
      </c>
      <c r="I42" s="64">
        <v>0.5</v>
      </c>
      <c r="J42" s="64">
        <v>0</v>
      </c>
      <c r="K42" s="67">
        <v>0</v>
      </c>
      <c r="L42" s="68">
        <v>0.5</v>
      </c>
      <c r="M42" s="64">
        <v>0.5</v>
      </c>
      <c r="N42" s="63"/>
      <c r="O42" s="69"/>
      <c r="P42" s="70"/>
      <c r="Q42" s="70"/>
      <c r="R42" s="71"/>
    </row>
    <row r="43" spans="1:18" ht="13.8" thickBot="1" x14ac:dyDescent="0.3">
      <c r="A43" s="61"/>
      <c r="B43" s="62"/>
      <c r="C43" s="63" t="s">
        <v>154</v>
      </c>
      <c r="D43" s="64">
        <v>94.1</v>
      </c>
      <c r="E43" s="64">
        <v>94.1</v>
      </c>
      <c r="F43" s="64">
        <v>51.3</v>
      </c>
      <c r="G43" s="65">
        <v>0</v>
      </c>
      <c r="H43" s="66">
        <f>I43+K43</f>
        <v>93</v>
      </c>
      <c r="I43" s="64">
        <v>93</v>
      </c>
      <c r="J43" s="64"/>
      <c r="K43" s="67">
        <v>0</v>
      </c>
      <c r="L43" s="68">
        <v>94.2</v>
      </c>
      <c r="M43" s="64">
        <v>94.2</v>
      </c>
      <c r="N43" s="63"/>
      <c r="O43" s="69"/>
      <c r="P43" s="70"/>
      <c r="Q43" s="70"/>
      <c r="R43" s="71"/>
    </row>
    <row r="44" spans="1:18" ht="27.75" customHeight="1" thickBot="1" x14ac:dyDescent="0.3">
      <c r="A44" s="50" t="s">
        <v>172</v>
      </c>
      <c r="B44" s="51" t="s">
        <v>173</v>
      </c>
      <c r="C44" s="52" t="s">
        <v>154</v>
      </c>
      <c r="D44" s="116">
        <v>0</v>
      </c>
      <c r="E44" s="116">
        <v>0</v>
      </c>
      <c r="F44" s="116">
        <v>0</v>
      </c>
      <c r="G44" s="117">
        <v>0</v>
      </c>
      <c r="H44" s="118">
        <v>0</v>
      </c>
      <c r="I44" s="116">
        <v>0</v>
      </c>
      <c r="J44" s="116">
        <v>0</v>
      </c>
      <c r="K44" s="119">
        <v>0</v>
      </c>
      <c r="L44" s="120">
        <v>0</v>
      </c>
      <c r="M44" s="116">
        <v>0</v>
      </c>
      <c r="N44" s="52" t="s">
        <v>55</v>
      </c>
      <c r="O44" s="58" t="s">
        <v>7</v>
      </c>
      <c r="P44" s="59">
        <v>2500</v>
      </c>
      <c r="Q44" s="59">
        <v>2300</v>
      </c>
      <c r="R44" s="60">
        <v>2300</v>
      </c>
    </row>
    <row r="45" spans="1:18" ht="39.6" x14ac:dyDescent="0.25">
      <c r="A45" s="50" t="s">
        <v>174</v>
      </c>
      <c r="B45" s="51" t="s">
        <v>175</v>
      </c>
      <c r="C45" s="52"/>
      <c r="D45" s="53">
        <f t="shared" ref="D45:M45" si="8">SUM(D46:D48)</f>
        <v>88</v>
      </c>
      <c r="E45" s="53">
        <f t="shared" si="8"/>
        <v>88</v>
      </c>
      <c r="F45" s="53">
        <f t="shared" si="8"/>
        <v>0</v>
      </c>
      <c r="G45" s="54">
        <f t="shared" si="8"/>
        <v>0</v>
      </c>
      <c r="H45" s="55">
        <f t="shared" si="8"/>
        <v>91.600000000000009</v>
      </c>
      <c r="I45" s="53">
        <f t="shared" si="8"/>
        <v>91.600000000000009</v>
      </c>
      <c r="J45" s="53">
        <f t="shared" si="8"/>
        <v>2.8</v>
      </c>
      <c r="K45" s="56">
        <f t="shared" si="8"/>
        <v>0</v>
      </c>
      <c r="L45" s="57">
        <f t="shared" si="8"/>
        <v>90</v>
      </c>
      <c r="M45" s="53">
        <f t="shared" si="8"/>
        <v>90</v>
      </c>
      <c r="N45" s="52" t="s">
        <v>56</v>
      </c>
      <c r="O45" s="58" t="s">
        <v>18</v>
      </c>
      <c r="P45" s="59" t="s">
        <v>57</v>
      </c>
      <c r="Q45" s="59" t="s">
        <v>57</v>
      </c>
      <c r="R45" s="60" t="s">
        <v>57</v>
      </c>
    </row>
    <row r="46" spans="1:18" x14ac:dyDescent="0.25">
      <c r="A46" s="61"/>
      <c r="B46" s="62"/>
      <c r="C46" s="63"/>
      <c r="D46" s="64">
        <v>0</v>
      </c>
      <c r="E46" s="64">
        <v>0</v>
      </c>
      <c r="F46" s="64">
        <v>0</v>
      </c>
      <c r="G46" s="65">
        <v>0</v>
      </c>
      <c r="H46" s="66">
        <v>0</v>
      </c>
      <c r="I46" s="64">
        <v>0</v>
      </c>
      <c r="J46" s="64">
        <v>0</v>
      </c>
      <c r="K46" s="67">
        <v>0</v>
      </c>
      <c r="L46" s="68">
        <v>0</v>
      </c>
      <c r="M46" s="64">
        <v>0</v>
      </c>
      <c r="N46" s="63" t="s">
        <v>58</v>
      </c>
      <c r="O46" s="69" t="s">
        <v>7</v>
      </c>
      <c r="P46" s="70" t="s">
        <v>59</v>
      </c>
      <c r="Q46" s="70" t="s">
        <v>60</v>
      </c>
      <c r="R46" s="71" t="s">
        <v>60</v>
      </c>
    </row>
    <row r="47" spans="1:18" x14ac:dyDescent="0.25">
      <c r="A47" s="61"/>
      <c r="B47" s="62"/>
      <c r="C47" s="63" t="s">
        <v>154</v>
      </c>
      <c r="D47" s="64">
        <v>14.7</v>
      </c>
      <c r="E47" s="64">
        <v>14.7</v>
      </c>
      <c r="F47" s="64">
        <v>0</v>
      </c>
      <c r="G47" s="65">
        <v>0</v>
      </c>
      <c r="H47" s="66">
        <f>I47+K47</f>
        <v>14.7</v>
      </c>
      <c r="I47" s="64">
        <v>14.7</v>
      </c>
      <c r="J47" s="64">
        <v>0</v>
      </c>
      <c r="K47" s="67">
        <v>0</v>
      </c>
      <c r="L47" s="68">
        <v>15</v>
      </c>
      <c r="M47" s="64">
        <v>15</v>
      </c>
      <c r="N47" s="63"/>
      <c r="O47" s="69"/>
      <c r="P47" s="70"/>
      <c r="Q47" s="70"/>
      <c r="R47" s="71"/>
    </row>
    <row r="48" spans="1:18" ht="13.8" thickBot="1" x14ac:dyDescent="0.3">
      <c r="A48" s="61"/>
      <c r="B48" s="62"/>
      <c r="C48" s="63" t="s">
        <v>176</v>
      </c>
      <c r="D48" s="64">
        <v>73.3</v>
      </c>
      <c r="E48" s="64">
        <v>73.3</v>
      </c>
      <c r="F48" s="64">
        <v>0</v>
      </c>
      <c r="G48" s="65">
        <v>0</v>
      </c>
      <c r="H48" s="66">
        <f>I48+K48</f>
        <v>76.900000000000006</v>
      </c>
      <c r="I48" s="64">
        <v>76.900000000000006</v>
      </c>
      <c r="J48" s="64">
        <v>2.8</v>
      </c>
      <c r="K48" s="67">
        <v>0</v>
      </c>
      <c r="L48" s="68">
        <v>75</v>
      </c>
      <c r="M48" s="64">
        <v>75</v>
      </c>
      <c r="N48" s="63"/>
      <c r="O48" s="69"/>
      <c r="P48" s="70"/>
      <c r="Q48" s="70"/>
      <c r="R48" s="71"/>
    </row>
    <row r="49" spans="1:18" ht="26.4" x14ac:dyDescent="0.25">
      <c r="A49" s="50" t="s">
        <v>177</v>
      </c>
      <c r="B49" s="51" t="s">
        <v>178</v>
      </c>
      <c r="C49" s="52"/>
      <c r="D49" s="53">
        <f t="shared" ref="D49:M49" si="9">SUM(D50:D51)</f>
        <v>177.4</v>
      </c>
      <c r="E49" s="53">
        <f t="shared" si="9"/>
        <v>177.4</v>
      </c>
      <c r="F49" s="53">
        <f t="shared" si="9"/>
        <v>0</v>
      </c>
      <c r="G49" s="54">
        <f t="shared" si="9"/>
        <v>0</v>
      </c>
      <c r="H49" s="55">
        <f t="shared" si="9"/>
        <v>96.5</v>
      </c>
      <c r="I49" s="53">
        <f t="shared" si="9"/>
        <v>96.5</v>
      </c>
      <c r="J49" s="53">
        <f t="shared" si="9"/>
        <v>0</v>
      </c>
      <c r="K49" s="56">
        <f t="shared" si="9"/>
        <v>0</v>
      </c>
      <c r="L49" s="57">
        <f t="shared" si="9"/>
        <v>182</v>
      </c>
      <c r="M49" s="53">
        <f t="shared" si="9"/>
        <v>182</v>
      </c>
      <c r="N49" s="52" t="s">
        <v>61</v>
      </c>
      <c r="O49" s="58" t="s">
        <v>7</v>
      </c>
      <c r="P49" s="59" t="s">
        <v>62</v>
      </c>
      <c r="Q49" s="59" t="s">
        <v>63</v>
      </c>
      <c r="R49" s="60" t="s">
        <v>63</v>
      </c>
    </row>
    <row r="50" spans="1:18" x14ac:dyDescent="0.25">
      <c r="A50" s="61"/>
      <c r="B50" s="62"/>
      <c r="C50" s="63" t="s">
        <v>154</v>
      </c>
      <c r="D50" s="64">
        <v>20</v>
      </c>
      <c r="E50" s="64">
        <v>20</v>
      </c>
      <c r="F50" s="64">
        <v>0</v>
      </c>
      <c r="G50" s="65">
        <v>0</v>
      </c>
      <c r="H50" s="66">
        <f>I50+K50</f>
        <v>20</v>
      </c>
      <c r="I50" s="64">
        <v>20</v>
      </c>
      <c r="J50" s="64">
        <v>0</v>
      </c>
      <c r="K50" s="67">
        <v>0</v>
      </c>
      <c r="L50" s="68">
        <v>22</v>
      </c>
      <c r="M50" s="64">
        <v>22</v>
      </c>
      <c r="N50" s="63"/>
      <c r="O50" s="69"/>
      <c r="P50" s="70"/>
      <c r="Q50" s="70"/>
      <c r="R50" s="71"/>
    </row>
    <row r="51" spans="1:18" ht="13.8" thickBot="1" x14ac:dyDescent="0.3">
      <c r="A51" s="121"/>
      <c r="B51" s="122"/>
      <c r="C51" s="123" t="s">
        <v>155</v>
      </c>
      <c r="D51" s="124">
        <v>157.4</v>
      </c>
      <c r="E51" s="124">
        <v>157.4</v>
      </c>
      <c r="F51" s="124">
        <v>0</v>
      </c>
      <c r="G51" s="125">
        <v>0</v>
      </c>
      <c r="H51" s="126">
        <f>I51+K51</f>
        <v>76.5</v>
      </c>
      <c r="I51" s="124">
        <v>76.5</v>
      </c>
      <c r="J51" s="124">
        <v>0</v>
      </c>
      <c r="K51" s="127">
        <v>0</v>
      </c>
      <c r="L51" s="128">
        <v>160</v>
      </c>
      <c r="M51" s="124">
        <v>160</v>
      </c>
      <c r="N51" s="123"/>
      <c r="O51" s="129"/>
      <c r="P51" s="130"/>
      <c r="Q51" s="130"/>
      <c r="R51" s="131"/>
    </row>
    <row r="52" spans="1:18" ht="26.4" x14ac:dyDescent="0.25">
      <c r="A52" s="83" t="s">
        <v>179</v>
      </c>
      <c r="B52" s="84" t="s">
        <v>180</v>
      </c>
      <c r="C52" s="85" t="s">
        <v>154</v>
      </c>
      <c r="D52" s="86">
        <f>SUM(D53:D55)+80</f>
        <v>80</v>
      </c>
      <c r="E52" s="86">
        <f>SUM(E53:E55)+80</f>
        <v>80</v>
      </c>
      <c r="F52" s="86">
        <f>SUM(F53:F55)</f>
        <v>0</v>
      </c>
      <c r="G52" s="87">
        <f>SUM(G53:G55)</f>
        <v>0</v>
      </c>
      <c r="H52" s="132">
        <f>I52+K52</f>
        <v>80</v>
      </c>
      <c r="I52" s="86">
        <f>SUM(I53:I55)+80</f>
        <v>80</v>
      </c>
      <c r="J52" s="86">
        <f>SUM(J53:J55)</f>
        <v>0</v>
      </c>
      <c r="K52" s="89">
        <f>SUM(K53:K55)</f>
        <v>0</v>
      </c>
      <c r="L52" s="90">
        <f>SUM(L53:L55)+80</f>
        <v>80</v>
      </c>
      <c r="M52" s="86">
        <f>SUM(M53:M55)+80</f>
        <v>80</v>
      </c>
      <c r="N52" s="85" t="s">
        <v>64</v>
      </c>
      <c r="O52" s="91" t="s">
        <v>7</v>
      </c>
      <c r="P52" s="92" t="s">
        <v>65</v>
      </c>
      <c r="Q52" s="92" t="s">
        <v>66</v>
      </c>
      <c r="R52" s="93" t="s">
        <v>66</v>
      </c>
    </row>
    <row r="53" spans="1:18" x14ac:dyDescent="0.25">
      <c r="A53" s="61"/>
      <c r="B53" s="62"/>
      <c r="C53" s="63"/>
      <c r="D53" s="64">
        <v>0</v>
      </c>
      <c r="E53" s="64">
        <v>0</v>
      </c>
      <c r="F53" s="64">
        <v>0</v>
      </c>
      <c r="G53" s="65">
        <v>0</v>
      </c>
      <c r="H53" s="66">
        <v>0</v>
      </c>
      <c r="I53" s="64">
        <v>0</v>
      </c>
      <c r="J53" s="64">
        <v>0</v>
      </c>
      <c r="K53" s="67">
        <v>0</v>
      </c>
      <c r="L53" s="68">
        <v>0</v>
      </c>
      <c r="M53" s="64">
        <v>0</v>
      </c>
      <c r="N53" s="63" t="s">
        <v>67</v>
      </c>
      <c r="O53" s="69" t="s">
        <v>7</v>
      </c>
      <c r="P53" s="70" t="s">
        <v>181</v>
      </c>
      <c r="Q53" s="70" t="s">
        <v>182</v>
      </c>
      <c r="R53" s="71" t="s">
        <v>182</v>
      </c>
    </row>
    <row r="54" spans="1:18" x14ac:dyDescent="0.25">
      <c r="A54" s="61"/>
      <c r="B54" s="62"/>
      <c r="C54" s="63"/>
      <c r="D54" s="64">
        <v>0</v>
      </c>
      <c r="E54" s="64">
        <v>0</v>
      </c>
      <c r="F54" s="64">
        <v>0</v>
      </c>
      <c r="G54" s="65">
        <v>0</v>
      </c>
      <c r="H54" s="66">
        <v>0</v>
      </c>
      <c r="I54" s="64">
        <v>0</v>
      </c>
      <c r="J54" s="64">
        <v>0</v>
      </c>
      <c r="K54" s="67">
        <v>0</v>
      </c>
      <c r="L54" s="68">
        <v>0</v>
      </c>
      <c r="M54" s="64">
        <v>0</v>
      </c>
      <c r="N54" s="63" t="s">
        <v>68</v>
      </c>
      <c r="O54" s="69" t="s">
        <v>7</v>
      </c>
      <c r="P54" s="70" t="s">
        <v>69</v>
      </c>
      <c r="Q54" s="70" t="s">
        <v>70</v>
      </c>
      <c r="R54" s="71" t="s">
        <v>70</v>
      </c>
    </row>
    <row r="55" spans="1:18" ht="27" thickBot="1" x14ac:dyDescent="0.3">
      <c r="A55" s="94"/>
      <c r="B55" s="95"/>
      <c r="C55" s="96"/>
      <c r="D55" s="97">
        <v>0</v>
      </c>
      <c r="E55" s="97">
        <v>0</v>
      </c>
      <c r="F55" s="97">
        <v>0</v>
      </c>
      <c r="G55" s="98">
        <v>0</v>
      </c>
      <c r="H55" s="99">
        <v>0</v>
      </c>
      <c r="I55" s="97">
        <v>0</v>
      </c>
      <c r="J55" s="97">
        <v>0</v>
      </c>
      <c r="K55" s="100">
        <v>0</v>
      </c>
      <c r="L55" s="101">
        <v>0</v>
      </c>
      <c r="M55" s="97">
        <v>0</v>
      </c>
      <c r="N55" s="96" t="s">
        <v>71</v>
      </c>
      <c r="O55" s="102" t="s">
        <v>7</v>
      </c>
      <c r="P55" s="103" t="s">
        <v>75</v>
      </c>
      <c r="Q55" s="103" t="s">
        <v>75</v>
      </c>
      <c r="R55" s="104" t="s">
        <v>75</v>
      </c>
    </row>
    <row r="56" spans="1:18" ht="27" hidden="1" thickBot="1" x14ac:dyDescent="0.3">
      <c r="A56" s="105" t="s">
        <v>183</v>
      </c>
      <c r="B56" s="106" t="s">
        <v>184</v>
      </c>
      <c r="C56" s="107"/>
      <c r="D56" s="108">
        <f t="shared" ref="D56:M56" si="10">SUM(D57:D58)</f>
        <v>0</v>
      </c>
      <c r="E56" s="108">
        <f t="shared" si="10"/>
        <v>0</v>
      </c>
      <c r="F56" s="108">
        <f t="shared" si="10"/>
        <v>0</v>
      </c>
      <c r="G56" s="109">
        <f t="shared" si="10"/>
        <v>0</v>
      </c>
      <c r="H56" s="133">
        <f t="shared" si="10"/>
        <v>0</v>
      </c>
      <c r="I56" s="108">
        <f t="shared" si="10"/>
        <v>0</v>
      </c>
      <c r="J56" s="108">
        <f t="shared" si="10"/>
        <v>0</v>
      </c>
      <c r="K56" s="111">
        <f t="shared" si="10"/>
        <v>0</v>
      </c>
      <c r="L56" s="112">
        <f t="shared" si="10"/>
        <v>0</v>
      </c>
      <c r="M56" s="108">
        <f t="shared" si="10"/>
        <v>0</v>
      </c>
      <c r="N56" s="107"/>
      <c r="O56" s="113"/>
      <c r="P56" s="114"/>
      <c r="Q56" s="114"/>
      <c r="R56" s="115"/>
    </row>
    <row r="57" spans="1:18" ht="13.8" hidden="1" thickBot="1" x14ac:dyDescent="0.3">
      <c r="A57" s="61"/>
      <c r="B57" s="62"/>
      <c r="C57" s="63" t="s">
        <v>176</v>
      </c>
      <c r="D57" s="64">
        <v>0</v>
      </c>
      <c r="E57" s="64">
        <v>0</v>
      </c>
      <c r="F57" s="64">
        <v>0</v>
      </c>
      <c r="G57" s="65">
        <v>0</v>
      </c>
      <c r="H57" s="66">
        <v>0</v>
      </c>
      <c r="I57" s="64">
        <v>0</v>
      </c>
      <c r="J57" s="64">
        <v>0</v>
      </c>
      <c r="K57" s="67">
        <v>0</v>
      </c>
      <c r="L57" s="68">
        <v>0</v>
      </c>
      <c r="M57" s="64">
        <v>0</v>
      </c>
      <c r="N57" s="63"/>
      <c r="O57" s="69"/>
      <c r="P57" s="70"/>
      <c r="Q57" s="70"/>
      <c r="R57" s="71"/>
    </row>
    <row r="58" spans="1:18" ht="13.8" hidden="1" thickBot="1" x14ac:dyDescent="0.3">
      <c r="A58" s="61"/>
      <c r="B58" s="62"/>
      <c r="C58" s="63" t="s">
        <v>154</v>
      </c>
      <c r="D58" s="64">
        <v>0</v>
      </c>
      <c r="E58" s="64">
        <v>0</v>
      </c>
      <c r="F58" s="64">
        <v>0</v>
      </c>
      <c r="G58" s="65">
        <v>0</v>
      </c>
      <c r="H58" s="66">
        <v>0</v>
      </c>
      <c r="I58" s="64">
        <v>0</v>
      </c>
      <c r="J58" s="64">
        <v>0</v>
      </c>
      <c r="K58" s="67">
        <v>0</v>
      </c>
      <c r="L58" s="68">
        <v>0</v>
      </c>
      <c r="M58" s="64">
        <v>0</v>
      </c>
      <c r="N58" s="63"/>
      <c r="O58" s="69"/>
      <c r="P58" s="70"/>
      <c r="Q58" s="70"/>
      <c r="R58" s="71"/>
    </row>
    <row r="59" spans="1:18" ht="27" thickBot="1" x14ac:dyDescent="0.3">
      <c r="A59" s="50" t="s">
        <v>185</v>
      </c>
      <c r="B59" s="51" t="s">
        <v>186</v>
      </c>
      <c r="C59" s="52" t="s">
        <v>155</v>
      </c>
      <c r="D59" s="116">
        <v>97.4</v>
      </c>
      <c r="E59" s="116">
        <v>97.4</v>
      </c>
      <c r="F59" s="116">
        <v>0</v>
      </c>
      <c r="G59" s="117">
        <v>0</v>
      </c>
      <c r="H59" s="118">
        <f>I59+K59</f>
        <v>97.4</v>
      </c>
      <c r="I59" s="116">
        <v>97.4</v>
      </c>
      <c r="J59" s="116">
        <v>0</v>
      </c>
      <c r="K59" s="119">
        <v>0</v>
      </c>
      <c r="L59" s="120">
        <v>97.4</v>
      </c>
      <c r="M59" s="116">
        <v>97.4</v>
      </c>
      <c r="N59" s="52" t="s">
        <v>72</v>
      </c>
      <c r="O59" s="58" t="s">
        <v>7</v>
      </c>
      <c r="P59" s="59" t="s">
        <v>73</v>
      </c>
      <c r="Q59" s="59" t="s">
        <v>73</v>
      </c>
      <c r="R59" s="60" t="s">
        <v>73</v>
      </c>
    </row>
    <row r="60" spans="1:18" ht="39.6" x14ac:dyDescent="0.25">
      <c r="A60" s="50" t="s">
        <v>187</v>
      </c>
      <c r="B60" s="51" t="s">
        <v>188</v>
      </c>
      <c r="C60" s="52"/>
      <c r="D60" s="53">
        <f t="shared" ref="D60:M60" si="11">SUM(D61:D62)</f>
        <v>6.3</v>
      </c>
      <c r="E60" s="53">
        <f t="shared" si="11"/>
        <v>6.3</v>
      </c>
      <c r="F60" s="53">
        <f t="shared" si="11"/>
        <v>1</v>
      </c>
      <c r="G60" s="54">
        <f t="shared" si="11"/>
        <v>0</v>
      </c>
      <c r="H60" s="55">
        <f t="shared" si="11"/>
        <v>186.3</v>
      </c>
      <c r="I60" s="53">
        <f t="shared" si="11"/>
        <v>186.3</v>
      </c>
      <c r="J60" s="53">
        <f t="shared" si="11"/>
        <v>1</v>
      </c>
      <c r="K60" s="56">
        <f t="shared" si="11"/>
        <v>0</v>
      </c>
      <c r="L60" s="57">
        <f t="shared" si="11"/>
        <v>0</v>
      </c>
      <c r="M60" s="53">
        <f t="shared" si="11"/>
        <v>0</v>
      </c>
      <c r="N60" s="52"/>
      <c r="O60" s="58"/>
      <c r="P60" s="59"/>
      <c r="Q60" s="59"/>
      <c r="R60" s="60"/>
    </row>
    <row r="61" spans="1:18" x14ac:dyDescent="0.25">
      <c r="A61" s="61"/>
      <c r="B61" s="62"/>
      <c r="C61" s="63" t="s">
        <v>154</v>
      </c>
      <c r="D61" s="64">
        <v>6.3</v>
      </c>
      <c r="E61" s="64">
        <v>6.3</v>
      </c>
      <c r="F61" s="64">
        <v>1</v>
      </c>
      <c r="G61" s="65">
        <v>0</v>
      </c>
      <c r="H61" s="66">
        <f>I61+K61</f>
        <v>6.3</v>
      </c>
      <c r="I61" s="64">
        <v>6.3</v>
      </c>
      <c r="J61" s="64">
        <v>1</v>
      </c>
      <c r="K61" s="67">
        <v>0</v>
      </c>
      <c r="L61" s="68">
        <v>0</v>
      </c>
      <c r="M61" s="64">
        <v>0</v>
      </c>
      <c r="N61" s="63"/>
      <c r="O61" s="69"/>
      <c r="P61" s="70"/>
      <c r="Q61" s="70"/>
      <c r="R61" s="71"/>
    </row>
    <row r="62" spans="1:18" ht="13.8" thickBot="1" x14ac:dyDescent="0.3">
      <c r="A62" s="61"/>
      <c r="B62" s="62"/>
      <c r="C62" s="63" t="s">
        <v>155</v>
      </c>
      <c r="D62" s="64">
        <v>0</v>
      </c>
      <c r="E62" s="64">
        <v>0</v>
      </c>
      <c r="F62" s="64">
        <v>0</v>
      </c>
      <c r="G62" s="65">
        <v>0</v>
      </c>
      <c r="H62" s="66">
        <f>I62+K62</f>
        <v>180</v>
      </c>
      <c r="I62" s="64">
        <v>180</v>
      </c>
      <c r="J62" s="64">
        <v>0</v>
      </c>
      <c r="K62" s="67">
        <v>0</v>
      </c>
      <c r="L62" s="68">
        <v>0</v>
      </c>
      <c r="M62" s="64">
        <v>0</v>
      </c>
      <c r="N62" s="63"/>
      <c r="O62" s="69"/>
      <c r="P62" s="70"/>
      <c r="Q62" s="70"/>
      <c r="R62" s="71"/>
    </row>
    <row r="63" spans="1:18" ht="39.6" x14ac:dyDescent="0.25">
      <c r="A63" s="50" t="s">
        <v>189</v>
      </c>
      <c r="B63" s="51" t="s">
        <v>190</v>
      </c>
      <c r="C63" s="52"/>
      <c r="D63" s="53">
        <f t="shared" ref="D63:M63" si="12">SUM(D64:D65)</f>
        <v>21.7</v>
      </c>
      <c r="E63" s="53">
        <f t="shared" si="12"/>
        <v>21.7</v>
      </c>
      <c r="F63" s="53">
        <f t="shared" si="12"/>
        <v>1.4</v>
      </c>
      <c r="G63" s="54">
        <f t="shared" si="12"/>
        <v>0</v>
      </c>
      <c r="H63" s="55">
        <f t="shared" si="12"/>
        <v>201.7</v>
      </c>
      <c r="I63" s="53">
        <f t="shared" si="12"/>
        <v>201.7</v>
      </c>
      <c r="J63" s="53">
        <f t="shared" si="12"/>
        <v>1.4</v>
      </c>
      <c r="K63" s="56">
        <f t="shared" si="12"/>
        <v>0</v>
      </c>
      <c r="L63" s="57">
        <f t="shared" si="12"/>
        <v>0</v>
      </c>
      <c r="M63" s="53">
        <f t="shared" si="12"/>
        <v>0</v>
      </c>
      <c r="N63" s="52" t="s">
        <v>74</v>
      </c>
      <c r="O63" s="58" t="s">
        <v>7</v>
      </c>
      <c r="P63" s="59" t="s">
        <v>75</v>
      </c>
      <c r="Q63" s="59"/>
      <c r="R63" s="60"/>
    </row>
    <row r="64" spans="1:18" x14ac:dyDescent="0.25">
      <c r="A64" s="61"/>
      <c r="B64" s="62"/>
      <c r="C64" s="63" t="s">
        <v>154</v>
      </c>
      <c r="D64" s="64">
        <v>21.7</v>
      </c>
      <c r="E64" s="64">
        <v>21.7</v>
      </c>
      <c r="F64" s="64">
        <v>1.4</v>
      </c>
      <c r="G64" s="65">
        <v>0</v>
      </c>
      <c r="H64" s="66">
        <f>I64+K64</f>
        <v>21.7</v>
      </c>
      <c r="I64" s="64">
        <v>21.7</v>
      </c>
      <c r="J64" s="64">
        <v>1.4</v>
      </c>
      <c r="K64" s="67">
        <v>0</v>
      </c>
      <c r="L64" s="68">
        <v>0</v>
      </c>
      <c r="M64" s="64">
        <v>0</v>
      </c>
      <c r="N64" s="63"/>
      <c r="O64" s="69"/>
      <c r="P64" s="70"/>
      <c r="Q64" s="70"/>
      <c r="R64" s="71"/>
    </row>
    <row r="65" spans="1:18" ht="13.8" thickBot="1" x14ac:dyDescent="0.3">
      <c r="A65" s="61"/>
      <c r="B65" s="62"/>
      <c r="C65" s="63" t="s">
        <v>155</v>
      </c>
      <c r="D65" s="64">
        <v>0</v>
      </c>
      <c r="E65" s="64">
        <v>0</v>
      </c>
      <c r="F65" s="64">
        <v>0</v>
      </c>
      <c r="G65" s="65">
        <v>0</v>
      </c>
      <c r="H65" s="66">
        <f>I65+K65</f>
        <v>180</v>
      </c>
      <c r="I65" s="64">
        <v>180</v>
      </c>
      <c r="J65" s="64">
        <v>0</v>
      </c>
      <c r="K65" s="67">
        <v>0</v>
      </c>
      <c r="L65" s="68">
        <v>0</v>
      </c>
      <c r="M65" s="64">
        <v>0</v>
      </c>
      <c r="N65" s="63"/>
      <c r="O65" s="69"/>
      <c r="P65" s="70"/>
      <c r="Q65" s="70"/>
      <c r="R65" s="71"/>
    </row>
    <row r="66" spans="1:18" ht="26.4" x14ac:dyDescent="0.25">
      <c r="A66" s="50" t="s">
        <v>191</v>
      </c>
      <c r="B66" s="51" t="s">
        <v>192</v>
      </c>
      <c r="C66" s="52"/>
      <c r="D66" s="53">
        <f t="shared" ref="D66:M66" si="13">SUM(D67:D68)</f>
        <v>168.8</v>
      </c>
      <c r="E66" s="53">
        <f t="shared" si="13"/>
        <v>168.8</v>
      </c>
      <c r="F66" s="53">
        <f t="shared" si="13"/>
        <v>127.2</v>
      </c>
      <c r="G66" s="54">
        <f t="shared" si="13"/>
        <v>0</v>
      </c>
      <c r="H66" s="55">
        <f t="shared" si="13"/>
        <v>168.8</v>
      </c>
      <c r="I66" s="53">
        <f t="shared" si="13"/>
        <v>168.8</v>
      </c>
      <c r="J66" s="53">
        <f t="shared" si="13"/>
        <v>127.2</v>
      </c>
      <c r="K66" s="56">
        <f t="shared" si="13"/>
        <v>0</v>
      </c>
      <c r="L66" s="57">
        <f t="shared" si="13"/>
        <v>175</v>
      </c>
      <c r="M66" s="53">
        <f t="shared" si="13"/>
        <v>180</v>
      </c>
      <c r="N66" s="52" t="s">
        <v>76</v>
      </c>
      <c r="O66" s="58" t="s">
        <v>7</v>
      </c>
      <c r="P66" s="59" t="s">
        <v>77</v>
      </c>
      <c r="Q66" s="59" t="s">
        <v>78</v>
      </c>
      <c r="R66" s="60" t="s">
        <v>62</v>
      </c>
    </row>
    <row r="67" spans="1:18" x14ac:dyDescent="0.25">
      <c r="A67" s="61"/>
      <c r="B67" s="62"/>
      <c r="C67" s="63" t="s">
        <v>154</v>
      </c>
      <c r="D67" s="64">
        <v>40</v>
      </c>
      <c r="E67" s="64">
        <v>40</v>
      </c>
      <c r="F67" s="64">
        <v>30.2</v>
      </c>
      <c r="G67" s="65">
        <v>0</v>
      </c>
      <c r="H67" s="126">
        <f>I67+K67</f>
        <v>40</v>
      </c>
      <c r="I67" s="64">
        <v>40</v>
      </c>
      <c r="J67" s="64">
        <v>30.2</v>
      </c>
      <c r="K67" s="67">
        <v>0</v>
      </c>
      <c r="L67" s="68">
        <v>40</v>
      </c>
      <c r="M67" s="64">
        <v>40</v>
      </c>
      <c r="N67" s="63"/>
      <c r="O67" s="69"/>
      <c r="P67" s="70"/>
      <c r="Q67" s="70"/>
      <c r="R67" s="71"/>
    </row>
    <row r="68" spans="1:18" ht="13.8" thickBot="1" x14ac:dyDescent="0.3">
      <c r="A68" s="121"/>
      <c r="B68" s="122"/>
      <c r="C68" s="123" t="s">
        <v>155</v>
      </c>
      <c r="D68" s="124">
        <v>128.80000000000001</v>
      </c>
      <c r="E68" s="124">
        <v>128.80000000000001</v>
      </c>
      <c r="F68" s="124">
        <v>97</v>
      </c>
      <c r="G68" s="125">
        <v>0</v>
      </c>
      <c r="H68" s="126">
        <f>I68+K68</f>
        <v>128.80000000000001</v>
      </c>
      <c r="I68" s="124">
        <v>128.80000000000001</v>
      </c>
      <c r="J68" s="124">
        <v>97</v>
      </c>
      <c r="K68" s="127">
        <v>0</v>
      </c>
      <c r="L68" s="128">
        <v>135</v>
      </c>
      <c r="M68" s="124">
        <v>140</v>
      </c>
      <c r="N68" s="123"/>
      <c r="O68" s="129"/>
      <c r="P68" s="130"/>
      <c r="Q68" s="130"/>
      <c r="R68" s="131"/>
    </row>
    <row r="69" spans="1:18" ht="27" thickBot="1" x14ac:dyDescent="0.3">
      <c r="A69" s="134" t="s">
        <v>193</v>
      </c>
      <c r="B69" s="135" t="s">
        <v>194</v>
      </c>
      <c r="C69" s="136" t="s">
        <v>154</v>
      </c>
      <c r="D69" s="137">
        <v>283</v>
      </c>
      <c r="E69" s="137">
        <v>277</v>
      </c>
      <c r="F69" s="137">
        <v>176.3</v>
      </c>
      <c r="G69" s="138">
        <v>6</v>
      </c>
      <c r="H69" s="139">
        <f>I69+K69</f>
        <v>286.3</v>
      </c>
      <c r="I69" s="137">
        <v>280.3</v>
      </c>
      <c r="J69" s="137">
        <v>178.1</v>
      </c>
      <c r="K69" s="140">
        <v>6</v>
      </c>
      <c r="L69" s="141">
        <v>238</v>
      </c>
      <c r="M69" s="137">
        <v>238</v>
      </c>
      <c r="N69" s="136" t="s">
        <v>79</v>
      </c>
      <c r="O69" s="142" t="s">
        <v>80</v>
      </c>
      <c r="P69" s="143" t="s">
        <v>81</v>
      </c>
      <c r="Q69" s="143" t="s">
        <v>81</v>
      </c>
      <c r="R69" s="144" t="s">
        <v>81</v>
      </c>
    </row>
    <row r="70" spans="1:18" ht="53.4" thickBot="1" x14ac:dyDescent="0.3">
      <c r="A70" s="105" t="s">
        <v>195</v>
      </c>
      <c r="B70" s="106" t="s">
        <v>196</v>
      </c>
      <c r="C70" s="107" t="s">
        <v>154</v>
      </c>
      <c r="D70" s="145">
        <v>65.5</v>
      </c>
      <c r="E70" s="145">
        <v>65.5</v>
      </c>
      <c r="F70" s="145">
        <v>0</v>
      </c>
      <c r="G70" s="146">
        <v>0</v>
      </c>
      <c r="H70" s="110">
        <f>I70+K70</f>
        <v>61.4</v>
      </c>
      <c r="I70" s="145">
        <v>61.4</v>
      </c>
      <c r="J70" s="145">
        <v>0</v>
      </c>
      <c r="K70" s="147">
        <v>0</v>
      </c>
      <c r="L70" s="148">
        <v>0</v>
      </c>
      <c r="M70" s="145">
        <v>0</v>
      </c>
      <c r="N70" s="107" t="s">
        <v>56</v>
      </c>
      <c r="O70" s="113" t="s">
        <v>18</v>
      </c>
      <c r="P70" s="114" t="s">
        <v>82</v>
      </c>
      <c r="Q70" s="114"/>
      <c r="R70" s="115"/>
    </row>
    <row r="71" spans="1:18" ht="13.8" thickBot="1" x14ac:dyDescent="0.3">
      <c r="A71" s="149" t="s">
        <v>197</v>
      </c>
      <c r="B71" s="150" t="s">
        <v>198</v>
      </c>
      <c r="C71" s="151"/>
      <c r="D71" s="152">
        <f t="shared" ref="D71:M71" si="14">D72+D77+D78+D79+D83+D84+D85</f>
        <v>608.9</v>
      </c>
      <c r="E71" s="152">
        <f t="shared" si="14"/>
        <v>608.9</v>
      </c>
      <c r="F71" s="152">
        <f t="shared" si="14"/>
        <v>0</v>
      </c>
      <c r="G71" s="153">
        <f t="shared" si="14"/>
        <v>0</v>
      </c>
      <c r="H71" s="154">
        <f t="shared" si="14"/>
        <v>362.90000000000003</v>
      </c>
      <c r="I71" s="152">
        <f t="shared" si="14"/>
        <v>362.90000000000003</v>
      </c>
      <c r="J71" s="152">
        <f t="shared" si="14"/>
        <v>30</v>
      </c>
      <c r="K71" s="155">
        <f t="shared" si="14"/>
        <v>0</v>
      </c>
      <c r="L71" s="156">
        <f t="shared" si="14"/>
        <v>608.5</v>
      </c>
      <c r="M71" s="152">
        <f t="shared" si="14"/>
        <v>608.5</v>
      </c>
      <c r="N71" s="151" t="s">
        <v>83</v>
      </c>
      <c r="O71" s="157" t="s">
        <v>7</v>
      </c>
      <c r="P71" s="158">
        <v>977</v>
      </c>
      <c r="Q71" s="158">
        <v>995</v>
      </c>
      <c r="R71" s="159">
        <v>1000</v>
      </c>
    </row>
    <row r="72" spans="1:18" ht="26.4" x14ac:dyDescent="0.25">
      <c r="A72" s="83" t="s">
        <v>199</v>
      </c>
      <c r="B72" s="84" t="s">
        <v>200</v>
      </c>
      <c r="C72" s="85"/>
      <c r="D72" s="86">
        <f t="shared" ref="D72:M72" si="15">SUM(D73:D76)</f>
        <v>497.3</v>
      </c>
      <c r="E72" s="86">
        <f t="shared" si="15"/>
        <v>497.3</v>
      </c>
      <c r="F72" s="86">
        <f t="shared" si="15"/>
        <v>0</v>
      </c>
      <c r="G72" s="87">
        <f t="shared" si="15"/>
        <v>0</v>
      </c>
      <c r="H72" s="88">
        <f t="shared" si="15"/>
        <v>251.3</v>
      </c>
      <c r="I72" s="86">
        <f t="shared" si="15"/>
        <v>251.3</v>
      </c>
      <c r="J72" s="86">
        <f t="shared" si="15"/>
        <v>30</v>
      </c>
      <c r="K72" s="89">
        <f t="shared" si="15"/>
        <v>0</v>
      </c>
      <c r="L72" s="90">
        <f t="shared" si="15"/>
        <v>495</v>
      </c>
      <c r="M72" s="86">
        <f t="shared" si="15"/>
        <v>495</v>
      </c>
      <c r="N72" s="85" t="s">
        <v>84</v>
      </c>
      <c r="O72" s="91" t="s">
        <v>18</v>
      </c>
      <c r="P72" s="92" t="s">
        <v>69</v>
      </c>
      <c r="Q72" s="92" t="s">
        <v>85</v>
      </c>
      <c r="R72" s="93" t="s">
        <v>85</v>
      </c>
    </row>
    <row r="73" spans="1:18" x14ac:dyDescent="0.25">
      <c r="A73" s="61"/>
      <c r="B73" s="62"/>
      <c r="C73" s="63"/>
      <c r="D73" s="64">
        <v>0</v>
      </c>
      <c r="E73" s="64">
        <v>0</v>
      </c>
      <c r="F73" s="64">
        <v>0</v>
      </c>
      <c r="G73" s="65">
        <v>0</v>
      </c>
      <c r="H73" s="66">
        <v>0</v>
      </c>
      <c r="I73" s="64">
        <v>0</v>
      </c>
      <c r="J73" s="64">
        <v>0</v>
      </c>
      <c r="K73" s="67">
        <v>0</v>
      </c>
      <c r="L73" s="68">
        <v>0</v>
      </c>
      <c r="M73" s="64">
        <v>0</v>
      </c>
      <c r="N73" s="63" t="s">
        <v>86</v>
      </c>
      <c r="O73" s="69" t="s">
        <v>18</v>
      </c>
      <c r="P73" s="70" t="s">
        <v>87</v>
      </c>
      <c r="Q73" s="70" t="s">
        <v>62</v>
      </c>
      <c r="R73" s="71" t="s">
        <v>63</v>
      </c>
    </row>
    <row r="74" spans="1:18" x14ac:dyDescent="0.25">
      <c r="A74" s="61"/>
      <c r="B74" s="62"/>
      <c r="C74" s="63" t="s">
        <v>154</v>
      </c>
      <c r="D74" s="64">
        <v>20</v>
      </c>
      <c r="E74" s="64">
        <v>20</v>
      </c>
      <c r="F74" s="64">
        <v>0</v>
      </c>
      <c r="G74" s="65">
        <v>0</v>
      </c>
      <c r="H74" s="66">
        <f>I74+K74</f>
        <v>20</v>
      </c>
      <c r="I74" s="64">
        <v>20</v>
      </c>
      <c r="J74" s="64">
        <v>0</v>
      </c>
      <c r="K74" s="67">
        <v>0</v>
      </c>
      <c r="L74" s="68">
        <v>20</v>
      </c>
      <c r="M74" s="64">
        <v>20</v>
      </c>
      <c r="N74" s="63"/>
      <c r="O74" s="69"/>
      <c r="P74" s="70"/>
      <c r="Q74" s="70"/>
      <c r="R74" s="71"/>
    </row>
    <row r="75" spans="1:18" x14ac:dyDescent="0.25">
      <c r="A75" s="61"/>
      <c r="B75" s="62"/>
      <c r="C75" s="63" t="s">
        <v>155</v>
      </c>
      <c r="D75" s="64">
        <v>477.3</v>
      </c>
      <c r="E75" s="64">
        <v>477.3</v>
      </c>
      <c r="F75" s="64">
        <v>0</v>
      </c>
      <c r="G75" s="65">
        <v>0</v>
      </c>
      <c r="H75" s="66">
        <f>I75+K75</f>
        <v>231.3</v>
      </c>
      <c r="I75" s="64">
        <v>231.3</v>
      </c>
      <c r="J75" s="64">
        <v>30</v>
      </c>
      <c r="K75" s="67">
        <v>0</v>
      </c>
      <c r="L75" s="68">
        <v>475</v>
      </c>
      <c r="M75" s="64">
        <v>475</v>
      </c>
      <c r="N75" s="63"/>
      <c r="O75" s="69"/>
      <c r="P75" s="70"/>
      <c r="Q75" s="70"/>
      <c r="R75" s="71"/>
    </row>
    <row r="76" spans="1:18" ht="13.8" thickBot="1" x14ac:dyDescent="0.3">
      <c r="A76" s="94"/>
      <c r="B76" s="95"/>
      <c r="C76" s="96" t="s">
        <v>158</v>
      </c>
      <c r="D76" s="97">
        <v>0</v>
      </c>
      <c r="E76" s="97">
        <v>0</v>
      </c>
      <c r="F76" s="97">
        <v>0</v>
      </c>
      <c r="G76" s="98">
        <v>0</v>
      </c>
      <c r="H76" s="99">
        <f>I76+K76</f>
        <v>0</v>
      </c>
      <c r="I76" s="97">
        <v>0</v>
      </c>
      <c r="J76" s="97">
        <v>0</v>
      </c>
      <c r="K76" s="100">
        <v>0</v>
      </c>
      <c r="L76" s="101">
        <v>0</v>
      </c>
      <c r="M76" s="97">
        <v>0</v>
      </c>
      <c r="N76" s="96"/>
      <c r="O76" s="102"/>
      <c r="P76" s="103"/>
      <c r="Q76" s="103"/>
      <c r="R76" s="104"/>
    </row>
    <row r="77" spans="1:18" ht="27" thickBot="1" x14ac:dyDescent="0.3">
      <c r="A77" s="160" t="s">
        <v>201</v>
      </c>
      <c r="B77" s="161" t="s">
        <v>202</v>
      </c>
      <c r="C77" s="162" t="s">
        <v>154</v>
      </c>
      <c r="D77" s="163">
        <v>2</v>
      </c>
      <c r="E77" s="163">
        <v>2</v>
      </c>
      <c r="F77" s="163">
        <v>0</v>
      </c>
      <c r="G77" s="164">
        <v>0</v>
      </c>
      <c r="H77" s="165">
        <f>I77+K77</f>
        <v>2</v>
      </c>
      <c r="I77" s="163">
        <v>2</v>
      </c>
      <c r="J77" s="163">
        <v>0</v>
      </c>
      <c r="K77" s="166">
        <v>0</v>
      </c>
      <c r="L77" s="167">
        <v>2</v>
      </c>
      <c r="M77" s="163">
        <v>2</v>
      </c>
      <c r="N77" s="162" t="s">
        <v>58</v>
      </c>
      <c r="O77" s="168" t="s">
        <v>7</v>
      </c>
      <c r="P77" s="169" t="s">
        <v>39</v>
      </c>
      <c r="Q77" s="169" t="s">
        <v>88</v>
      </c>
      <c r="R77" s="170" t="s">
        <v>88</v>
      </c>
    </row>
    <row r="78" spans="1:18" ht="27" thickBot="1" x14ac:dyDescent="0.3">
      <c r="A78" s="134" t="s">
        <v>203</v>
      </c>
      <c r="B78" s="135" t="s">
        <v>204</v>
      </c>
      <c r="C78" s="136" t="s">
        <v>154</v>
      </c>
      <c r="D78" s="137">
        <v>1</v>
      </c>
      <c r="E78" s="137">
        <v>1</v>
      </c>
      <c r="F78" s="137">
        <v>0</v>
      </c>
      <c r="G78" s="138">
        <v>0</v>
      </c>
      <c r="H78" s="139">
        <f>I78+K78</f>
        <v>1</v>
      </c>
      <c r="I78" s="137">
        <v>1</v>
      </c>
      <c r="J78" s="137">
        <v>0</v>
      </c>
      <c r="K78" s="140">
        <v>0</v>
      </c>
      <c r="L78" s="141">
        <v>1</v>
      </c>
      <c r="M78" s="137">
        <v>1</v>
      </c>
      <c r="N78" s="136" t="s">
        <v>58</v>
      </c>
      <c r="O78" s="142" t="s">
        <v>7</v>
      </c>
      <c r="P78" s="143" t="s">
        <v>39</v>
      </c>
      <c r="Q78" s="143" t="s">
        <v>88</v>
      </c>
      <c r="R78" s="144" t="s">
        <v>88</v>
      </c>
    </row>
    <row r="79" spans="1:18" ht="26.4" x14ac:dyDescent="0.25">
      <c r="A79" s="105" t="s">
        <v>205</v>
      </c>
      <c r="B79" s="106" t="s">
        <v>206</v>
      </c>
      <c r="C79" s="107"/>
      <c r="D79" s="108">
        <f t="shared" ref="D79:M79" si="16">SUM(D80:D82)</f>
        <v>50</v>
      </c>
      <c r="E79" s="108">
        <f t="shared" si="16"/>
        <v>50</v>
      </c>
      <c r="F79" s="108">
        <f t="shared" si="16"/>
        <v>0</v>
      </c>
      <c r="G79" s="109">
        <f t="shared" si="16"/>
        <v>0</v>
      </c>
      <c r="H79" s="133">
        <f t="shared" si="16"/>
        <v>50</v>
      </c>
      <c r="I79" s="108">
        <f t="shared" si="16"/>
        <v>50</v>
      </c>
      <c r="J79" s="108">
        <f t="shared" si="16"/>
        <v>0</v>
      </c>
      <c r="K79" s="111">
        <f t="shared" si="16"/>
        <v>0</v>
      </c>
      <c r="L79" s="112">
        <f t="shared" si="16"/>
        <v>50</v>
      </c>
      <c r="M79" s="108">
        <f t="shared" si="16"/>
        <v>50</v>
      </c>
      <c r="N79" s="107" t="s">
        <v>89</v>
      </c>
      <c r="O79" s="113" t="s">
        <v>18</v>
      </c>
      <c r="P79" s="114" t="s">
        <v>85</v>
      </c>
      <c r="Q79" s="114" t="s">
        <v>19</v>
      </c>
      <c r="R79" s="115" t="s">
        <v>19</v>
      </c>
    </row>
    <row r="80" spans="1:18" x14ac:dyDescent="0.25">
      <c r="A80" s="61"/>
      <c r="B80" s="62"/>
      <c r="C80" s="63"/>
      <c r="D80" s="64">
        <v>0</v>
      </c>
      <c r="E80" s="64">
        <v>0</v>
      </c>
      <c r="F80" s="64">
        <v>0</v>
      </c>
      <c r="G80" s="65">
        <v>0</v>
      </c>
      <c r="H80" s="66">
        <v>0</v>
      </c>
      <c r="I80" s="64">
        <v>0</v>
      </c>
      <c r="J80" s="64">
        <v>0</v>
      </c>
      <c r="K80" s="67">
        <v>0</v>
      </c>
      <c r="L80" s="68">
        <v>0</v>
      </c>
      <c r="M80" s="64">
        <v>0</v>
      </c>
      <c r="N80" s="63" t="s">
        <v>90</v>
      </c>
      <c r="O80" s="69" t="s">
        <v>18</v>
      </c>
      <c r="P80" s="70" t="s">
        <v>91</v>
      </c>
      <c r="Q80" s="70" t="s">
        <v>37</v>
      </c>
      <c r="R80" s="71" t="s">
        <v>37</v>
      </c>
    </row>
    <row r="81" spans="1:18" x14ac:dyDescent="0.25">
      <c r="A81" s="61"/>
      <c r="B81" s="62"/>
      <c r="C81" s="63" t="s">
        <v>176</v>
      </c>
      <c r="D81" s="64">
        <v>30</v>
      </c>
      <c r="E81" s="64">
        <v>30</v>
      </c>
      <c r="F81" s="64">
        <v>0</v>
      </c>
      <c r="G81" s="65">
        <v>0</v>
      </c>
      <c r="H81" s="66">
        <f t="shared" ref="H81:H86" si="17">I81+K81</f>
        <v>30</v>
      </c>
      <c r="I81" s="64">
        <v>30</v>
      </c>
      <c r="J81" s="64">
        <v>0</v>
      </c>
      <c r="K81" s="67">
        <v>0</v>
      </c>
      <c r="L81" s="68">
        <v>30</v>
      </c>
      <c r="M81" s="64">
        <v>30</v>
      </c>
      <c r="N81" s="63"/>
      <c r="O81" s="69"/>
      <c r="P81" s="70"/>
      <c r="Q81" s="70"/>
      <c r="R81" s="71"/>
    </row>
    <row r="82" spans="1:18" ht="13.8" thickBot="1" x14ac:dyDescent="0.3">
      <c r="A82" s="121"/>
      <c r="B82" s="122"/>
      <c r="C82" s="123" t="s">
        <v>154</v>
      </c>
      <c r="D82" s="124">
        <v>20</v>
      </c>
      <c r="E82" s="124">
        <v>20</v>
      </c>
      <c r="F82" s="124">
        <v>0</v>
      </c>
      <c r="G82" s="125">
        <v>0</v>
      </c>
      <c r="H82" s="126">
        <f t="shared" si="17"/>
        <v>20</v>
      </c>
      <c r="I82" s="124">
        <v>20</v>
      </c>
      <c r="J82" s="124">
        <v>0</v>
      </c>
      <c r="K82" s="127">
        <v>0</v>
      </c>
      <c r="L82" s="128">
        <v>20</v>
      </c>
      <c r="M82" s="124">
        <v>20</v>
      </c>
      <c r="N82" s="123"/>
      <c r="O82" s="129"/>
      <c r="P82" s="130"/>
      <c r="Q82" s="130"/>
      <c r="R82" s="131"/>
    </row>
    <row r="83" spans="1:18" ht="40.200000000000003" thickBot="1" x14ac:dyDescent="0.3">
      <c r="A83" s="134" t="s">
        <v>207</v>
      </c>
      <c r="B83" s="135" t="s">
        <v>208</v>
      </c>
      <c r="C83" s="136" t="s">
        <v>176</v>
      </c>
      <c r="D83" s="137">
        <v>5</v>
      </c>
      <c r="E83" s="137">
        <v>5</v>
      </c>
      <c r="F83" s="137">
        <v>0</v>
      </c>
      <c r="G83" s="138">
        <v>0</v>
      </c>
      <c r="H83" s="139">
        <f t="shared" si="17"/>
        <v>5</v>
      </c>
      <c r="I83" s="137">
        <v>5</v>
      </c>
      <c r="J83" s="137">
        <v>0</v>
      </c>
      <c r="K83" s="140">
        <v>0</v>
      </c>
      <c r="L83" s="141">
        <v>5</v>
      </c>
      <c r="M83" s="137">
        <v>5</v>
      </c>
      <c r="N83" s="136" t="s">
        <v>92</v>
      </c>
      <c r="O83" s="142" t="s">
        <v>7</v>
      </c>
      <c r="P83" s="143" t="s">
        <v>65</v>
      </c>
      <c r="Q83" s="143" t="s">
        <v>93</v>
      </c>
      <c r="R83" s="144" t="s">
        <v>93</v>
      </c>
    </row>
    <row r="84" spans="1:18" ht="27" thickBot="1" x14ac:dyDescent="0.3">
      <c r="A84" s="134" t="s">
        <v>209</v>
      </c>
      <c r="B84" s="135" t="s">
        <v>210</v>
      </c>
      <c r="C84" s="136" t="s">
        <v>155</v>
      </c>
      <c r="D84" s="137">
        <v>1.6</v>
      </c>
      <c r="E84" s="137">
        <v>1.6</v>
      </c>
      <c r="F84" s="137">
        <v>0</v>
      </c>
      <c r="G84" s="138">
        <v>0</v>
      </c>
      <c r="H84" s="139">
        <f t="shared" si="17"/>
        <v>1.6</v>
      </c>
      <c r="I84" s="137">
        <v>1.6</v>
      </c>
      <c r="J84" s="137">
        <v>0</v>
      </c>
      <c r="K84" s="140">
        <v>0</v>
      </c>
      <c r="L84" s="141">
        <v>3.5</v>
      </c>
      <c r="M84" s="137">
        <v>3.5</v>
      </c>
      <c r="N84" s="136" t="s">
        <v>94</v>
      </c>
      <c r="O84" s="142" t="s">
        <v>18</v>
      </c>
      <c r="P84" s="143" t="s">
        <v>82</v>
      </c>
      <c r="Q84" s="143" t="s">
        <v>82</v>
      </c>
      <c r="R84" s="144" t="s">
        <v>82</v>
      </c>
    </row>
    <row r="85" spans="1:18" ht="26.4" x14ac:dyDescent="0.25">
      <c r="A85" s="105" t="s">
        <v>211</v>
      </c>
      <c r="B85" s="106" t="s">
        <v>212</v>
      </c>
      <c r="C85" s="107" t="s">
        <v>176</v>
      </c>
      <c r="D85" s="108">
        <f>SUM(D86:D86)+52</f>
        <v>52</v>
      </c>
      <c r="E85" s="108">
        <f>SUM(E86:E86)+52</f>
        <v>52</v>
      </c>
      <c r="F85" s="108">
        <f>SUM(F86:F86)</f>
        <v>0</v>
      </c>
      <c r="G85" s="109">
        <f>SUM(G86:G86)</f>
        <v>0</v>
      </c>
      <c r="H85" s="110">
        <f t="shared" si="17"/>
        <v>52</v>
      </c>
      <c r="I85" s="108">
        <f>SUM(I86:I86)+52</f>
        <v>52</v>
      </c>
      <c r="J85" s="108">
        <f>SUM(J86:J86)</f>
        <v>0</v>
      </c>
      <c r="K85" s="111">
        <f>SUM(K86:K86)</f>
        <v>0</v>
      </c>
      <c r="L85" s="112">
        <f>SUM(L86:L86)+52</f>
        <v>52</v>
      </c>
      <c r="M85" s="108">
        <f>SUM(M86:M86)+52</f>
        <v>52</v>
      </c>
      <c r="N85" s="107" t="s">
        <v>95</v>
      </c>
      <c r="O85" s="113" t="s">
        <v>18</v>
      </c>
      <c r="P85" s="114" t="s">
        <v>96</v>
      </c>
      <c r="Q85" s="114" t="s">
        <v>96</v>
      </c>
      <c r="R85" s="115" t="s">
        <v>96</v>
      </c>
    </row>
    <row r="86" spans="1:18" ht="13.8" thickBot="1" x14ac:dyDescent="0.3">
      <c r="A86" s="61"/>
      <c r="B86" s="62"/>
      <c r="C86" s="63"/>
      <c r="D86" s="64">
        <v>0</v>
      </c>
      <c r="E86" s="64">
        <v>0</v>
      </c>
      <c r="F86" s="64">
        <v>0</v>
      </c>
      <c r="G86" s="65">
        <v>0</v>
      </c>
      <c r="H86" s="66">
        <f t="shared" si="17"/>
        <v>0</v>
      </c>
      <c r="I86" s="64">
        <v>0</v>
      </c>
      <c r="J86" s="64">
        <v>0</v>
      </c>
      <c r="K86" s="67">
        <v>0</v>
      </c>
      <c r="L86" s="68">
        <v>0</v>
      </c>
      <c r="M86" s="64">
        <v>0</v>
      </c>
      <c r="N86" s="63" t="s">
        <v>74</v>
      </c>
      <c r="O86" s="69" t="s">
        <v>7</v>
      </c>
      <c r="P86" s="70" t="s">
        <v>97</v>
      </c>
      <c r="Q86" s="70" t="s">
        <v>97</v>
      </c>
      <c r="R86" s="71" t="s">
        <v>97</v>
      </c>
    </row>
    <row r="87" spans="1:18" ht="27" thickBot="1" x14ac:dyDescent="0.3">
      <c r="A87" s="28" t="s">
        <v>99</v>
      </c>
      <c r="B87" s="29" t="s">
        <v>98</v>
      </c>
      <c r="C87" s="30"/>
      <c r="D87" s="31">
        <f t="shared" ref="D87:M87" si="18">SUM(D88:D88)</f>
        <v>10441.999999999998</v>
      </c>
      <c r="E87" s="31">
        <f t="shared" si="18"/>
        <v>10441.999999999998</v>
      </c>
      <c r="F87" s="31">
        <f t="shared" si="18"/>
        <v>0</v>
      </c>
      <c r="G87" s="32">
        <f t="shared" si="18"/>
        <v>0</v>
      </c>
      <c r="H87" s="33">
        <f t="shared" si="18"/>
        <v>14268.1</v>
      </c>
      <c r="I87" s="31">
        <f t="shared" si="18"/>
        <v>14268.1</v>
      </c>
      <c r="J87" s="31">
        <f t="shared" si="18"/>
        <v>0</v>
      </c>
      <c r="K87" s="34">
        <f t="shared" si="18"/>
        <v>0</v>
      </c>
      <c r="L87" s="35">
        <f t="shared" si="18"/>
        <v>13786.7</v>
      </c>
      <c r="M87" s="31">
        <f t="shared" si="18"/>
        <v>13789.300000000001</v>
      </c>
      <c r="N87" s="30" t="s">
        <v>100</v>
      </c>
      <c r="O87" s="36" t="s">
        <v>7</v>
      </c>
      <c r="P87" s="37" t="s">
        <v>101</v>
      </c>
      <c r="Q87" s="37" t="s">
        <v>102</v>
      </c>
      <c r="R87" s="38" t="s">
        <v>102</v>
      </c>
    </row>
    <row r="88" spans="1:18" ht="27" thickBot="1" x14ac:dyDescent="0.3">
      <c r="A88" s="39" t="s">
        <v>213</v>
      </c>
      <c r="B88" s="40" t="s">
        <v>214</v>
      </c>
      <c r="C88" s="41"/>
      <c r="D88" s="42">
        <f t="shared" ref="D88:M88" si="19">D89+D93+D95+D97+D98+D99+D100+D103+D104+D108+D109</f>
        <v>10441.999999999998</v>
      </c>
      <c r="E88" s="42">
        <f t="shared" si="19"/>
        <v>10441.999999999998</v>
      </c>
      <c r="F88" s="42">
        <f t="shared" si="19"/>
        <v>0</v>
      </c>
      <c r="G88" s="43">
        <f t="shared" si="19"/>
        <v>0</v>
      </c>
      <c r="H88" s="44">
        <f t="shared" si="19"/>
        <v>14268.1</v>
      </c>
      <c r="I88" s="42">
        <f t="shared" si="19"/>
        <v>14268.1</v>
      </c>
      <c r="J88" s="42">
        <f t="shared" si="19"/>
        <v>0</v>
      </c>
      <c r="K88" s="45">
        <f t="shared" si="19"/>
        <v>0</v>
      </c>
      <c r="L88" s="46">
        <f t="shared" si="19"/>
        <v>13786.7</v>
      </c>
      <c r="M88" s="42">
        <f t="shared" si="19"/>
        <v>13789.300000000001</v>
      </c>
      <c r="N88" s="41" t="s">
        <v>103</v>
      </c>
      <c r="O88" s="47" t="s">
        <v>7</v>
      </c>
      <c r="P88" s="48" t="s">
        <v>104</v>
      </c>
      <c r="Q88" s="48" t="s">
        <v>105</v>
      </c>
      <c r="R88" s="49" t="s">
        <v>105</v>
      </c>
    </row>
    <row r="89" spans="1:18" ht="39.6" x14ac:dyDescent="0.25">
      <c r="A89" s="50" t="s">
        <v>215</v>
      </c>
      <c r="B89" s="51" t="s">
        <v>216</v>
      </c>
      <c r="C89" s="52"/>
      <c r="D89" s="53">
        <f t="shared" ref="D89:M89" si="20">SUM(D90:D92)</f>
        <v>1900</v>
      </c>
      <c r="E89" s="53">
        <f t="shared" si="20"/>
        <v>1900</v>
      </c>
      <c r="F89" s="53">
        <f t="shared" si="20"/>
        <v>0</v>
      </c>
      <c r="G89" s="54">
        <f t="shared" si="20"/>
        <v>0</v>
      </c>
      <c r="H89" s="55">
        <f t="shared" si="20"/>
        <v>1900</v>
      </c>
      <c r="I89" s="53">
        <f t="shared" si="20"/>
        <v>1900</v>
      </c>
      <c r="J89" s="53">
        <f t="shared" si="20"/>
        <v>0</v>
      </c>
      <c r="K89" s="56">
        <f t="shared" si="20"/>
        <v>0</v>
      </c>
      <c r="L89" s="57">
        <f t="shared" si="20"/>
        <v>1800</v>
      </c>
      <c r="M89" s="53">
        <f t="shared" si="20"/>
        <v>1800</v>
      </c>
      <c r="N89" s="52" t="s">
        <v>106</v>
      </c>
      <c r="O89" s="58" t="s">
        <v>80</v>
      </c>
      <c r="P89" s="59" t="s">
        <v>107</v>
      </c>
      <c r="Q89" s="59" t="s">
        <v>107</v>
      </c>
      <c r="R89" s="60" t="s">
        <v>107</v>
      </c>
    </row>
    <row r="90" spans="1:18" x14ac:dyDescent="0.25">
      <c r="A90" s="61"/>
      <c r="B90" s="62"/>
      <c r="C90" s="63"/>
      <c r="D90" s="64">
        <v>0</v>
      </c>
      <c r="E90" s="64">
        <v>0</v>
      </c>
      <c r="F90" s="64">
        <v>0</v>
      </c>
      <c r="G90" s="65">
        <v>0</v>
      </c>
      <c r="H90" s="66">
        <v>0</v>
      </c>
      <c r="I90" s="64">
        <v>0</v>
      </c>
      <c r="J90" s="64">
        <v>0</v>
      </c>
      <c r="K90" s="67">
        <v>0</v>
      </c>
      <c r="L90" s="68">
        <v>0</v>
      </c>
      <c r="M90" s="64">
        <v>0</v>
      </c>
      <c r="N90" s="63" t="s">
        <v>108</v>
      </c>
      <c r="O90" s="69" t="s">
        <v>7</v>
      </c>
      <c r="P90" s="70" t="s">
        <v>181</v>
      </c>
      <c r="Q90" s="70" t="s">
        <v>181</v>
      </c>
      <c r="R90" s="71" t="s">
        <v>181</v>
      </c>
    </row>
    <row r="91" spans="1:18" x14ac:dyDescent="0.25">
      <c r="A91" s="61"/>
      <c r="B91" s="62"/>
      <c r="C91" s="63" t="s">
        <v>154</v>
      </c>
      <c r="D91" s="64">
        <v>1900</v>
      </c>
      <c r="E91" s="64">
        <v>1900</v>
      </c>
      <c r="F91" s="64">
        <v>0</v>
      </c>
      <c r="G91" s="65">
        <v>0</v>
      </c>
      <c r="H91" s="66">
        <f>I91+K91</f>
        <v>1900</v>
      </c>
      <c r="I91" s="64">
        <v>1900</v>
      </c>
      <c r="J91" s="64">
        <v>0</v>
      </c>
      <c r="K91" s="67">
        <v>0</v>
      </c>
      <c r="L91" s="68">
        <v>1800</v>
      </c>
      <c r="M91" s="64">
        <v>1800</v>
      </c>
      <c r="N91" s="63"/>
      <c r="O91" s="69"/>
      <c r="P91" s="70"/>
      <c r="Q91" s="70"/>
      <c r="R91" s="71"/>
    </row>
    <row r="92" spans="1:18" ht="13.8" thickBot="1" x14ac:dyDescent="0.3">
      <c r="A92" s="121"/>
      <c r="B92" s="122"/>
      <c r="C92" s="123" t="s">
        <v>155</v>
      </c>
      <c r="D92" s="124">
        <v>0</v>
      </c>
      <c r="E92" s="124">
        <v>0</v>
      </c>
      <c r="F92" s="124">
        <v>0</v>
      </c>
      <c r="G92" s="125">
        <v>0</v>
      </c>
      <c r="H92" s="126">
        <f>I92+K92</f>
        <v>0</v>
      </c>
      <c r="I92" s="124">
        <v>0</v>
      </c>
      <c r="J92" s="124">
        <v>0</v>
      </c>
      <c r="K92" s="127">
        <v>0</v>
      </c>
      <c r="L92" s="128">
        <v>0</v>
      </c>
      <c r="M92" s="124">
        <v>0</v>
      </c>
      <c r="N92" s="123"/>
      <c r="O92" s="129"/>
      <c r="P92" s="130"/>
      <c r="Q92" s="130"/>
      <c r="R92" s="131"/>
    </row>
    <row r="93" spans="1:18" ht="26.4" x14ac:dyDescent="0.25">
      <c r="A93" s="83" t="s">
        <v>217</v>
      </c>
      <c r="B93" s="84" t="s">
        <v>218</v>
      </c>
      <c r="C93" s="85" t="s">
        <v>154</v>
      </c>
      <c r="D93" s="86">
        <f>SUM(D94:D94)+1200</f>
        <v>1200</v>
      </c>
      <c r="E93" s="86">
        <f>SUM(E94:E94)+1200</f>
        <v>1200</v>
      </c>
      <c r="F93" s="86">
        <f>SUM(F94:F94)</f>
        <v>0</v>
      </c>
      <c r="G93" s="87">
        <f>SUM(G94:G94)</f>
        <v>0</v>
      </c>
      <c r="H93" s="132">
        <f t="shared" ref="H93:H109" si="21">I93+K93</f>
        <v>1200</v>
      </c>
      <c r="I93" s="86">
        <f>SUM(I94:I94)+1200</f>
        <v>1200</v>
      </c>
      <c r="J93" s="86">
        <f>SUM(J94:J94)</f>
        <v>0</v>
      </c>
      <c r="K93" s="89">
        <f>SUM(K94:K94)</f>
        <v>0</v>
      </c>
      <c r="L93" s="90">
        <f>SUM(L94:L94)+1200</f>
        <v>1200</v>
      </c>
      <c r="M93" s="86">
        <f>SUM(M94:M94)+1200</f>
        <v>1200</v>
      </c>
      <c r="N93" s="85" t="s">
        <v>109</v>
      </c>
      <c r="O93" s="91" t="s">
        <v>7</v>
      </c>
      <c r="P93" s="92" t="s">
        <v>219</v>
      </c>
      <c r="Q93" s="92" t="s">
        <v>219</v>
      </c>
      <c r="R93" s="93" t="s">
        <v>219</v>
      </c>
    </row>
    <row r="94" spans="1:18" ht="13.8" thickBot="1" x14ac:dyDescent="0.3">
      <c r="A94" s="94"/>
      <c r="B94" s="95"/>
      <c r="C94" s="96"/>
      <c r="D94" s="97">
        <v>0</v>
      </c>
      <c r="E94" s="97">
        <v>0</v>
      </c>
      <c r="F94" s="97">
        <v>0</v>
      </c>
      <c r="G94" s="98">
        <v>0</v>
      </c>
      <c r="H94" s="99">
        <f t="shared" si="21"/>
        <v>0</v>
      </c>
      <c r="I94" s="97">
        <v>0</v>
      </c>
      <c r="J94" s="97">
        <v>0</v>
      </c>
      <c r="K94" s="100">
        <v>0</v>
      </c>
      <c r="L94" s="101">
        <v>0</v>
      </c>
      <c r="M94" s="97">
        <v>0</v>
      </c>
      <c r="N94" s="96" t="s">
        <v>106</v>
      </c>
      <c r="O94" s="102" t="s">
        <v>80</v>
      </c>
      <c r="P94" s="103" t="s">
        <v>107</v>
      </c>
      <c r="Q94" s="103" t="s">
        <v>107</v>
      </c>
      <c r="R94" s="104" t="s">
        <v>107</v>
      </c>
    </row>
    <row r="95" spans="1:18" ht="26.4" x14ac:dyDescent="0.25">
      <c r="A95" s="105" t="s">
        <v>220</v>
      </c>
      <c r="B95" s="106" t="s">
        <v>221</v>
      </c>
      <c r="C95" s="107" t="s">
        <v>176</v>
      </c>
      <c r="D95" s="108">
        <f>SUM(D96:D96)+1226</f>
        <v>1226</v>
      </c>
      <c r="E95" s="108">
        <f>SUM(E96:E96)+1226</f>
        <v>1226</v>
      </c>
      <c r="F95" s="108">
        <f>SUM(F96:F96)</f>
        <v>0</v>
      </c>
      <c r="G95" s="109">
        <f>SUM(G96:G96)</f>
        <v>0</v>
      </c>
      <c r="H95" s="110">
        <f t="shared" si="21"/>
        <v>4651.1000000000004</v>
      </c>
      <c r="I95" s="108">
        <f>SUM(I96:I96)+4651.1</f>
        <v>4651.1000000000004</v>
      </c>
      <c r="J95" s="108">
        <f>SUM(J96:J96)</f>
        <v>0</v>
      </c>
      <c r="K95" s="111">
        <f>SUM(K96:K96)</f>
        <v>0</v>
      </c>
      <c r="L95" s="112">
        <f>SUM(L96:L96)+4600</f>
        <v>4600</v>
      </c>
      <c r="M95" s="108">
        <f>SUM(M96:M96)+4600</f>
        <v>4600</v>
      </c>
      <c r="N95" s="107" t="s">
        <v>110</v>
      </c>
      <c r="O95" s="113" t="s">
        <v>7</v>
      </c>
      <c r="P95" s="114" t="s">
        <v>222</v>
      </c>
      <c r="Q95" s="114" t="s">
        <v>222</v>
      </c>
      <c r="R95" s="115" t="s">
        <v>222</v>
      </c>
    </row>
    <row r="96" spans="1:18" ht="13.8" thickBot="1" x14ac:dyDescent="0.3">
      <c r="A96" s="121"/>
      <c r="B96" s="122"/>
      <c r="C96" s="123"/>
      <c r="D96" s="124">
        <v>0</v>
      </c>
      <c r="E96" s="124">
        <v>0</v>
      </c>
      <c r="F96" s="124">
        <v>0</v>
      </c>
      <c r="G96" s="125">
        <v>0</v>
      </c>
      <c r="H96" s="126">
        <f t="shared" si="21"/>
        <v>0</v>
      </c>
      <c r="I96" s="124">
        <v>0</v>
      </c>
      <c r="J96" s="124">
        <v>0</v>
      </c>
      <c r="K96" s="127">
        <v>0</v>
      </c>
      <c r="L96" s="128">
        <v>0</v>
      </c>
      <c r="M96" s="124">
        <v>0</v>
      </c>
      <c r="N96" s="123" t="s">
        <v>106</v>
      </c>
      <c r="O96" s="129" t="s">
        <v>80</v>
      </c>
      <c r="P96" s="130" t="s">
        <v>107</v>
      </c>
      <c r="Q96" s="130" t="s">
        <v>107</v>
      </c>
      <c r="R96" s="131" t="s">
        <v>107</v>
      </c>
    </row>
    <row r="97" spans="1:18" ht="27" thickBot="1" x14ac:dyDescent="0.3">
      <c r="A97" s="134" t="s">
        <v>223</v>
      </c>
      <c r="B97" s="135" t="s">
        <v>224</v>
      </c>
      <c r="C97" s="136" t="s">
        <v>155</v>
      </c>
      <c r="D97" s="137">
        <v>229.3</v>
      </c>
      <c r="E97" s="137">
        <v>229.3</v>
      </c>
      <c r="F97" s="137">
        <v>0</v>
      </c>
      <c r="G97" s="138">
        <v>0</v>
      </c>
      <c r="H97" s="139">
        <f t="shared" si="21"/>
        <v>229.4</v>
      </c>
      <c r="I97" s="137">
        <v>229.4</v>
      </c>
      <c r="J97" s="137">
        <v>0</v>
      </c>
      <c r="K97" s="140">
        <v>0</v>
      </c>
      <c r="L97" s="141">
        <v>230</v>
      </c>
      <c r="M97" s="137">
        <v>230</v>
      </c>
      <c r="N97" s="136" t="s">
        <v>111</v>
      </c>
      <c r="O97" s="142" t="s">
        <v>7</v>
      </c>
      <c r="P97" s="143" t="s">
        <v>112</v>
      </c>
      <c r="Q97" s="143" t="s">
        <v>112</v>
      </c>
      <c r="R97" s="144" t="s">
        <v>112</v>
      </c>
    </row>
    <row r="98" spans="1:18" ht="53.4" thickBot="1" x14ac:dyDescent="0.3">
      <c r="A98" s="160" t="s">
        <v>225</v>
      </c>
      <c r="B98" s="161" t="s">
        <v>226</v>
      </c>
      <c r="C98" s="162" t="s">
        <v>176</v>
      </c>
      <c r="D98" s="163">
        <v>5</v>
      </c>
      <c r="E98" s="163">
        <v>5</v>
      </c>
      <c r="F98" s="163">
        <v>0</v>
      </c>
      <c r="G98" s="164">
        <v>0</v>
      </c>
      <c r="H98" s="165">
        <f t="shared" si="21"/>
        <v>5</v>
      </c>
      <c r="I98" s="163">
        <v>5</v>
      </c>
      <c r="J98" s="163">
        <v>0</v>
      </c>
      <c r="K98" s="166">
        <v>0</v>
      </c>
      <c r="L98" s="167">
        <v>5</v>
      </c>
      <c r="M98" s="163">
        <v>5</v>
      </c>
      <c r="N98" s="162" t="s">
        <v>113</v>
      </c>
      <c r="O98" s="168" t="s">
        <v>7</v>
      </c>
      <c r="P98" s="169" t="s">
        <v>91</v>
      </c>
      <c r="Q98" s="169" t="s">
        <v>91</v>
      </c>
      <c r="R98" s="170" t="s">
        <v>91</v>
      </c>
    </row>
    <row r="99" spans="1:18" ht="27.75" customHeight="1" thickBot="1" x14ac:dyDescent="0.3">
      <c r="A99" s="134" t="s">
        <v>227</v>
      </c>
      <c r="B99" s="135" t="s">
        <v>228</v>
      </c>
      <c r="C99" s="136" t="s">
        <v>155</v>
      </c>
      <c r="D99" s="137">
        <v>0.4</v>
      </c>
      <c r="E99" s="137">
        <v>0.4</v>
      </c>
      <c r="F99" s="137">
        <v>0</v>
      </c>
      <c r="G99" s="138">
        <v>0</v>
      </c>
      <c r="H99" s="139">
        <f t="shared" si="21"/>
        <v>0.4</v>
      </c>
      <c r="I99" s="137">
        <v>0.4</v>
      </c>
      <c r="J99" s="137">
        <v>0</v>
      </c>
      <c r="K99" s="140">
        <v>0</v>
      </c>
      <c r="L99" s="141">
        <v>0.4</v>
      </c>
      <c r="M99" s="137">
        <v>0.4</v>
      </c>
      <c r="N99" s="136" t="s">
        <v>113</v>
      </c>
      <c r="O99" s="142" t="s">
        <v>7</v>
      </c>
      <c r="P99" s="143" t="s">
        <v>37</v>
      </c>
      <c r="Q99" s="143" t="s">
        <v>37</v>
      </c>
      <c r="R99" s="144" t="s">
        <v>37</v>
      </c>
    </row>
    <row r="100" spans="1:18" ht="26.4" x14ac:dyDescent="0.25">
      <c r="A100" s="105" t="s">
        <v>229</v>
      </c>
      <c r="B100" s="106" t="s">
        <v>230</v>
      </c>
      <c r="C100" s="107"/>
      <c r="D100" s="108">
        <f t="shared" ref="D100:M100" si="22">SUM(D101:D102)</f>
        <v>430</v>
      </c>
      <c r="E100" s="108">
        <f t="shared" si="22"/>
        <v>430</v>
      </c>
      <c r="F100" s="108">
        <f t="shared" si="22"/>
        <v>0</v>
      </c>
      <c r="G100" s="109">
        <f t="shared" si="22"/>
        <v>0</v>
      </c>
      <c r="H100" s="110">
        <f t="shared" si="21"/>
        <v>430</v>
      </c>
      <c r="I100" s="108">
        <f t="shared" si="22"/>
        <v>430</v>
      </c>
      <c r="J100" s="108">
        <f t="shared" si="22"/>
        <v>0</v>
      </c>
      <c r="K100" s="111">
        <f t="shared" si="22"/>
        <v>0</v>
      </c>
      <c r="L100" s="112">
        <f t="shared" si="22"/>
        <v>450</v>
      </c>
      <c r="M100" s="108">
        <f t="shared" si="22"/>
        <v>450</v>
      </c>
      <c r="N100" s="107" t="s">
        <v>114</v>
      </c>
      <c r="O100" s="113" t="s">
        <v>18</v>
      </c>
      <c r="P100" s="114" t="s">
        <v>115</v>
      </c>
      <c r="Q100" s="114" t="s">
        <v>116</v>
      </c>
      <c r="R100" s="115" t="s">
        <v>117</v>
      </c>
    </row>
    <row r="101" spans="1:18" x14ac:dyDescent="0.25">
      <c r="A101" s="61"/>
      <c r="B101" s="62"/>
      <c r="C101" s="63" t="s">
        <v>154</v>
      </c>
      <c r="D101" s="64">
        <v>430</v>
      </c>
      <c r="E101" s="64">
        <v>430</v>
      </c>
      <c r="F101" s="64">
        <v>0</v>
      </c>
      <c r="G101" s="65">
        <v>0</v>
      </c>
      <c r="H101" s="66">
        <f t="shared" si="21"/>
        <v>430</v>
      </c>
      <c r="I101" s="64">
        <v>430</v>
      </c>
      <c r="J101" s="64">
        <v>0</v>
      </c>
      <c r="K101" s="67">
        <v>0</v>
      </c>
      <c r="L101" s="68">
        <v>450</v>
      </c>
      <c r="M101" s="64">
        <v>450</v>
      </c>
      <c r="N101" s="63"/>
      <c r="O101" s="69"/>
      <c r="P101" s="70"/>
      <c r="Q101" s="70"/>
      <c r="R101" s="71"/>
    </row>
    <row r="102" spans="1:18" ht="13.8" thickBot="1" x14ac:dyDescent="0.3">
      <c r="A102" s="121"/>
      <c r="B102" s="122"/>
      <c r="C102" s="123" t="s">
        <v>155</v>
      </c>
      <c r="D102" s="124">
        <v>0</v>
      </c>
      <c r="E102" s="124">
        <v>0</v>
      </c>
      <c r="F102" s="124">
        <v>0</v>
      </c>
      <c r="G102" s="125">
        <v>0</v>
      </c>
      <c r="H102" s="126">
        <f t="shared" si="21"/>
        <v>0</v>
      </c>
      <c r="I102" s="124">
        <v>0</v>
      </c>
      <c r="J102" s="124">
        <v>0</v>
      </c>
      <c r="K102" s="127">
        <v>0</v>
      </c>
      <c r="L102" s="128">
        <v>0</v>
      </c>
      <c r="M102" s="124">
        <v>0</v>
      </c>
      <c r="N102" s="123"/>
      <c r="O102" s="129"/>
      <c r="P102" s="130"/>
      <c r="Q102" s="130"/>
      <c r="R102" s="131"/>
    </row>
    <row r="103" spans="1:18" ht="27" thickBot="1" x14ac:dyDescent="0.3">
      <c r="A103" s="134" t="s">
        <v>231</v>
      </c>
      <c r="B103" s="135" t="s">
        <v>232</v>
      </c>
      <c r="C103" s="136" t="s">
        <v>176</v>
      </c>
      <c r="D103" s="137">
        <v>5165.8999999999996</v>
      </c>
      <c r="E103" s="137">
        <v>5165.8999999999996</v>
      </c>
      <c r="F103" s="137">
        <v>0</v>
      </c>
      <c r="G103" s="138">
        <v>0</v>
      </c>
      <c r="H103" s="139">
        <f t="shared" si="21"/>
        <v>5431.1</v>
      </c>
      <c r="I103" s="137">
        <v>5431.1</v>
      </c>
      <c r="J103" s="137">
        <v>0</v>
      </c>
      <c r="K103" s="140">
        <v>0</v>
      </c>
      <c r="L103" s="141">
        <v>5206.8</v>
      </c>
      <c r="M103" s="137">
        <v>5206.8</v>
      </c>
      <c r="N103" s="136" t="s">
        <v>118</v>
      </c>
      <c r="O103" s="142" t="s">
        <v>7</v>
      </c>
      <c r="P103" s="143" t="s">
        <v>119</v>
      </c>
      <c r="Q103" s="143" t="s">
        <v>120</v>
      </c>
      <c r="R103" s="144" t="s">
        <v>120</v>
      </c>
    </row>
    <row r="104" spans="1:18" ht="26.4" x14ac:dyDescent="0.25">
      <c r="A104" s="105" t="s">
        <v>233</v>
      </c>
      <c r="B104" s="106" t="s">
        <v>234</v>
      </c>
      <c r="C104" s="107"/>
      <c r="D104" s="108">
        <f t="shared" ref="D104:M104" si="23">SUM(D105:D107)</f>
        <v>228.7</v>
      </c>
      <c r="E104" s="108">
        <f t="shared" si="23"/>
        <v>228.7</v>
      </c>
      <c r="F104" s="108">
        <f t="shared" si="23"/>
        <v>0</v>
      </c>
      <c r="G104" s="109">
        <f t="shared" si="23"/>
        <v>0</v>
      </c>
      <c r="H104" s="110">
        <f t="shared" si="21"/>
        <v>228.7</v>
      </c>
      <c r="I104" s="108">
        <f t="shared" si="23"/>
        <v>228.7</v>
      </c>
      <c r="J104" s="108">
        <f t="shared" si="23"/>
        <v>0</v>
      </c>
      <c r="K104" s="111">
        <f t="shared" si="23"/>
        <v>0</v>
      </c>
      <c r="L104" s="112">
        <f t="shared" si="23"/>
        <v>235.5</v>
      </c>
      <c r="M104" s="108">
        <f t="shared" si="23"/>
        <v>238.1</v>
      </c>
      <c r="N104" s="107" t="s">
        <v>121</v>
      </c>
      <c r="O104" s="113" t="s">
        <v>7</v>
      </c>
      <c r="P104" s="114" t="s">
        <v>122</v>
      </c>
      <c r="Q104" s="114" t="s">
        <v>122</v>
      </c>
      <c r="R104" s="115" t="s">
        <v>122</v>
      </c>
    </row>
    <row r="105" spans="1:18" ht="26.4" x14ac:dyDescent="0.25">
      <c r="A105" s="61"/>
      <c r="B105" s="62"/>
      <c r="C105" s="63"/>
      <c r="D105" s="64">
        <v>0</v>
      </c>
      <c r="E105" s="64">
        <v>0</v>
      </c>
      <c r="F105" s="64">
        <v>0</v>
      </c>
      <c r="G105" s="65">
        <v>0</v>
      </c>
      <c r="H105" s="66">
        <f t="shared" si="21"/>
        <v>0</v>
      </c>
      <c r="I105" s="64">
        <v>0</v>
      </c>
      <c r="J105" s="64">
        <v>0</v>
      </c>
      <c r="K105" s="67">
        <v>0</v>
      </c>
      <c r="L105" s="68">
        <v>0</v>
      </c>
      <c r="M105" s="64">
        <v>0</v>
      </c>
      <c r="N105" s="63" t="s">
        <v>123</v>
      </c>
      <c r="O105" s="69" t="s">
        <v>7</v>
      </c>
      <c r="P105" s="70" t="s">
        <v>124</v>
      </c>
      <c r="Q105" s="70" t="s">
        <v>125</v>
      </c>
      <c r="R105" s="71" t="s">
        <v>126</v>
      </c>
    </row>
    <row r="106" spans="1:18" x14ac:dyDescent="0.25">
      <c r="A106" s="61"/>
      <c r="B106" s="62"/>
      <c r="C106" s="63" t="s">
        <v>155</v>
      </c>
      <c r="D106" s="64">
        <v>221.7</v>
      </c>
      <c r="E106" s="64">
        <v>221.7</v>
      </c>
      <c r="F106" s="64">
        <v>0</v>
      </c>
      <c r="G106" s="65">
        <v>0</v>
      </c>
      <c r="H106" s="66">
        <f t="shared" si="21"/>
        <v>221.7</v>
      </c>
      <c r="I106" s="64">
        <v>221.7</v>
      </c>
      <c r="J106" s="64">
        <v>0</v>
      </c>
      <c r="K106" s="67">
        <v>0</v>
      </c>
      <c r="L106" s="68">
        <v>228.5</v>
      </c>
      <c r="M106" s="64">
        <v>231.1</v>
      </c>
      <c r="N106" s="63"/>
      <c r="O106" s="69"/>
      <c r="P106" s="70"/>
      <c r="Q106" s="70"/>
      <c r="R106" s="71"/>
    </row>
    <row r="107" spans="1:18" ht="13.8" thickBot="1" x14ac:dyDescent="0.3">
      <c r="A107" s="121"/>
      <c r="B107" s="122"/>
      <c r="C107" s="123" t="s">
        <v>154</v>
      </c>
      <c r="D107" s="124">
        <v>7</v>
      </c>
      <c r="E107" s="124">
        <v>7</v>
      </c>
      <c r="F107" s="124">
        <v>0</v>
      </c>
      <c r="G107" s="125">
        <v>0</v>
      </c>
      <c r="H107" s="126">
        <f t="shared" si="21"/>
        <v>7</v>
      </c>
      <c r="I107" s="124">
        <v>7</v>
      </c>
      <c r="J107" s="124">
        <v>0</v>
      </c>
      <c r="K107" s="127">
        <v>0</v>
      </c>
      <c r="L107" s="128">
        <v>7</v>
      </c>
      <c r="M107" s="124">
        <v>7</v>
      </c>
      <c r="N107" s="123"/>
      <c r="O107" s="129"/>
      <c r="P107" s="130"/>
      <c r="Q107" s="130"/>
      <c r="R107" s="131"/>
    </row>
    <row r="108" spans="1:18" ht="27" thickBot="1" x14ac:dyDescent="0.3">
      <c r="A108" s="134" t="s">
        <v>235</v>
      </c>
      <c r="B108" s="135" t="s">
        <v>236</v>
      </c>
      <c r="C108" s="136" t="s">
        <v>155</v>
      </c>
      <c r="D108" s="137">
        <v>41.4</v>
      </c>
      <c r="E108" s="137">
        <v>41.4</v>
      </c>
      <c r="F108" s="137">
        <v>0</v>
      </c>
      <c r="G108" s="138">
        <v>0</v>
      </c>
      <c r="H108" s="139">
        <f t="shared" si="21"/>
        <v>177.1</v>
      </c>
      <c r="I108" s="137">
        <v>177.1</v>
      </c>
      <c r="J108" s="137">
        <v>0</v>
      </c>
      <c r="K108" s="140">
        <v>0</v>
      </c>
      <c r="L108" s="141">
        <v>42</v>
      </c>
      <c r="M108" s="137">
        <v>42</v>
      </c>
      <c r="N108" s="136" t="s">
        <v>127</v>
      </c>
      <c r="O108" s="142" t="s">
        <v>7</v>
      </c>
      <c r="P108" s="143" t="s">
        <v>128</v>
      </c>
      <c r="Q108" s="143" t="s">
        <v>128</v>
      </c>
      <c r="R108" s="144" t="s">
        <v>128</v>
      </c>
    </row>
    <row r="109" spans="1:18" ht="28.5" customHeight="1" thickBot="1" x14ac:dyDescent="0.3">
      <c r="A109" s="134" t="s">
        <v>237</v>
      </c>
      <c r="B109" s="135" t="s">
        <v>238</v>
      </c>
      <c r="C109" s="136" t="s">
        <v>155</v>
      </c>
      <c r="D109" s="137">
        <v>15.3</v>
      </c>
      <c r="E109" s="137">
        <v>15.3</v>
      </c>
      <c r="F109" s="137">
        <v>0</v>
      </c>
      <c r="G109" s="138">
        <v>0</v>
      </c>
      <c r="H109" s="139">
        <f t="shared" si="21"/>
        <v>15.3</v>
      </c>
      <c r="I109" s="137">
        <v>15.3</v>
      </c>
      <c r="J109" s="137">
        <v>0</v>
      </c>
      <c r="K109" s="140">
        <v>0</v>
      </c>
      <c r="L109" s="141">
        <v>17</v>
      </c>
      <c r="M109" s="137">
        <v>17</v>
      </c>
      <c r="N109" s="136" t="s">
        <v>123</v>
      </c>
      <c r="O109" s="142" t="s">
        <v>7</v>
      </c>
      <c r="P109" s="143" t="s">
        <v>65</v>
      </c>
      <c r="Q109" s="143" t="s">
        <v>129</v>
      </c>
      <c r="R109" s="144" t="s">
        <v>129</v>
      </c>
    </row>
    <row r="111" spans="1:18" ht="15" customHeight="1" x14ac:dyDescent="0.25">
      <c r="B111" s="216" t="s">
        <v>239</v>
      </c>
      <c r="C111" s="217"/>
      <c r="D111" s="217"/>
      <c r="E111" s="217"/>
      <c r="F111" s="217"/>
      <c r="G111" s="217"/>
      <c r="H111" s="217"/>
    </row>
    <row r="112" spans="1:18" x14ac:dyDescent="0.25">
      <c r="B112" s="195"/>
      <c r="C112" s="195"/>
      <c r="D112" s="195"/>
      <c r="E112" s="195"/>
      <c r="F112" s="195"/>
      <c r="G112" s="195"/>
      <c r="H112" s="195"/>
    </row>
    <row r="113" spans="2:11" x14ac:dyDescent="0.25">
      <c r="B113" s="195"/>
      <c r="C113" s="195"/>
      <c r="D113" s="195"/>
      <c r="E113" s="195"/>
      <c r="F113" s="218" t="s">
        <v>240</v>
      </c>
      <c r="G113" s="217"/>
      <c r="H113" s="195"/>
    </row>
    <row r="114" spans="2:11" ht="79.2" x14ac:dyDescent="0.25">
      <c r="B114" s="219" t="s">
        <v>241</v>
      </c>
      <c r="C114" s="220"/>
      <c r="D114" s="171" t="s">
        <v>242</v>
      </c>
      <c r="E114" s="172" t="s">
        <v>135</v>
      </c>
      <c r="F114" s="173" t="s">
        <v>136</v>
      </c>
      <c r="G114" s="174" t="s">
        <v>137</v>
      </c>
      <c r="I114" s="192"/>
      <c r="J114" s="175"/>
      <c r="K114" s="175"/>
    </row>
    <row r="115" spans="2:11" x14ac:dyDescent="0.25">
      <c r="B115" s="176" t="s">
        <v>243</v>
      </c>
      <c r="C115" s="177"/>
      <c r="D115" s="188">
        <v>14587.3</v>
      </c>
      <c r="E115" s="189">
        <f>E116+E118</f>
        <v>18519.900000000001</v>
      </c>
      <c r="F115" s="189">
        <f>F119</f>
        <v>17802.099999999999</v>
      </c>
      <c r="G115" s="189">
        <f>G119</f>
        <v>17767.099999999999</v>
      </c>
      <c r="I115" s="178"/>
      <c r="J115" s="178"/>
      <c r="K115" s="178"/>
    </row>
    <row r="116" spans="2:11" x14ac:dyDescent="0.25">
      <c r="B116" s="179" t="s">
        <v>244</v>
      </c>
      <c r="C116" s="180"/>
      <c r="D116" s="190">
        <v>14539.6</v>
      </c>
      <c r="E116" s="191">
        <f>I8</f>
        <v>18497.2</v>
      </c>
      <c r="F116" s="191"/>
      <c r="G116" s="191"/>
      <c r="I116" s="178"/>
      <c r="J116" s="178"/>
      <c r="K116" s="178"/>
    </row>
    <row r="117" spans="2:11" x14ac:dyDescent="0.25">
      <c r="B117" s="179" t="s">
        <v>245</v>
      </c>
      <c r="C117" s="180"/>
      <c r="D117" s="190">
        <v>1792.6</v>
      </c>
      <c r="E117" s="191">
        <f>J8</f>
        <v>1847</v>
      </c>
      <c r="F117" s="191"/>
      <c r="G117" s="191"/>
      <c r="I117" s="178"/>
      <c r="J117" s="178"/>
      <c r="K117" s="178"/>
    </row>
    <row r="118" spans="2:11" x14ac:dyDescent="0.25">
      <c r="B118" s="179" t="s">
        <v>246</v>
      </c>
      <c r="C118" s="180"/>
      <c r="D118" s="190">
        <v>47.7</v>
      </c>
      <c r="E118" s="191">
        <f>K8</f>
        <v>22.7</v>
      </c>
      <c r="F118" s="191"/>
      <c r="G118" s="191"/>
      <c r="I118" s="178"/>
      <c r="J118" s="178"/>
      <c r="K118" s="178"/>
    </row>
    <row r="119" spans="2:11" x14ac:dyDescent="0.25">
      <c r="B119" s="176" t="s">
        <v>247</v>
      </c>
      <c r="C119" s="180"/>
      <c r="D119" s="188">
        <v>14587.3</v>
      </c>
      <c r="E119" s="189">
        <f>E120+E124+E125+E126</f>
        <v>18519.900000000001</v>
      </c>
      <c r="F119" s="189">
        <f>F120+F124+F125+F126</f>
        <v>17802.099999999999</v>
      </c>
      <c r="G119" s="189">
        <f>G120+G124+G125+G126</f>
        <v>17767.099999999999</v>
      </c>
      <c r="I119" s="178"/>
      <c r="J119" s="178"/>
      <c r="K119" s="178"/>
    </row>
    <row r="120" spans="2:11" x14ac:dyDescent="0.25">
      <c r="B120" s="181" t="s">
        <v>248</v>
      </c>
      <c r="C120" s="180"/>
      <c r="D120" s="188">
        <v>7599.2</v>
      </c>
      <c r="E120" s="189">
        <f>E121</f>
        <v>7837.7999999999993</v>
      </c>
      <c r="F120" s="189">
        <f>F121</f>
        <v>7430.7999999999993</v>
      </c>
      <c r="G120" s="189">
        <f>G121</f>
        <v>7398.2</v>
      </c>
      <c r="I120" s="178"/>
      <c r="J120" s="178"/>
      <c r="K120" s="178"/>
    </row>
    <row r="121" spans="2:11" ht="26.4" x14ac:dyDescent="0.25">
      <c r="B121" s="182" t="s">
        <v>249</v>
      </c>
      <c r="C121" s="180"/>
      <c r="D121" s="190">
        <v>7599.2</v>
      </c>
      <c r="E121" s="191">
        <f>E122+E123</f>
        <v>7837.7999999999993</v>
      </c>
      <c r="F121" s="191">
        <f>F122+F123</f>
        <v>7430.7999999999993</v>
      </c>
      <c r="G121" s="191">
        <f>G122+G123</f>
        <v>7398.2</v>
      </c>
      <c r="I121" s="178"/>
      <c r="J121" s="178"/>
      <c r="K121" s="178"/>
    </row>
    <row r="122" spans="2:11" x14ac:dyDescent="0.25">
      <c r="B122" s="182" t="s">
        <v>250</v>
      </c>
      <c r="C122" s="180"/>
      <c r="D122" s="190">
        <v>5567.6</v>
      </c>
      <c r="E122" s="191">
        <f>H15+H24+H25+H29+H38+H43+H47+H50+H52+H61+H64+H67+H69+H70+H74+H77+H78+H82+H91+H93+H101+H107</f>
        <v>5580.5</v>
      </c>
      <c r="F122" s="191">
        <f>L15+L24+L25+L29+L38+L43+L47+L50+L52+L61+L64+L67+L69+L70+L74+L77+L78+L82+L91+L93+L101+L107</f>
        <v>5375.7</v>
      </c>
      <c r="G122" s="191">
        <f>M15+M24+M25+M29+M38+M43+M47+M50+M52+M61+M64+M67+M69+M70+M74+M77+M78+M82+M91+M93+M101+M107</f>
        <v>5388.5</v>
      </c>
      <c r="I122" s="178"/>
      <c r="J122" s="178"/>
      <c r="K122" s="178"/>
    </row>
    <row r="123" spans="2:11" ht="26.4" x14ac:dyDescent="0.25">
      <c r="B123" s="182" t="s">
        <v>251</v>
      </c>
      <c r="C123" s="180"/>
      <c r="D123" s="190">
        <v>2031.6</v>
      </c>
      <c r="E123" s="191">
        <f>H16+H23+H31+H32+H39+H51+H59+H62+H65+H68+H75+H84+H92+H97+H99+H102+H106+H108+H109</f>
        <v>2257.2999999999997</v>
      </c>
      <c r="F123" s="191">
        <f>L16+L23+L31+L32+L39+L51+L59+L62+L65+L68+L75+L84+L92+L97+L99+L102+L106+L108+L109</f>
        <v>2055.1</v>
      </c>
      <c r="G123" s="191">
        <f>M16+M23+M31+M32+M39+M51+M59+M62+M65+M68+M75+M84+M92+M97+M99+M102+M106+M108+M109</f>
        <v>2009.6999999999998</v>
      </c>
      <c r="I123" s="178"/>
      <c r="J123" s="178"/>
      <c r="K123" s="178"/>
    </row>
    <row r="124" spans="2:11" x14ac:dyDescent="0.25">
      <c r="B124" s="182" t="s">
        <v>252</v>
      </c>
      <c r="C124" s="180"/>
      <c r="D124" s="190">
        <v>6557.1</v>
      </c>
      <c r="E124" s="191">
        <f>H48+H81+H83+H85+H95+H98+H103</f>
        <v>10251.1</v>
      </c>
      <c r="F124" s="191">
        <f>L48+L81+L83+L85+L95+L98+L103</f>
        <v>9973.7999999999993</v>
      </c>
      <c r="G124" s="191">
        <f>M48+M81+M83+M85+M95+M98+M103</f>
        <v>9973.7999999999993</v>
      </c>
      <c r="I124" s="178"/>
      <c r="J124" s="178"/>
      <c r="K124" s="178"/>
    </row>
    <row r="125" spans="2:11" ht="26.4" x14ac:dyDescent="0.25">
      <c r="B125" s="182" t="s">
        <v>253</v>
      </c>
      <c r="C125" s="180"/>
      <c r="D125" s="190"/>
      <c r="E125" s="191"/>
      <c r="F125" s="191"/>
      <c r="G125" s="191"/>
      <c r="I125" s="178"/>
      <c r="J125" s="178"/>
      <c r="K125" s="178"/>
    </row>
    <row r="126" spans="2:11" x14ac:dyDescent="0.25">
      <c r="B126" s="182" t="s">
        <v>254</v>
      </c>
      <c r="C126" s="196"/>
      <c r="D126" s="190">
        <v>431</v>
      </c>
      <c r="E126" s="191">
        <f>H22+H30+H37+H42+H76</f>
        <v>431</v>
      </c>
      <c r="F126" s="191">
        <f>L22+L30+L37+L42+L76</f>
        <v>397.5</v>
      </c>
      <c r="G126" s="191">
        <f>M22+M30+M37+M42+M76</f>
        <v>395.1</v>
      </c>
      <c r="I126" s="178"/>
      <c r="J126" s="178"/>
      <c r="K126" s="178"/>
    </row>
    <row r="128" spans="2:11" s="186" customFormat="1" ht="13.8" x14ac:dyDescent="0.25">
      <c r="B128" s="183" t="s">
        <v>255</v>
      </c>
      <c r="C128" s="184"/>
      <c r="D128" s="184"/>
      <c r="E128" s="185"/>
      <c r="F128" s="185"/>
      <c r="G128" s="185"/>
    </row>
    <row r="129" spans="2:7" s="186" customFormat="1" ht="28.5" customHeight="1" x14ac:dyDescent="0.25">
      <c r="B129" s="197" t="s">
        <v>256</v>
      </c>
      <c r="C129" s="198"/>
      <c r="D129" s="198"/>
      <c r="E129" s="199"/>
      <c r="F129" s="199"/>
      <c r="G129" s="199"/>
    </row>
    <row r="130" spans="2:7" s="186" customFormat="1" ht="34.5" customHeight="1" x14ac:dyDescent="0.25">
      <c r="B130" s="197" t="s">
        <v>257</v>
      </c>
      <c r="C130" s="198"/>
      <c r="D130" s="198"/>
      <c r="E130" s="199"/>
      <c r="F130" s="199"/>
      <c r="G130" s="199"/>
    </row>
  </sheetData>
  <mergeCells count="13">
    <mergeCell ref="B111:H111"/>
    <mergeCell ref="F113:G113"/>
    <mergeCell ref="B114:C114"/>
    <mergeCell ref="B129:G129"/>
    <mergeCell ref="B130:G130"/>
    <mergeCell ref="O1:R1"/>
    <mergeCell ref="A3:R3"/>
    <mergeCell ref="D5:G5"/>
    <mergeCell ref="H5:K5"/>
    <mergeCell ref="L5:L7"/>
    <mergeCell ref="M5:M7"/>
    <mergeCell ref="N5:R5"/>
    <mergeCell ref="P6:R6"/>
  </mergeCells>
  <pageMargins left="0.31496062992125984" right="0.23622047244094491" top="0.27559055118110237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23 soc.pr. finansavimas</vt:lpstr>
      <vt:lpstr>'23 soc.pr. finansavimas'!Print_Titles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Dalia Jezukevičienė</cp:lastModifiedBy>
  <cp:lastPrinted>2018-02-01T14:31:39Z</cp:lastPrinted>
  <dcterms:created xsi:type="dcterms:W3CDTF">2018-01-22T13:02:51Z</dcterms:created>
  <dcterms:modified xsi:type="dcterms:W3CDTF">2018-02-06T08:08:23Z</dcterms:modified>
</cp:coreProperties>
</file>