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08-1\tms\d.jezukeviciene\Tarybos projektai\priimti sprendimai\2018 metai\2018-02-01\TAR\Sprendimai\"/>
    </mc:Choice>
  </mc:AlternateContent>
  <bookViews>
    <workbookView xWindow="480" yWindow="216" windowWidth="27792" windowHeight="9468"/>
  </bookViews>
  <sheets>
    <sheet name="28 infrast. priež. pr. finansav" sheetId="3" r:id="rId1"/>
  </sheets>
  <definedNames>
    <definedName name="_xlnm.Print_Titles" localSheetId="0">'28 infrast. priež. pr. finansav'!$A:$R,'28 infrast. priež. pr. finansav'!$5:$7</definedName>
  </definedNames>
  <calcPr calcId="162913" fullCalcOnLoad="1"/>
</workbook>
</file>

<file path=xl/calcChain.xml><?xml version="1.0" encoding="utf-8"?>
<calcChain xmlns="http://schemas.openxmlformats.org/spreadsheetml/2006/main">
  <c r="G97" i="3" l="1"/>
  <c r="F97" i="3"/>
  <c r="H83" i="3"/>
  <c r="H82" i="3"/>
  <c r="H81" i="3" s="1"/>
  <c r="M81" i="3"/>
  <c r="L81" i="3"/>
  <c r="K81" i="3"/>
  <c r="J81" i="3"/>
  <c r="I81" i="3"/>
  <c r="G81" i="3"/>
  <c r="F81" i="3"/>
  <c r="E81" i="3"/>
  <c r="D81" i="3"/>
  <c r="H80" i="3"/>
  <c r="H79" i="3"/>
  <c r="H78" i="3" s="1"/>
  <c r="M78" i="3"/>
  <c r="L78" i="3"/>
  <c r="K78" i="3"/>
  <c r="J78" i="3"/>
  <c r="I78" i="3"/>
  <c r="G78" i="3"/>
  <c r="F78" i="3"/>
  <c r="E78" i="3"/>
  <c r="D78" i="3"/>
  <c r="H77" i="3"/>
  <c r="H76" i="3"/>
  <c r="H75" i="3" s="1"/>
  <c r="M75" i="3"/>
  <c r="L75" i="3"/>
  <c r="K75" i="3"/>
  <c r="J75" i="3"/>
  <c r="I75" i="3"/>
  <c r="G75" i="3"/>
  <c r="F75" i="3"/>
  <c r="E75" i="3"/>
  <c r="D75" i="3"/>
  <c r="M73" i="3"/>
  <c r="M72" i="3" s="1"/>
  <c r="M71" i="3" s="1"/>
  <c r="L73" i="3"/>
  <c r="L72" i="3" s="1"/>
  <c r="L71" i="3" s="1"/>
  <c r="K73" i="3"/>
  <c r="K72" i="3" s="1"/>
  <c r="K71" i="3" s="1"/>
  <c r="J73" i="3"/>
  <c r="I73" i="3"/>
  <c r="H73" i="3" s="1"/>
  <c r="H72" i="3" s="1"/>
  <c r="H71" i="3" s="1"/>
  <c r="G73" i="3"/>
  <c r="G72" i="3" s="1"/>
  <c r="G71" i="3" s="1"/>
  <c r="F73" i="3"/>
  <c r="F72" i="3" s="1"/>
  <c r="F71" i="3" s="1"/>
  <c r="E73" i="3"/>
  <c r="D73" i="3"/>
  <c r="D72" i="3"/>
  <c r="D71" i="3"/>
  <c r="J72" i="3"/>
  <c r="J71" i="3"/>
  <c r="E72" i="3"/>
  <c r="E71" i="3" s="1"/>
  <c r="M69" i="3"/>
  <c r="M68" i="3"/>
  <c r="L69" i="3"/>
  <c r="L68" i="3" s="1"/>
  <c r="K69" i="3"/>
  <c r="J69" i="3"/>
  <c r="J68" i="3"/>
  <c r="I69" i="3"/>
  <c r="I68" i="3" s="1"/>
  <c r="H69" i="3"/>
  <c r="G69" i="3"/>
  <c r="G68" i="3" s="1"/>
  <c r="F69" i="3"/>
  <c r="F68" i="3" s="1"/>
  <c r="E69" i="3"/>
  <c r="E68" i="3"/>
  <c r="D69" i="3"/>
  <c r="D68" i="3" s="1"/>
  <c r="K68" i="3"/>
  <c r="H68" i="3"/>
  <c r="H67" i="3"/>
  <c r="H65" i="3"/>
  <c r="H66" i="3"/>
  <c r="M65" i="3"/>
  <c r="L65" i="3"/>
  <c r="K65" i="3"/>
  <c r="J65" i="3"/>
  <c r="I65" i="3"/>
  <c r="G65" i="3"/>
  <c r="F65" i="3"/>
  <c r="E65" i="3"/>
  <c r="D65" i="3"/>
  <c r="H64" i="3"/>
  <c r="H63" i="3"/>
  <c r="H62" i="3"/>
  <c r="H60" i="3" s="1"/>
  <c r="H61" i="3"/>
  <c r="M60" i="3"/>
  <c r="L60" i="3"/>
  <c r="K60" i="3"/>
  <c r="J60" i="3"/>
  <c r="I60" i="3"/>
  <c r="G60" i="3"/>
  <c r="F60" i="3"/>
  <c r="E60" i="3"/>
  <c r="D60" i="3"/>
  <c r="H59" i="3"/>
  <c r="H57" i="3" s="1"/>
  <c r="H58" i="3"/>
  <c r="M57" i="3"/>
  <c r="L57" i="3"/>
  <c r="K57" i="3"/>
  <c r="J57" i="3"/>
  <c r="I57" i="3"/>
  <c r="I47" i="3" s="1"/>
  <c r="G57" i="3"/>
  <c r="G47" i="3" s="1"/>
  <c r="F57" i="3"/>
  <c r="E57" i="3"/>
  <c r="D57" i="3"/>
  <c r="M55" i="3"/>
  <c r="L55" i="3"/>
  <c r="K55" i="3"/>
  <c r="K47" i="3" s="1"/>
  <c r="H55" i="3"/>
  <c r="J55" i="3"/>
  <c r="I55" i="3"/>
  <c r="G55" i="3"/>
  <c r="F55" i="3"/>
  <c r="E55" i="3"/>
  <c r="E47" i="3" s="1"/>
  <c r="D55" i="3"/>
  <c r="M48" i="3"/>
  <c r="M47" i="3"/>
  <c r="L48" i="3"/>
  <c r="K48" i="3"/>
  <c r="J48" i="3"/>
  <c r="J47" i="3"/>
  <c r="I48" i="3"/>
  <c r="H48" i="3" s="1"/>
  <c r="H47" i="3" s="1"/>
  <c r="G48" i="3"/>
  <c r="F48" i="3"/>
  <c r="F47" i="3" s="1"/>
  <c r="E48" i="3"/>
  <c r="D48" i="3"/>
  <c r="L47" i="3"/>
  <c r="D47" i="3"/>
  <c r="M44" i="3"/>
  <c r="L44" i="3"/>
  <c r="K44" i="3"/>
  <c r="J44" i="3"/>
  <c r="I44" i="3"/>
  <c r="H44" i="3"/>
  <c r="G44" i="3"/>
  <c r="F44" i="3"/>
  <c r="E44" i="3"/>
  <c r="D44" i="3"/>
  <c r="M39" i="3"/>
  <c r="L39" i="3"/>
  <c r="K39" i="3"/>
  <c r="J39" i="3"/>
  <c r="I39" i="3"/>
  <c r="H39" i="3" s="1"/>
  <c r="G39" i="3"/>
  <c r="G35" i="3" s="1"/>
  <c r="F39" i="3"/>
  <c r="E39" i="3"/>
  <c r="D39" i="3"/>
  <c r="D35" i="3" s="1"/>
  <c r="M36" i="3"/>
  <c r="M35" i="3" s="1"/>
  <c r="L36" i="3"/>
  <c r="K36" i="3"/>
  <c r="K35" i="3" s="1"/>
  <c r="J36" i="3"/>
  <c r="J35" i="3" s="1"/>
  <c r="I36" i="3"/>
  <c r="H36" i="3"/>
  <c r="H35" i="3" s="1"/>
  <c r="G36" i="3"/>
  <c r="F36" i="3"/>
  <c r="F35" i="3"/>
  <c r="E36" i="3"/>
  <c r="E35" i="3" s="1"/>
  <c r="D36" i="3"/>
  <c r="L35" i="3"/>
  <c r="M33" i="3"/>
  <c r="L33" i="3"/>
  <c r="K33" i="3"/>
  <c r="J33" i="3"/>
  <c r="I33" i="3"/>
  <c r="H33" i="3" s="1"/>
  <c r="G33" i="3"/>
  <c r="F33" i="3"/>
  <c r="E33" i="3"/>
  <c r="D33" i="3"/>
  <c r="M28" i="3"/>
  <c r="L28" i="3"/>
  <c r="K28" i="3"/>
  <c r="K10" i="3" s="1"/>
  <c r="K9" i="3" s="1"/>
  <c r="K8" i="3" s="1"/>
  <c r="E92" i="3" s="1"/>
  <c r="J28" i="3"/>
  <c r="I28" i="3"/>
  <c r="G28" i="3"/>
  <c r="F28" i="3"/>
  <c r="E28" i="3"/>
  <c r="D28" i="3"/>
  <c r="M25" i="3"/>
  <c r="G96" i="3" s="1"/>
  <c r="G95" i="3" s="1"/>
  <c r="G94" i="3" s="1"/>
  <c r="G93" i="3" s="1"/>
  <c r="G89" i="3" s="1"/>
  <c r="L25" i="3"/>
  <c r="K25" i="3"/>
  <c r="J25" i="3"/>
  <c r="H25" i="3"/>
  <c r="G25" i="3"/>
  <c r="F25" i="3"/>
  <c r="E25" i="3"/>
  <c r="D25" i="3"/>
  <c r="H24" i="3"/>
  <c r="E97" i="3" s="1"/>
  <c r="H23" i="3"/>
  <c r="H14" i="3"/>
  <c r="M14" i="3"/>
  <c r="M10" i="3" s="1"/>
  <c r="M9" i="3" s="1"/>
  <c r="L14" i="3"/>
  <c r="K14" i="3"/>
  <c r="J14" i="3"/>
  <c r="I14" i="3"/>
  <c r="G14" i="3"/>
  <c r="F14" i="3"/>
  <c r="E14" i="3"/>
  <c r="D14" i="3"/>
  <c r="M11" i="3"/>
  <c r="L11" i="3"/>
  <c r="F96" i="3" s="1"/>
  <c r="F95" i="3" s="1"/>
  <c r="F94" i="3" s="1"/>
  <c r="F93" i="3" s="1"/>
  <c r="F89" i="3" s="1"/>
  <c r="K11" i="3"/>
  <c r="J11" i="3"/>
  <c r="J10" i="3" s="1"/>
  <c r="J9" i="3" s="1"/>
  <c r="J8" i="3" s="1"/>
  <c r="E91" i="3" s="1"/>
  <c r="I11" i="3"/>
  <c r="I10" i="3" s="1"/>
  <c r="G11" i="3"/>
  <c r="G10" i="3" s="1"/>
  <c r="G9" i="3" s="1"/>
  <c r="G8" i="3" s="1"/>
  <c r="F11" i="3"/>
  <c r="F10" i="3" s="1"/>
  <c r="F9" i="3" s="1"/>
  <c r="F8" i="3" s="1"/>
  <c r="E11" i="3"/>
  <c r="D11" i="3"/>
  <c r="D10" i="3"/>
  <c r="D9" i="3" s="1"/>
  <c r="D8" i="3" s="1"/>
  <c r="E10" i="3"/>
  <c r="E9" i="3" s="1"/>
  <c r="E8" i="3" s="1"/>
  <c r="L10" i="3"/>
  <c r="L9" i="3" l="1"/>
  <c r="L8" i="3" s="1"/>
  <c r="M8" i="3"/>
  <c r="H28" i="3"/>
  <c r="I72" i="3"/>
  <c r="I71" i="3" s="1"/>
  <c r="I35" i="3"/>
  <c r="I9" i="3" s="1"/>
  <c r="I8" i="3" s="1"/>
  <c r="E90" i="3" s="1"/>
  <c r="E89" i="3" s="1"/>
  <c r="H11" i="3"/>
  <c r="H10" i="3" l="1"/>
  <c r="H9" i="3" s="1"/>
  <c r="H8" i="3" s="1"/>
  <c r="E96" i="3"/>
  <c r="E95" i="3" s="1"/>
  <c r="E94" i="3" s="1"/>
  <c r="E93" i="3" s="1"/>
</calcChain>
</file>

<file path=xl/sharedStrings.xml><?xml version="1.0" encoding="utf-8"?>
<sst xmlns="http://schemas.openxmlformats.org/spreadsheetml/2006/main" count="406" uniqueCount="250">
  <si>
    <t>Infrastruktūros priežiūros ir aplinkos kokybės gerinimo programa</t>
  </si>
  <si>
    <t>Kodas</t>
  </si>
  <si>
    <t>28</t>
  </si>
  <si>
    <t>Užtikrinti tvarkingą, žalią ir saugų miestą</t>
  </si>
  <si>
    <t>28.01</t>
  </si>
  <si>
    <t>Mato vnt.</t>
  </si>
  <si>
    <t>Harmoningas  miesto teritorijų, inžinerinės ir susisiekimo infrastruktūros funkcionavimas</t>
  </si>
  <si>
    <t>ha</t>
  </si>
  <si>
    <t>3.862,00</t>
  </si>
  <si>
    <t>Prižiūrimas bendro naudojimo teritorijų plotas</t>
  </si>
  <si>
    <t>450,00</t>
  </si>
  <si>
    <t>Sunaudotos el. energijos kiekis</t>
  </si>
  <si>
    <t>tūkst. kWh</t>
  </si>
  <si>
    <t>2.400,00</t>
  </si>
  <si>
    <t>2.280,00</t>
  </si>
  <si>
    <t>2.200,00</t>
  </si>
  <si>
    <t>Įrengtų šviestuvų skaičius</t>
  </si>
  <si>
    <t>vnt.</t>
  </si>
  <si>
    <t>100,00</t>
  </si>
  <si>
    <t>50,00</t>
  </si>
  <si>
    <t>Prižiūrėtų ir suremontuotų gatvių šviestuvų skaičius</t>
  </si>
  <si>
    <t>5.250,00</t>
  </si>
  <si>
    <t>5.400,00</t>
  </si>
  <si>
    <t>5.500,00</t>
  </si>
  <si>
    <t>Prižiūrimų parkų ir pliažų plotas</t>
  </si>
  <si>
    <t>300,00</t>
  </si>
  <si>
    <t>305,00</t>
  </si>
  <si>
    <t>310,00</t>
  </si>
  <si>
    <t>Prižiūrimų tualetų (įrengtų ir išnuomotų) skaičius</t>
  </si>
  <si>
    <t>Valomų šaligatvių ir takų plotas</t>
  </si>
  <si>
    <t>340.000,00</t>
  </si>
  <si>
    <t>350.000,00</t>
  </si>
  <si>
    <t>Prižiūrėtų šiukšlių dėžių skaičius</t>
  </si>
  <si>
    <t>280,00</t>
  </si>
  <si>
    <t>290,00</t>
  </si>
  <si>
    <t>Prižiūrimų  gėlynų plotas</t>
  </si>
  <si>
    <t>21.700,00</t>
  </si>
  <si>
    <t>21.800,00</t>
  </si>
  <si>
    <t>21.900,00</t>
  </si>
  <si>
    <t>Valomi ir šienaujami antrojo lygio žalieji plotai</t>
  </si>
  <si>
    <t>1.170.000,00</t>
  </si>
  <si>
    <t>1.180.000,00</t>
  </si>
  <si>
    <t>1.119.000,00</t>
  </si>
  <si>
    <t>Valomi ir šienaujami pirmojo lygio žalieji plotai</t>
  </si>
  <si>
    <t>377.000,00</t>
  </si>
  <si>
    <t>380.000,00</t>
  </si>
  <si>
    <t>385.000,00</t>
  </si>
  <si>
    <t>Valomos asfaltuotų gatvių važiuojamosios dalies plotas</t>
  </si>
  <si>
    <t>950.000,00</t>
  </si>
  <si>
    <t>955.000,00</t>
  </si>
  <si>
    <t>960.000,00</t>
  </si>
  <si>
    <t>Sutvarkytų (nupjautų arba nugenėtų) želdynų skaičius</t>
  </si>
  <si>
    <t>2.500,00</t>
  </si>
  <si>
    <t>2.600,00</t>
  </si>
  <si>
    <t>Suremontuotos gatvių asfaltbetonio dangos plotas</t>
  </si>
  <si>
    <t>Suremontuotų įvažiavimo kelių, sporto ir laisvalaikio aikštelių, užklojant ištisinį dangos sluoksnį, plotas</t>
  </si>
  <si>
    <t>Suremontuotų šaligatvių ir takų plotas</t>
  </si>
  <si>
    <t>Prižiūrimų kietos dangos takų plotas</t>
  </si>
  <si>
    <t>24.800,00</t>
  </si>
  <si>
    <t>24.900,00</t>
  </si>
  <si>
    <t>25.000,00</t>
  </si>
  <si>
    <t>Prižiūrimų įrengtų vandentiekio šulinėlių ir čiaupų skaičius</t>
  </si>
  <si>
    <t>34,00</t>
  </si>
  <si>
    <t>36,00</t>
  </si>
  <si>
    <t>Prižiūrimų kapinių plotas</t>
  </si>
  <si>
    <t>21,00</t>
  </si>
  <si>
    <t>21,50</t>
  </si>
  <si>
    <t>22,00</t>
  </si>
  <si>
    <t>Prižiūrimų nekilnojamojo kultūros paveldo kapinių plotas</t>
  </si>
  <si>
    <t>4,58</t>
  </si>
  <si>
    <t>Atnaujinamų ir plečiamų kietos dangos takų plotas</t>
  </si>
  <si>
    <t>3.000,00</t>
  </si>
  <si>
    <t>2.000,00</t>
  </si>
  <si>
    <t>Prižiūrėtų žvyruotų kelkraščių plotas</t>
  </si>
  <si>
    <t>8.000,00</t>
  </si>
  <si>
    <t>11.000,00</t>
  </si>
  <si>
    <t>Prižiūrėtų žvyruotų gatvių plotas</t>
  </si>
  <si>
    <t>205.000,00</t>
  </si>
  <si>
    <t>201.000,00</t>
  </si>
  <si>
    <t>195.000,00</t>
  </si>
  <si>
    <t>Avaringumo lygis (eismo įvykių skaičius) mažesnis  negu</t>
  </si>
  <si>
    <t>240,00</t>
  </si>
  <si>
    <t>200,00</t>
  </si>
  <si>
    <t>180,00</t>
  </si>
  <si>
    <t>Prižiūrimų kelio ženklų skaičius</t>
  </si>
  <si>
    <t>3.400,00</t>
  </si>
  <si>
    <t>3.500,00</t>
  </si>
  <si>
    <t>Prižiūrimų šviesoforų skaičius</t>
  </si>
  <si>
    <t>23,00</t>
  </si>
  <si>
    <t>Horizontalaus ženklinimo plotas</t>
  </si>
  <si>
    <t>3.700,00</t>
  </si>
  <si>
    <t>3.800,00</t>
  </si>
  <si>
    <t>Ženklintų geltonųjų nestovėjimo zonų skaičius</t>
  </si>
  <si>
    <t>15,00</t>
  </si>
  <si>
    <t>20,00</t>
  </si>
  <si>
    <t>Antislidimine danga ženklintų pėsčiųjų perėjų skaičius</t>
  </si>
  <si>
    <t>10,00</t>
  </si>
  <si>
    <t>Įrengtų saugos kalnelių skaičius</t>
  </si>
  <si>
    <t>6,00</t>
  </si>
  <si>
    <t>5,00</t>
  </si>
  <si>
    <t>3,00</t>
  </si>
  <si>
    <t>Perėjų apšvietimo įrenginių skaičius</t>
  </si>
  <si>
    <t>Įdiegtų interaktyvių pėsčiųjų perėjų eismo saugumo didinimo priemonių skaičius</t>
  </si>
  <si>
    <t>4,00</t>
  </si>
  <si>
    <t>Įgyvendintų aplinkos kokybės gerinimo ir atliekų poveikio mažinimo priemonių skaičius</t>
  </si>
  <si>
    <t>Išvalytų paviršinių vandens telkinių skaičius</t>
  </si>
  <si>
    <t>Parengtų želdynų ir želdinių būklės stebėsenos ataskaitų skaičius</t>
  </si>
  <si>
    <t>1,00</t>
  </si>
  <si>
    <t>Įgyvendintų varninių paukščių gausos reguliavimo priemonių skaičius</t>
  </si>
  <si>
    <t>Sutvarkytų bešeimininkių atliekų svoris</t>
  </si>
  <si>
    <t>t</t>
  </si>
  <si>
    <t>70,00</t>
  </si>
  <si>
    <t>Parengtų monitoringo ataskaitų skaičius</t>
  </si>
  <si>
    <t>2,00</t>
  </si>
  <si>
    <t>Įgyvendintų aplinkosauginio švietimo projektų ir renginių skaičius</t>
  </si>
  <si>
    <t>Įsigytos želdynų ir želdinių tvarkymo įrangos skaičius</t>
  </si>
  <si>
    <t>Komunalinių atliekų, šalinamų regioniniame sąvartyne, kiekis</t>
  </si>
  <si>
    <t>proc.</t>
  </si>
  <si>
    <t>35,00</t>
  </si>
  <si>
    <t>Sąvartyne pašalintų komunalinių biologiškai skaidžių atliekų svoris</t>
  </si>
  <si>
    <t>5.971,00</t>
  </si>
  <si>
    <t>5.225,00</t>
  </si>
  <si>
    <t>Išvalyta ir sutvarkyta praeityje užteršta buvusi naftos produktų bazės teritorija</t>
  </si>
  <si>
    <t>0,20</t>
  </si>
  <si>
    <t>Prijungta privačių namų prie miesto nuotekų tinklų</t>
  </si>
  <si>
    <t>Sutvarkytų atliekų kiekis</t>
  </si>
  <si>
    <t>Įsigytas vakuuminis ekskavatorius (UAB „Dzūkijos vandenys“)</t>
  </si>
  <si>
    <t>Įsigytos akustinės sirenos (AMSA)</t>
  </si>
  <si>
    <t>Renovuotų daugiabučių namų dalis nuo bendro daugiabučių namų skaičiaus</t>
  </si>
  <si>
    <t>11,00</t>
  </si>
  <si>
    <t>12,80</t>
  </si>
  <si>
    <t>14,50</t>
  </si>
  <si>
    <t>Parengtų investicinių planų skaičius</t>
  </si>
  <si>
    <t>Įgyvendintų investicinių planų skaičius</t>
  </si>
  <si>
    <t>Užtikrinti viešojo transporto infrastruktūros  priežiūrą ir plėtrą</t>
  </si>
  <si>
    <t>28.02</t>
  </si>
  <si>
    <t>Kelionių visuomeniniu transportu mieste skaičius</t>
  </si>
  <si>
    <t>žm.</t>
  </si>
  <si>
    <t>2.350,00</t>
  </si>
  <si>
    <t>2.450,00</t>
  </si>
  <si>
    <t>Aptarnaujamų viešojo transporto maršrutų skaičius</t>
  </si>
  <si>
    <t>12,00</t>
  </si>
  <si>
    <t>14,00</t>
  </si>
  <si>
    <t>Prižiūrėtų ir suremontuotų autobusų stotelių su paviljonais skaičius</t>
  </si>
  <si>
    <t>30,00</t>
  </si>
  <si>
    <t>40,00</t>
  </si>
  <si>
    <t>Aptarnaujamų viešojo transporto maršrutų stotelių skaičius</t>
  </si>
  <si>
    <t>130,00</t>
  </si>
  <si>
    <t>134,00</t>
  </si>
  <si>
    <t>140,00</t>
  </si>
  <si>
    <t>Įgyvendintos darnaus judumo priemonės</t>
  </si>
  <si>
    <t>–</t>
  </si>
  <si>
    <t>Įsigytų nekenksmingų aplinkai transporto priemonių skaičius</t>
  </si>
  <si>
    <t>Parengtų planų skaičius</t>
  </si>
  <si>
    <t>Alytaus miesto savivaldybės 2018–2020 metų strateginio veiklos plano 8 priedo tęsinys</t>
  </si>
  <si>
    <t>2018-2020 m. strateginio veiklos plano programos tikslų, uždavinių, priemonių, priemonių išlaidų ir kriterijų suvestinė (tūkst. Eur)</t>
  </si>
  <si>
    <t>Pavadinimas</t>
  </si>
  <si>
    <t>SP lėšos</t>
  </si>
  <si>
    <t>Lėšų poreikis biudžetiniams 2018-iesiems metams</t>
  </si>
  <si>
    <t>2018-ųjų metų asignavimų planas</t>
  </si>
  <si>
    <t>2019-ųjų metų lėšų poreikis</t>
  </si>
  <si>
    <t>2020-ųjų metų lėšų poreikis</t>
  </si>
  <si>
    <t>Produkto /Rezultato</t>
  </si>
  <si>
    <t>Iš viso</t>
  </si>
  <si>
    <t>Išlaidoms</t>
  </si>
  <si>
    <t>Turtui įsigyti</t>
  </si>
  <si>
    <t>Rodiklis</t>
  </si>
  <si>
    <t>Planas</t>
  </si>
  <si>
    <t>Iš jų darbo užmokesčiui</t>
  </si>
  <si>
    <t>iš viso</t>
  </si>
  <si>
    <t>2018 m.</t>
  </si>
  <si>
    <t>2019 m.</t>
  </si>
  <si>
    <t>2020 m.</t>
  </si>
  <si>
    <t>28.01.01</t>
  </si>
  <si>
    <t>Miesto infrastruktūros objektų priežiūra</t>
  </si>
  <si>
    <t>28.01.01.01</t>
  </si>
  <si>
    <t>Prižiūrėti gatvių ir viešųjų erdvių apšvietimo tinklus</t>
  </si>
  <si>
    <t>SB</t>
  </si>
  <si>
    <t>28.01.01.02</t>
  </si>
  <si>
    <t>Tvarkyti viešąsias teritorijas</t>
  </si>
  <si>
    <t>kv. m.</t>
  </si>
  <si>
    <t>D</t>
  </si>
  <si>
    <t>28.01.01.03</t>
  </si>
  <si>
    <t>Atlikti miesto infrastruktūros objektų eksploatacinį remontą</t>
  </si>
  <si>
    <t>28.01.01.04</t>
  </si>
  <si>
    <t>Prižiūrėti kapines</t>
  </si>
  <si>
    <t>28.01.01.05</t>
  </si>
  <si>
    <t>Prižiūrėti žvyruotas gatves</t>
  </si>
  <si>
    <t>28.01.02</t>
  </si>
  <si>
    <t>Eismo saugumo užtikrinimas mieste</t>
  </si>
  <si>
    <t>28.01.02.01</t>
  </si>
  <si>
    <t>Prižiūrėti saugaus eismo reguliavimo priemones</t>
  </si>
  <si>
    <t>28.01.02.02</t>
  </si>
  <si>
    <t>Diegti naujas saugaus eismo reguliavimo, universalaus dizaino priemones</t>
  </si>
  <si>
    <t>28.01.02.03</t>
  </si>
  <si>
    <t>28.01.03</t>
  </si>
  <si>
    <t>Aplinkos apsaugos kokybės gerinimas</t>
  </si>
  <si>
    <t>37,00</t>
  </si>
  <si>
    <t>28.01.03.01</t>
  </si>
  <si>
    <t>Įgyvendinti savivaldybės aplinkos apsaugos rėmimo specialiosios programos priemones</t>
  </si>
  <si>
    <t>16,00</t>
  </si>
  <si>
    <t>28.01.03.02</t>
  </si>
  <si>
    <t>Tvarkyti komunalines atliekas</t>
  </si>
  <si>
    <t>28.01.03.03</t>
  </si>
  <si>
    <t>Sutvarkyti užterštą naftos bazės teritoriją Alytaus miesto savivaldybėje, Santaikos g.</t>
  </si>
  <si>
    <t>28.01.03.04</t>
  </si>
  <si>
    <t>Vykdyti nuotekų tvarkymo būklės gerinimo Alytaus mieste privačių namų sektoriuje projektą</t>
  </si>
  <si>
    <t>80,00</t>
  </si>
  <si>
    <t>28.01.03.05</t>
  </si>
  <si>
    <t>Tvarkyti asbesto turinčių gaminių atliekas</t>
  </si>
  <si>
    <t>16,35</t>
  </si>
  <si>
    <t>28.01.03.06</t>
  </si>
  <si>
    <t>Vykdyti Kaujasiurbių upinių mašalų populiacijos pokyčių stebėjimo ir populiacijos reguliavimo projektą (Druskininkų savivaldybė)</t>
  </si>
  <si>
    <t>Įgyvendintų kraujasiurbių upinių mašalų populiacijos reguliavimo priemonių skaičius, vnt.</t>
  </si>
  <si>
    <t xml:space="preserve">vnt. </t>
  </si>
  <si>
    <t>28.01.03.07</t>
  </si>
  <si>
    <t>Vykdyti Valstybių bendradarbiavimo stiprinimo ir būtinųjų sąlygų sukūrimo sprendžiant bendrus aplinkosaugos iššūkius projektą</t>
  </si>
  <si>
    <t>28.01.04</t>
  </si>
  <si>
    <t>Energetinio efektyvumo priemonių diegimas</t>
  </si>
  <si>
    <t>28.01.04.01</t>
  </si>
  <si>
    <t>Koordinuoti Alytaus miesto daugiabučių namų energetinio efektyvumo didinimo 2013–2020 m. programos įgyvendinimą</t>
  </si>
  <si>
    <t>28.02.01</t>
  </si>
  <si>
    <t>Viešojo transporto infrastruktūros priežiūra ir plėtra</t>
  </si>
  <si>
    <t>28.02.01.01</t>
  </si>
  <si>
    <t>Užtikrinti viešojo transporto sistemos veikimą</t>
  </si>
  <si>
    <t>28.02.01.02</t>
  </si>
  <si>
    <t>Įdiegti darnaus judumo priemones Alytaus mieste</t>
  </si>
  <si>
    <t>28.02.01.03</t>
  </si>
  <si>
    <t>Įsigyti nekenksmingų aplinkai viešojo transporto priemonių</t>
  </si>
  <si>
    <t>28.02.01.04</t>
  </si>
  <si>
    <t>Parengti Darnaus judumo planą</t>
  </si>
  <si>
    <t>Bendras lėšų  poreikis ir numatomi finansavimo šaltiniai</t>
  </si>
  <si>
    <t>(tūkst. Eur)</t>
  </si>
  <si>
    <t>Ekonominės klasifikacijos grupės</t>
  </si>
  <si>
    <t>Lėšų poreikis  biudžetiniams 2018-iesiems metams</t>
  </si>
  <si>
    <t>1. Iš viso lėšų poreikis:</t>
  </si>
  <si>
    <t>1.1. išlaidoms, iš jų:</t>
  </si>
  <si>
    <t>1.1.1. darbo užmokesčiui</t>
  </si>
  <si>
    <t>1.2. turtui įsigyti</t>
  </si>
  <si>
    <t>2. Finansavimo šaltiniai:</t>
  </si>
  <si>
    <t>2.1. 1. Savivaldybės lėšos (iš viso)</t>
  </si>
  <si>
    <t>2.1.1. 1. Savivaldybės biudžetas su dotacijomis (iš jų)</t>
  </si>
  <si>
    <t>2.1.1.1. 1. Savivaldybės biudžeto lėšos (SB)</t>
  </si>
  <si>
    <t>2.1.1.2. 2. Dotacijų iš valstybės ir kitų valstybės valdymo lygių lėšos (D)</t>
  </si>
  <si>
    <t>2.2. 2. Valstybės biudžeto lėšos (VB)</t>
  </si>
  <si>
    <t>2.3. 3. Europos Sąjungos ir kitų užsienio fondų paramos lėšos (ES)</t>
  </si>
  <si>
    <t>2.4. 4. Kitų šaltinių lėšos (KT)</t>
  </si>
  <si>
    <t>Finansavimo šaltiniai:</t>
  </si>
  <si>
    <r>
      <rPr>
        <b/>
        <sz val="10"/>
        <color indexed="8"/>
        <rFont val="Times New Roman"/>
        <family val="1"/>
      </rPr>
      <t>SB</t>
    </r>
    <r>
      <rPr>
        <sz val="10"/>
        <color indexed="8"/>
        <rFont val="Times New Roman"/>
        <family val="1"/>
      </rPr>
      <t xml:space="preserve"> – asignavimai savarankiškosioms funkcijoms atlikti,  biudžetinių įstaigų pajamų lėšos, aplinkos apsaugos rėmimo specialiosios programos lėšos, paskolų lėšos ir kt.</t>
    </r>
  </si>
  <si>
    <r>
      <rPr>
        <b/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 xml:space="preserve"> – asignavimai valstybinėms (valstybės perduotoms savivaldybėms) funkcijoms atlikti, kitos spec. tikslinės dotacijos (perduotoms iš apskričių įstaigoms išlaikyti, mokinio krepšelio lėšos ir kt), kitos dotacijos.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</si>
</sst>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10427]#,##0.00;\-#,##0.00;&quot;&quot;"/>
    <numFmt numFmtId="165" formatCode="[$-10427]#,##0.0;\-#,##0.0"/>
    <numFmt numFmtId="166" formatCode="0.0"/>
    <numFmt numFmtId="167" formatCode="#,##0.0;\-#,##0.0;"/>
  </numFmts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8EC44"/>
        <bgColor rgb="FFF8EC44"/>
      </patternFill>
    </fill>
    <fill>
      <patternFill patternType="solid">
        <fgColor rgb="FFCFC7F5"/>
        <bgColor rgb="FFCFC7F5"/>
      </patternFill>
    </fill>
    <fill>
      <patternFill patternType="solid">
        <fgColor rgb="FFCEF7DB"/>
        <bgColor rgb="FFCEF7DB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4" fillId="0" borderId="0" applyBorder="0"/>
    <xf numFmtId="0" fontId="5" fillId="0" borderId="0"/>
    <xf numFmtId="0" fontId="5" fillId="0" borderId="0"/>
    <xf numFmtId="0" fontId="1" fillId="0" borderId="0"/>
  </cellStyleXfs>
  <cellXfs count="225">
    <xf numFmtId="0" fontId="0" fillId="0" borderId="0" xfId="0"/>
    <xf numFmtId="0" fontId="6" fillId="0" borderId="0" xfId="2" applyNumberFormat="1" applyFont="1" applyFill="1" applyAlignment="1" applyProtection="1"/>
    <xf numFmtId="0" fontId="7" fillId="0" borderId="28" xfId="2" applyNumberFormat="1" applyFont="1" applyFill="1" applyBorder="1" applyAlignment="1" applyProtection="1">
      <alignment horizontal="center" vertical="top" wrapText="1" readingOrder="1"/>
    </xf>
    <xf numFmtId="0" fontId="7" fillId="0" borderId="29" xfId="2" applyNumberFormat="1" applyFont="1" applyFill="1" applyBorder="1" applyAlignment="1" applyProtection="1">
      <alignment horizontal="center" vertical="top" wrapText="1" readingOrder="1"/>
    </xf>
    <xf numFmtId="0" fontId="7" fillId="0" borderId="30" xfId="2" applyNumberFormat="1" applyFont="1" applyFill="1" applyBorder="1" applyAlignment="1" applyProtection="1">
      <alignment horizontal="center" vertical="top" wrapText="1" readingOrder="1"/>
    </xf>
    <xf numFmtId="0" fontId="7" fillId="2" borderId="31" xfId="2" applyNumberFormat="1" applyFont="1" applyFill="1" applyBorder="1" applyAlignment="1" applyProtection="1">
      <alignment horizontal="left" vertical="top" wrapText="1" readingOrder="1"/>
      <protection locked="0"/>
    </xf>
    <xf numFmtId="0" fontId="7" fillId="2" borderId="31" xfId="2" applyNumberFormat="1" applyFont="1" applyFill="1" applyBorder="1" applyAlignment="1" applyProtection="1">
      <alignment horizontal="center" vertical="top" wrapText="1" readingOrder="1"/>
      <protection locked="0"/>
    </xf>
    <xf numFmtId="0" fontId="7" fillId="2" borderId="31" xfId="2" applyNumberFormat="1" applyFont="1" applyFill="1" applyBorder="1" applyAlignment="1" applyProtection="1">
      <alignment horizontal="right" vertical="top" wrapText="1" readingOrder="1"/>
      <protection locked="0"/>
    </xf>
    <xf numFmtId="0" fontId="7" fillId="2" borderId="32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3" borderId="31" xfId="2" applyNumberFormat="1" applyFont="1" applyFill="1" applyBorder="1" applyAlignment="1" applyProtection="1">
      <alignment horizontal="left" vertical="top" wrapText="1" readingOrder="1"/>
      <protection locked="0"/>
    </xf>
    <xf numFmtId="0" fontId="6" fillId="3" borderId="31" xfId="2" applyNumberFormat="1" applyFont="1" applyFill="1" applyBorder="1" applyAlignment="1" applyProtection="1">
      <alignment horizontal="center" vertical="top" wrapText="1" readingOrder="1"/>
      <protection locked="0"/>
    </xf>
    <xf numFmtId="0" fontId="6" fillId="3" borderId="31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3" borderId="32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4" borderId="31" xfId="2" applyNumberFormat="1" applyFont="1" applyFill="1" applyBorder="1" applyAlignment="1" applyProtection="1">
      <alignment horizontal="left" vertical="top" wrapText="1" readingOrder="1"/>
      <protection locked="0"/>
    </xf>
    <xf numFmtId="0" fontId="6" fillId="4" borderId="31" xfId="2" applyNumberFormat="1" applyFont="1" applyFill="1" applyBorder="1" applyAlignment="1" applyProtection="1">
      <alignment horizontal="center" vertical="top" wrapText="1" readingOrder="1"/>
      <protection locked="0"/>
    </xf>
    <xf numFmtId="0" fontId="6" fillId="4" borderId="31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4" borderId="32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31" xfId="2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31" xfId="2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31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32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28" xfId="2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28" xfId="2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28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33" xfId="2" applyNumberFormat="1" applyFont="1" applyFill="1" applyBorder="1" applyAlignment="1" applyProtection="1">
      <alignment horizontal="right" vertical="top" wrapText="1" readingOrder="1"/>
      <protection locked="0"/>
    </xf>
    <xf numFmtId="2" fontId="6" fillId="0" borderId="31" xfId="2" applyNumberFormat="1" applyFont="1" applyFill="1" applyBorder="1" applyAlignment="1" applyProtection="1">
      <alignment horizontal="right" vertical="top" wrapText="1" readingOrder="1"/>
      <protection locked="0"/>
    </xf>
    <xf numFmtId="2" fontId="6" fillId="0" borderId="32" xfId="2" applyNumberFormat="1" applyFont="1" applyFill="1" applyBorder="1" applyAlignment="1" applyProtection="1">
      <alignment horizontal="right" vertical="top" wrapText="1" readingOrder="1"/>
      <protection locked="0"/>
    </xf>
    <xf numFmtId="2" fontId="6" fillId="0" borderId="28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34" xfId="2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34" xfId="2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34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35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36" xfId="2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36" xfId="2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36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37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5" borderId="2" xfId="2" applyNumberFormat="1" applyFont="1" applyFill="1" applyBorder="1" applyAlignment="1" applyProtection="1">
      <alignment horizontal="left" vertical="top" wrapText="1" readingOrder="1"/>
      <protection locked="0"/>
    </xf>
    <xf numFmtId="0" fontId="6" fillId="5" borderId="2" xfId="2" applyNumberFormat="1" applyFont="1" applyFill="1" applyBorder="1" applyAlignment="1" applyProtection="1">
      <alignment horizontal="center" vertical="top" wrapText="1" readingOrder="1"/>
      <protection locked="0"/>
    </xf>
    <xf numFmtId="0" fontId="8" fillId="5" borderId="2" xfId="2" applyNumberFormat="1" applyFont="1" applyFill="1" applyBorder="1" applyAlignment="1" applyProtection="1">
      <alignment horizontal="right" vertical="top" wrapText="1" readingOrder="1"/>
      <protection locked="0"/>
    </xf>
    <xf numFmtId="0" fontId="8" fillId="5" borderId="3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5" borderId="4" xfId="2" applyNumberFormat="1" applyFont="1" applyFill="1" applyBorder="1" applyAlignment="1" applyProtection="1">
      <alignment horizontal="left" vertical="top" wrapText="1" readingOrder="1"/>
      <protection locked="0"/>
    </xf>
    <xf numFmtId="0" fontId="6" fillId="5" borderId="4" xfId="2" applyNumberFormat="1" applyFont="1" applyFill="1" applyBorder="1" applyAlignment="1" applyProtection="1">
      <alignment horizontal="center" vertical="top" wrapText="1" readingOrder="1"/>
      <protection locked="0"/>
    </xf>
    <xf numFmtId="0" fontId="8" fillId="5" borderId="4" xfId="2" applyNumberFormat="1" applyFont="1" applyFill="1" applyBorder="1" applyAlignment="1" applyProtection="1">
      <alignment horizontal="right" vertical="top" wrapText="1" readingOrder="1"/>
      <protection locked="0"/>
    </xf>
    <xf numFmtId="0" fontId="8" fillId="5" borderId="5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5" borderId="6" xfId="2" applyNumberFormat="1" applyFont="1" applyFill="1" applyBorder="1" applyAlignment="1" applyProtection="1">
      <alignment horizontal="left" vertical="top" wrapText="1" readingOrder="1"/>
      <protection locked="0"/>
    </xf>
    <xf numFmtId="0" fontId="6" fillId="5" borderId="6" xfId="2" applyNumberFormat="1" applyFont="1" applyFill="1" applyBorder="1" applyAlignment="1" applyProtection="1">
      <alignment horizontal="center" vertical="top" wrapText="1" readingOrder="1"/>
      <protection locked="0"/>
    </xf>
    <xf numFmtId="0" fontId="8" fillId="5" borderId="6" xfId="2" applyNumberFormat="1" applyFont="1" applyFill="1" applyBorder="1" applyAlignment="1" applyProtection="1">
      <alignment horizontal="right" vertical="top" wrapText="1" readingOrder="1"/>
      <protection locked="0"/>
    </xf>
    <xf numFmtId="0" fontId="8" fillId="5" borderId="7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5" borderId="8" xfId="2" applyNumberFormat="1" applyFont="1" applyFill="1" applyBorder="1" applyAlignment="1" applyProtection="1">
      <alignment horizontal="left" vertical="top" wrapText="1" readingOrder="1"/>
      <protection locked="0"/>
    </xf>
    <xf numFmtId="0" fontId="6" fillId="5" borderId="8" xfId="2" applyNumberFormat="1" applyFont="1" applyFill="1" applyBorder="1" applyAlignment="1" applyProtection="1">
      <alignment horizontal="center" vertical="top" wrapText="1" readingOrder="1"/>
      <protection locked="0"/>
    </xf>
    <xf numFmtId="0" fontId="8" fillId="5" borderId="8" xfId="2" applyNumberFormat="1" applyFont="1" applyFill="1" applyBorder="1" applyAlignment="1" applyProtection="1">
      <alignment horizontal="right" vertical="top" wrapText="1" readingOrder="1"/>
      <protection locked="0"/>
    </xf>
    <xf numFmtId="0" fontId="8" fillId="5" borderId="9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4" borderId="38" xfId="2" applyNumberFormat="1" applyFont="1" applyFill="1" applyBorder="1" applyAlignment="1" applyProtection="1">
      <alignment horizontal="left" vertical="top" wrapText="1" readingOrder="1"/>
      <protection locked="0"/>
    </xf>
    <xf numFmtId="0" fontId="6" fillId="4" borderId="38" xfId="2" applyNumberFormat="1" applyFont="1" applyFill="1" applyBorder="1" applyAlignment="1" applyProtection="1">
      <alignment horizontal="center" vertical="top" wrapText="1" readingOrder="1"/>
      <protection locked="0"/>
    </xf>
    <xf numFmtId="0" fontId="6" fillId="4" borderId="38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4" borderId="39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40" xfId="2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40" xfId="2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40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41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42" xfId="2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42" xfId="2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42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43" xfId="2" applyNumberFormat="1" applyFont="1" applyFill="1" applyBorder="1" applyAlignment="1" applyProtection="1">
      <alignment horizontal="right" vertical="top" wrapText="1" readingOrder="1"/>
      <protection locked="0"/>
    </xf>
    <xf numFmtId="4" fontId="9" fillId="0" borderId="0" xfId="2" applyNumberFormat="1" applyFont="1" applyAlignment="1">
      <alignment horizontal="left" vertical="top"/>
    </xf>
    <xf numFmtId="166" fontId="9" fillId="0" borderId="0" xfId="2" applyNumberFormat="1" applyFont="1" applyAlignment="1">
      <alignment horizontal="left"/>
    </xf>
    <xf numFmtId="167" fontId="9" fillId="0" borderId="0" xfId="2" applyNumberFormat="1" applyFont="1" applyFill="1" applyAlignment="1">
      <alignment vertical="top"/>
    </xf>
    <xf numFmtId="0" fontId="8" fillId="0" borderId="0" xfId="2" applyNumberFormat="1" applyFont="1" applyFill="1" applyAlignment="1" applyProtection="1"/>
    <xf numFmtId="0" fontId="7" fillId="0" borderId="44" xfId="2" applyNumberFormat="1" applyFont="1" applyFill="1" applyBorder="1" applyAlignment="1" applyProtection="1">
      <alignment horizontal="center" vertical="top" wrapText="1" readingOrder="1"/>
    </xf>
    <xf numFmtId="0" fontId="7" fillId="0" borderId="40" xfId="2" applyNumberFormat="1" applyFont="1" applyFill="1" applyBorder="1" applyAlignment="1" applyProtection="1">
      <alignment horizontal="center" vertical="top" wrapText="1" readingOrder="1"/>
    </xf>
    <xf numFmtId="0" fontId="7" fillId="0" borderId="45" xfId="2" applyNumberFormat="1" applyFont="1" applyFill="1" applyBorder="1" applyAlignment="1" applyProtection="1">
      <alignment horizontal="center" vertical="center" wrapText="1" readingOrder="1"/>
    </xf>
    <xf numFmtId="0" fontId="7" fillId="0" borderId="28" xfId="2" applyNumberFormat="1" applyFont="1" applyFill="1" applyBorder="1" applyAlignment="1" applyProtection="1">
      <alignment horizontal="center" vertical="center" wrapText="1" readingOrder="1"/>
    </xf>
    <xf numFmtId="0" fontId="7" fillId="0" borderId="28" xfId="2" applyNumberFormat="1" applyFont="1" applyFill="1" applyBorder="1" applyAlignment="1" applyProtection="1">
      <alignment vertical="top" wrapText="1"/>
    </xf>
    <xf numFmtId="0" fontId="7" fillId="0" borderId="45" xfId="2" applyNumberFormat="1" applyFont="1" applyFill="1" applyBorder="1" applyAlignment="1" applyProtection="1">
      <alignment horizontal="center" vertical="top" wrapText="1" readingOrder="1"/>
    </xf>
    <xf numFmtId="0" fontId="7" fillId="0" borderId="33" xfId="2" applyNumberFormat="1" applyFont="1" applyFill="1" applyBorder="1" applyAlignment="1" applyProtection="1">
      <alignment horizontal="center" vertical="top" wrapText="1" readingOrder="1"/>
    </xf>
    <xf numFmtId="0" fontId="7" fillId="0" borderId="46" xfId="2" applyNumberFormat="1" applyFont="1" applyFill="1" applyBorder="1" applyAlignment="1" applyProtection="1">
      <alignment vertical="top" wrapText="1" readingOrder="1"/>
    </xf>
    <xf numFmtId="0" fontId="7" fillId="0" borderId="29" xfId="2" applyNumberFormat="1" applyFont="1" applyFill="1" applyBorder="1" applyAlignment="1" applyProtection="1">
      <alignment vertical="top" wrapText="1" readingOrder="1"/>
    </xf>
    <xf numFmtId="0" fontId="7" fillId="0" borderId="47" xfId="2" applyNumberFormat="1" applyFont="1" applyFill="1" applyBorder="1" applyAlignment="1" applyProtection="1">
      <alignment horizontal="center" vertical="top" wrapText="1" readingOrder="1"/>
    </xf>
    <xf numFmtId="0" fontId="7" fillId="0" borderId="46" xfId="2" applyNumberFormat="1" applyFont="1" applyFill="1" applyBorder="1" applyAlignment="1" applyProtection="1">
      <alignment horizontal="center" vertical="top" wrapText="1" readingOrder="1"/>
    </xf>
    <xf numFmtId="0" fontId="7" fillId="0" borderId="48" xfId="2" applyNumberFormat="1" applyFont="1" applyFill="1" applyBorder="1" applyAlignment="1" applyProtection="1">
      <alignment horizontal="center" vertical="top" wrapText="1" readingOrder="1"/>
    </xf>
    <xf numFmtId="0" fontId="7" fillId="2" borderId="49" xfId="2" applyNumberFormat="1" applyFont="1" applyFill="1" applyBorder="1" applyAlignment="1" applyProtection="1">
      <alignment vertical="top" wrapText="1" readingOrder="1"/>
      <protection locked="0"/>
    </xf>
    <xf numFmtId="0" fontId="7" fillId="2" borderId="31" xfId="2" applyNumberFormat="1" applyFont="1" applyFill="1" applyBorder="1" applyAlignment="1" applyProtection="1">
      <alignment vertical="top" wrapText="1" readingOrder="1"/>
      <protection locked="0"/>
    </xf>
    <xf numFmtId="164" fontId="7" fillId="2" borderId="31" xfId="2" applyNumberFormat="1" applyFont="1" applyFill="1" applyBorder="1" applyAlignment="1" applyProtection="1">
      <alignment horizontal="right" vertical="top" wrapText="1" readingOrder="1"/>
    </xf>
    <xf numFmtId="164" fontId="7" fillId="2" borderId="50" xfId="2" applyNumberFormat="1" applyFont="1" applyFill="1" applyBorder="1" applyAlignment="1" applyProtection="1">
      <alignment horizontal="right" vertical="top" wrapText="1" readingOrder="1"/>
    </xf>
    <xf numFmtId="164" fontId="7" fillId="2" borderId="49" xfId="2" applyNumberFormat="1" applyFont="1" applyFill="1" applyBorder="1" applyAlignment="1" applyProtection="1">
      <alignment horizontal="right" vertical="top" wrapText="1" readingOrder="1"/>
    </xf>
    <xf numFmtId="164" fontId="7" fillId="2" borderId="32" xfId="2" applyNumberFormat="1" applyFont="1" applyFill="1" applyBorder="1" applyAlignment="1" applyProtection="1">
      <alignment horizontal="right" vertical="top" wrapText="1" readingOrder="1"/>
    </xf>
    <xf numFmtId="164" fontId="7" fillId="2" borderId="51" xfId="2" applyNumberFormat="1" applyFont="1" applyFill="1" applyBorder="1" applyAlignment="1" applyProtection="1">
      <alignment horizontal="right" vertical="top" wrapText="1" readingOrder="1"/>
    </xf>
    <xf numFmtId="0" fontId="6" fillId="3" borderId="49" xfId="2" applyNumberFormat="1" applyFont="1" applyFill="1" applyBorder="1" applyAlignment="1" applyProtection="1">
      <alignment vertical="top" wrapText="1" readingOrder="1"/>
      <protection locked="0"/>
    </xf>
    <xf numFmtId="0" fontId="6" fillId="3" borderId="31" xfId="2" applyNumberFormat="1" applyFont="1" applyFill="1" applyBorder="1" applyAlignment="1" applyProtection="1">
      <alignment vertical="top" wrapText="1" readingOrder="1"/>
      <protection locked="0"/>
    </xf>
    <xf numFmtId="164" fontId="6" fillId="3" borderId="31" xfId="2" applyNumberFormat="1" applyFont="1" applyFill="1" applyBorder="1" applyAlignment="1" applyProtection="1">
      <alignment horizontal="right" vertical="top" wrapText="1" readingOrder="1"/>
    </xf>
    <xf numFmtId="164" fontId="6" fillId="3" borderId="50" xfId="2" applyNumberFormat="1" applyFont="1" applyFill="1" applyBorder="1" applyAlignment="1" applyProtection="1">
      <alignment horizontal="right" vertical="top" wrapText="1" readingOrder="1"/>
    </xf>
    <xf numFmtId="164" fontId="6" fillId="3" borderId="49" xfId="2" applyNumberFormat="1" applyFont="1" applyFill="1" applyBorder="1" applyAlignment="1" applyProtection="1">
      <alignment horizontal="right" vertical="top" wrapText="1" readingOrder="1"/>
    </xf>
    <xf numFmtId="164" fontId="6" fillId="3" borderId="32" xfId="2" applyNumberFormat="1" applyFont="1" applyFill="1" applyBorder="1" applyAlignment="1" applyProtection="1">
      <alignment horizontal="right" vertical="top" wrapText="1" readingOrder="1"/>
    </xf>
    <xf numFmtId="164" fontId="6" fillId="3" borderId="51" xfId="2" applyNumberFormat="1" applyFont="1" applyFill="1" applyBorder="1" applyAlignment="1" applyProtection="1">
      <alignment horizontal="right" vertical="top" wrapText="1" readingOrder="1"/>
    </xf>
    <xf numFmtId="0" fontId="6" fillId="4" borderId="49" xfId="2" applyNumberFormat="1" applyFont="1" applyFill="1" applyBorder="1" applyAlignment="1" applyProtection="1">
      <alignment vertical="top" wrapText="1" readingOrder="1"/>
      <protection locked="0"/>
    </xf>
    <xf numFmtId="0" fontId="6" fillId="4" borderId="31" xfId="2" applyNumberFormat="1" applyFont="1" applyFill="1" applyBorder="1" applyAlignment="1" applyProtection="1">
      <alignment vertical="top" wrapText="1" readingOrder="1"/>
      <protection locked="0"/>
    </xf>
    <xf numFmtId="164" fontId="6" fillId="4" borderId="31" xfId="2" applyNumberFormat="1" applyFont="1" applyFill="1" applyBorder="1" applyAlignment="1" applyProtection="1">
      <alignment horizontal="right" vertical="top" wrapText="1" readingOrder="1"/>
    </xf>
    <xf numFmtId="164" fontId="6" fillId="4" borderId="50" xfId="2" applyNumberFormat="1" applyFont="1" applyFill="1" applyBorder="1" applyAlignment="1" applyProtection="1">
      <alignment horizontal="right" vertical="top" wrapText="1" readingOrder="1"/>
    </xf>
    <xf numFmtId="164" fontId="6" fillId="4" borderId="49" xfId="2" applyNumberFormat="1" applyFont="1" applyFill="1" applyBorder="1" applyAlignment="1" applyProtection="1">
      <alignment horizontal="right" vertical="top" wrapText="1" readingOrder="1"/>
    </xf>
    <xf numFmtId="164" fontId="6" fillId="4" borderId="32" xfId="2" applyNumberFormat="1" applyFont="1" applyFill="1" applyBorder="1" applyAlignment="1" applyProtection="1">
      <alignment horizontal="right" vertical="top" wrapText="1" readingOrder="1"/>
    </xf>
    <xf numFmtId="164" fontId="6" fillId="4" borderId="51" xfId="2" applyNumberFormat="1" applyFont="1" applyFill="1" applyBorder="1" applyAlignment="1" applyProtection="1">
      <alignment horizontal="right" vertical="top" wrapText="1" readingOrder="1"/>
    </xf>
    <xf numFmtId="0" fontId="6" fillId="0" borderId="49" xfId="2" applyNumberFormat="1" applyFont="1" applyFill="1" applyBorder="1" applyAlignment="1" applyProtection="1">
      <alignment vertical="top" wrapText="1" readingOrder="1"/>
      <protection locked="0"/>
    </xf>
    <xf numFmtId="0" fontId="6" fillId="0" borderId="31" xfId="2" applyNumberFormat="1" applyFont="1" applyFill="1" applyBorder="1" applyAlignment="1" applyProtection="1">
      <alignment vertical="top" wrapText="1" readingOrder="1"/>
      <protection locked="0"/>
    </xf>
    <xf numFmtId="164" fontId="6" fillId="0" borderId="31" xfId="2" applyNumberFormat="1" applyFont="1" applyFill="1" applyBorder="1" applyAlignment="1" applyProtection="1">
      <alignment horizontal="right" vertical="top" wrapText="1" readingOrder="1"/>
    </xf>
    <xf numFmtId="164" fontId="6" fillId="0" borderId="50" xfId="2" applyNumberFormat="1" applyFont="1" applyFill="1" applyBorder="1" applyAlignment="1" applyProtection="1">
      <alignment horizontal="right" vertical="top" wrapText="1" readingOrder="1"/>
    </xf>
    <xf numFmtId="164" fontId="6" fillId="0" borderId="49" xfId="2" applyNumberFormat="1" applyFont="1" applyFill="1" applyBorder="1" applyAlignment="1" applyProtection="1">
      <alignment horizontal="right" vertical="top" wrapText="1" readingOrder="1"/>
    </xf>
    <xf numFmtId="164" fontId="6" fillId="0" borderId="32" xfId="2" applyNumberFormat="1" applyFont="1" applyFill="1" applyBorder="1" applyAlignment="1" applyProtection="1">
      <alignment horizontal="right" vertical="top" wrapText="1" readingOrder="1"/>
    </xf>
    <xf numFmtId="164" fontId="6" fillId="0" borderId="51" xfId="2" applyNumberFormat="1" applyFont="1" applyFill="1" applyBorder="1" applyAlignment="1" applyProtection="1">
      <alignment horizontal="right" vertical="top" wrapText="1" readingOrder="1"/>
    </xf>
    <xf numFmtId="0" fontId="6" fillId="0" borderId="45" xfId="2" applyNumberFormat="1" applyFont="1" applyFill="1" applyBorder="1" applyAlignment="1" applyProtection="1">
      <alignment vertical="top" wrapText="1" readingOrder="1"/>
      <protection locked="0"/>
    </xf>
    <xf numFmtId="0" fontId="6" fillId="0" borderId="28" xfId="2" applyNumberFormat="1" applyFont="1" applyFill="1" applyBorder="1" applyAlignment="1" applyProtection="1">
      <alignment vertical="top" wrapText="1" readingOrder="1"/>
      <protection locked="0"/>
    </xf>
    <xf numFmtId="164" fontId="6" fillId="0" borderId="28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52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45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33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53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54" xfId="2" applyNumberFormat="1" applyFont="1" applyFill="1" applyBorder="1" applyAlignment="1" applyProtection="1">
      <alignment vertical="top" wrapText="1" readingOrder="1"/>
      <protection locked="0"/>
    </xf>
    <xf numFmtId="0" fontId="6" fillId="0" borderId="34" xfId="2" applyNumberFormat="1" applyFont="1" applyFill="1" applyBorder="1" applyAlignment="1" applyProtection="1">
      <alignment vertical="top" wrapText="1" readingOrder="1"/>
      <protection locked="0"/>
    </xf>
    <xf numFmtId="164" fontId="6" fillId="0" borderId="34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55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54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35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56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57" xfId="2" applyNumberFormat="1" applyFont="1" applyFill="1" applyBorder="1" applyAlignment="1" applyProtection="1">
      <alignment vertical="top" wrapText="1" readingOrder="1"/>
      <protection locked="0"/>
    </xf>
    <xf numFmtId="0" fontId="6" fillId="0" borderId="36" xfId="2" applyNumberFormat="1" applyFont="1" applyFill="1" applyBorder="1" applyAlignment="1" applyProtection="1">
      <alignment vertical="top" wrapText="1" readingOrder="1"/>
      <protection locked="0"/>
    </xf>
    <xf numFmtId="164" fontId="6" fillId="0" borderId="36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58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57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37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59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60" xfId="2" applyNumberFormat="1" applyFont="1" applyFill="1" applyBorder="1" applyAlignment="1" applyProtection="1">
      <alignment vertical="top" wrapText="1" readingOrder="1"/>
      <protection locked="0"/>
    </xf>
    <xf numFmtId="0" fontId="6" fillId="0" borderId="61" xfId="2" applyNumberFormat="1" applyFont="1" applyFill="1" applyBorder="1" applyAlignment="1" applyProtection="1">
      <alignment vertical="top" wrapText="1" readingOrder="1"/>
      <protection locked="0"/>
    </xf>
    <xf numFmtId="0" fontId="6" fillId="0" borderId="61" xfId="2" applyNumberFormat="1" applyFont="1" applyFill="1" applyBorder="1" applyAlignment="1" applyProtection="1">
      <alignment horizontal="left" vertical="top" wrapText="1" readingOrder="1"/>
      <protection locked="0"/>
    </xf>
    <xf numFmtId="164" fontId="6" fillId="0" borderId="61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62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63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64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65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12" xfId="2" applyNumberFormat="1" applyFont="1" applyFill="1" applyBorder="1" applyAlignment="1" applyProtection="1">
      <alignment vertical="top" wrapText="1" readingOrder="1"/>
      <protection locked="0"/>
    </xf>
    <xf numFmtId="0" fontId="6" fillId="0" borderId="4" xfId="2" applyNumberFormat="1" applyFont="1" applyFill="1" applyBorder="1" applyAlignment="1" applyProtection="1">
      <alignment vertical="top" wrapText="1" readingOrder="1"/>
      <protection locked="0"/>
    </xf>
    <xf numFmtId="0" fontId="6" fillId="0" borderId="4" xfId="2" applyNumberFormat="1" applyFont="1" applyFill="1" applyBorder="1" applyAlignment="1" applyProtection="1">
      <alignment horizontal="left" vertical="top" wrapText="1" readingOrder="1"/>
      <protection locked="0"/>
    </xf>
    <xf numFmtId="164" fontId="6" fillId="0" borderId="4" xfId="2" applyNumberFormat="1" applyFont="1" applyFill="1" applyBorder="1" applyAlignment="1" applyProtection="1">
      <alignment horizontal="right" vertical="top" wrapText="1" readingOrder="1"/>
    </xf>
    <xf numFmtId="164" fontId="6" fillId="0" borderId="13" xfId="2" applyNumberFormat="1" applyFont="1" applyFill="1" applyBorder="1" applyAlignment="1" applyProtection="1">
      <alignment horizontal="right" vertical="top" wrapText="1" readingOrder="1"/>
    </xf>
    <xf numFmtId="164" fontId="6" fillId="0" borderId="12" xfId="2" applyNumberFormat="1" applyFont="1" applyFill="1" applyBorder="1" applyAlignment="1" applyProtection="1">
      <alignment horizontal="right" vertical="top" wrapText="1" readingOrder="1"/>
    </xf>
    <xf numFmtId="164" fontId="6" fillId="0" borderId="5" xfId="2" applyNumberFormat="1" applyFont="1" applyFill="1" applyBorder="1" applyAlignment="1" applyProtection="1">
      <alignment horizontal="right" vertical="top" wrapText="1" readingOrder="1"/>
    </xf>
    <xf numFmtId="164" fontId="6" fillId="0" borderId="14" xfId="2" applyNumberFormat="1" applyFont="1" applyFill="1" applyBorder="1" applyAlignment="1" applyProtection="1">
      <alignment horizontal="right" vertical="top" wrapText="1" readingOrder="1"/>
    </xf>
    <xf numFmtId="0" fontId="6" fillId="0" borderId="15" xfId="2" applyNumberFormat="1" applyFont="1" applyFill="1" applyBorder="1" applyAlignment="1" applyProtection="1">
      <alignment vertical="top" wrapText="1" readingOrder="1"/>
      <protection locked="0"/>
    </xf>
    <xf numFmtId="0" fontId="6" fillId="0" borderId="6" xfId="2" applyNumberFormat="1" applyFont="1" applyFill="1" applyBorder="1" applyAlignment="1" applyProtection="1">
      <alignment vertical="top" wrapText="1" readingOrder="1"/>
      <protection locked="0"/>
    </xf>
    <xf numFmtId="0" fontId="6" fillId="0" borderId="6" xfId="2" applyNumberFormat="1" applyFont="1" applyFill="1" applyBorder="1" applyAlignment="1" applyProtection="1">
      <alignment horizontal="left" vertical="top" wrapText="1" readingOrder="1"/>
      <protection locked="0"/>
    </xf>
    <xf numFmtId="164" fontId="6" fillId="0" borderId="6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16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15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7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17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18" xfId="2" applyNumberFormat="1" applyFont="1" applyFill="1" applyBorder="1" applyAlignment="1" applyProtection="1">
      <alignment vertical="top" wrapText="1" readingOrder="1"/>
      <protection locked="0"/>
    </xf>
    <xf numFmtId="0" fontId="6" fillId="0" borderId="8" xfId="2" applyNumberFormat="1" applyFont="1" applyFill="1" applyBorder="1" applyAlignment="1" applyProtection="1">
      <alignment vertical="top" wrapText="1" readingOrder="1"/>
      <protection locked="0"/>
    </xf>
    <xf numFmtId="0" fontId="6" fillId="0" borderId="8" xfId="2" applyNumberFormat="1" applyFont="1" applyFill="1" applyBorder="1" applyAlignment="1" applyProtection="1">
      <alignment horizontal="left" vertical="top" wrapText="1" readingOrder="1"/>
      <protection locked="0"/>
    </xf>
    <xf numFmtId="164" fontId="6" fillId="0" borderId="8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19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18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9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20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4" borderId="63" xfId="2" applyNumberFormat="1" applyFont="1" applyFill="1" applyBorder="1" applyAlignment="1" applyProtection="1">
      <alignment vertical="top" wrapText="1" readingOrder="1"/>
      <protection locked="0"/>
    </xf>
    <xf numFmtId="0" fontId="6" fillId="4" borderId="38" xfId="2" applyNumberFormat="1" applyFont="1" applyFill="1" applyBorder="1" applyAlignment="1" applyProtection="1">
      <alignment vertical="top" wrapText="1" readingOrder="1"/>
      <protection locked="0"/>
    </xf>
    <xf numFmtId="164" fontId="6" fillId="4" borderId="38" xfId="2" applyNumberFormat="1" applyFont="1" applyFill="1" applyBorder="1" applyAlignment="1" applyProtection="1">
      <alignment horizontal="right" vertical="top" wrapText="1" readingOrder="1"/>
    </xf>
    <xf numFmtId="164" fontId="6" fillId="4" borderId="66" xfId="2" applyNumberFormat="1" applyFont="1" applyFill="1" applyBorder="1" applyAlignment="1" applyProtection="1">
      <alignment horizontal="right" vertical="top" wrapText="1" readingOrder="1"/>
    </xf>
    <xf numFmtId="164" fontId="6" fillId="4" borderId="63" xfId="2" applyNumberFormat="1" applyFont="1" applyFill="1" applyBorder="1" applyAlignment="1" applyProtection="1">
      <alignment horizontal="right" vertical="top" wrapText="1" readingOrder="1"/>
    </xf>
    <xf numFmtId="164" fontId="6" fillId="4" borderId="39" xfId="2" applyNumberFormat="1" applyFont="1" applyFill="1" applyBorder="1" applyAlignment="1" applyProtection="1">
      <alignment horizontal="right" vertical="top" wrapText="1" readingOrder="1"/>
    </xf>
    <xf numFmtId="164" fontId="6" fillId="4" borderId="67" xfId="2" applyNumberFormat="1" applyFont="1" applyFill="1" applyBorder="1" applyAlignment="1" applyProtection="1">
      <alignment horizontal="right" vertical="top" wrapText="1" readingOrder="1"/>
    </xf>
    <xf numFmtId="0" fontId="6" fillId="0" borderId="44" xfId="2" applyNumberFormat="1" applyFont="1" applyFill="1" applyBorder="1" applyAlignment="1" applyProtection="1">
      <alignment vertical="top" wrapText="1" readingOrder="1"/>
      <protection locked="0"/>
    </xf>
    <xf numFmtId="0" fontId="6" fillId="0" borderId="40" xfId="2" applyNumberFormat="1" applyFont="1" applyFill="1" applyBorder="1" applyAlignment="1" applyProtection="1">
      <alignment vertical="top" wrapText="1" readingOrder="1"/>
      <protection locked="0"/>
    </xf>
    <xf numFmtId="164" fontId="6" fillId="0" borderId="40" xfId="2" applyNumberFormat="1" applyFont="1" applyFill="1" applyBorder="1" applyAlignment="1" applyProtection="1">
      <alignment horizontal="right" vertical="top" wrapText="1" readingOrder="1"/>
    </xf>
    <xf numFmtId="164" fontId="6" fillId="0" borderId="68" xfId="2" applyNumberFormat="1" applyFont="1" applyFill="1" applyBorder="1" applyAlignment="1" applyProtection="1">
      <alignment horizontal="right" vertical="top" wrapText="1" readingOrder="1"/>
    </xf>
    <xf numFmtId="164" fontId="6" fillId="0" borderId="44" xfId="2" applyNumberFormat="1" applyFont="1" applyFill="1" applyBorder="1" applyAlignment="1" applyProtection="1">
      <alignment horizontal="right" vertical="top" wrapText="1" readingOrder="1"/>
    </xf>
    <xf numFmtId="164" fontId="6" fillId="0" borderId="41" xfId="2" applyNumberFormat="1" applyFont="1" applyFill="1" applyBorder="1" applyAlignment="1" applyProtection="1">
      <alignment horizontal="right" vertical="top" wrapText="1" readingOrder="1"/>
    </xf>
    <xf numFmtId="164" fontId="6" fillId="0" borderId="69" xfId="2" applyNumberFormat="1" applyFont="1" applyFill="1" applyBorder="1" applyAlignment="1" applyProtection="1">
      <alignment horizontal="right" vertical="top" wrapText="1" readingOrder="1"/>
    </xf>
    <xf numFmtId="0" fontId="6" fillId="0" borderId="70" xfId="2" applyNumberFormat="1" applyFont="1" applyFill="1" applyBorder="1" applyAlignment="1" applyProtection="1">
      <alignment vertical="top" wrapText="1" readingOrder="1"/>
      <protection locked="0"/>
    </xf>
    <xf numFmtId="0" fontId="6" fillId="0" borderId="42" xfId="2" applyNumberFormat="1" applyFont="1" applyFill="1" applyBorder="1" applyAlignment="1" applyProtection="1">
      <alignment vertical="top" wrapText="1" readingOrder="1"/>
      <protection locked="0"/>
    </xf>
    <xf numFmtId="164" fontId="6" fillId="0" borderId="42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71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70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43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72" xfId="2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21" xfId="2" applyFont="1" applyBorder="1" applyAlignment="1" applyProtection="1">
      <alignment horizontal="center" vertical="center" wrapText="1" readingOrder="1"/>
      <protection locked="0"/>
    </xf>
    <xf numFmtId="0" fontId="7" fillId="0" borderId="22" xfId="2" applyFont="1" applyBorder="1" applyAlignment="1" applyProtection="1">
      <alignment horizontal="center" vertical="center" wrapText="1" readingOrder="1"/>
      <protection locked="0"/>
    </xf>
    <xf numFmtId="0" fontId="7" fillId="0" borderId="23" xfId="2" applyFont="1" applyBorder="1" applyAlignment="1" applyProtection="1">
      <alignment horizontal="center" vertical="center" wrapText="1" readingOrder="1"/>
      <protection locked="0"/>
    </xf>
    <xf numFmtId="0" fontId="7" fillId="0" borderId="24" xfId="2" applyFont="1" applyBorder="1" applyAlignment="1" applyProtection="1">
      <alignment horizontal="center" vertical="center" wrapText="1" readingOrder="1"/>
      <protection locked="0"/>
    </xf>
    <xf numFmtId="0" fontId="6" fillId="6" borderId="10" xfId="2" applyFont="1" applyFill="1" applyBorder="1" applyAlignment="1" applyProtection="1">
      <alignment horizontal="left" vertical="center" wrapText="1" readingOrder="1"/>
      <protection locked="0"/>
    </xf>
    <xf numFmtId="165" fontId="6" fillId="6" borderId="11" xfId="2" applyNumberFormat="1" applyFont="1" applyFill="1" applyBorder="1" applyAlignment="1" applyProtection="1">
      <alignment horizontal="right" vertical="top" wrapText="1" readingOrder="1"/>
      <protection locked="0"/>
    </xf>
    <xf numFmtId="165" fontId="6" fillId="6" borderId="1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10" xfId="2" applyFont="1" applyBorder="1" applyAlignment="1" applyProtection="1">
      <alignment horizontal="left" vertical="center" wrapText="1" readingOrder="1"/>
      <protection locked="0"/>
    </xf>
    <xf numFmtId="165" fontId="6" fillId="0" borderId="11" xfId="2" applyNumberFormat="1" applyFont="1" applyBorder="1" applyAlignment="1" applyProtection="1">
      <alignment horizontal="right" vertical="top" wrapText="1" readingOrder="1"/>
      <protection locked="0"/>
    </xf>
    <xf numFmtId="165" fontId="6" fillId="0" borderId="1" xfId="2" applyNumberFormat="1" applyFont="1" applyBorder="1" applyAlignment="1" applyProtection="1">
      <alignment horizontal="right" vertical="top" wrapText="1" readingOrder="1"/>
      <protection locked="0"/>
    </xf>
    <xf numFmtId="0" fontId="6" fillId="6" borderId="10" xfId="2" applyFont="1" applyFill="1" applyBorder="1" applyAlignment="1" applyProtection="1">
      <alignment vertical="top" wrapText="1" readingOrder="1"/>
      <protection locked="0"/>
    </xf>
    <xf numFmtId="0" fontId="6" fillId="0" borderId="10" xfId="2" applyFont="1" applyBorder="1" applyAlignment="1" applyProtection="1">
      <alignment vertical="top" wrapText="1" readingOrder="1"/>
      <protection locked="0"/>
    </xf>
    <xf numFmtId="0" fontId="7" fillId="0" borderId="52" xfId="2" applyNumberFormat="1" applyFont="1" applyFill="1" applyBorder="1" applyAlignment="1" applyProtection="1">
      <alignment horizontal="center" vertical="top" wrapText="1" readingOrder="1"/>
    </xf>
    <xf numFmtId="0" fontId="6" fillId="0" borderId="0" xfId="2" applyFont="1"/>
    <xf numFmtId="0" fontId="7" fillId="0" borderId="0" xfId="2" applyNumberFormat="1" applyFont="1" applyFill="1" applyAlignment="1" applyProtection="1">
      <alignment horizontal="center"/>
    </xf>
    <xf numFmtId="2" fontId="6" fillId="4" borderId="31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7" borderId="25" xfId="2" applyFont="1" applyFill="1" applyBorder="1"/>
    <xf numFmtId="0" fontId="6" fillId="7" borderId="26" xfId="2" applyFont="1" applyFill="1" applyBorder="1"/>
    <xf numFmtId="0" fontId="6" fillId="7" borderId="27" xfId="2" applyFont="1" applyFill="1" applyBorder="1"/>
    <xf numFmtId="0" fontId="7" fillId="0" borderId="79" xfId="2" applyNumberFormat="1" applyFont="1" applyFill="1" applyBorder="1" applyAlignment="1" applyProtection="1">
      <alignment horizontal="center" vertical="center" wrapText="1" readingOrder="1"/>
    </xf>
    <xf numFmtId="0" fontId="6" fillId="0" borderId="80" xfId="2" applyFont="1" applyBorder="1" applyAlignment="1">
      <alignment horizontal="center" vertical="center" wrapText="1" readingOrder="1"/>
    </xf>
    <xf numFmtId="0" fontId="6" fillId="0" borderId="81" xfId="2" applyFont="1" applyBorder="1" applyAlignment="1">
      <alignment horizontal="center" vertical="center" wrapText="1" readingOrder="1"/>
    </xf>
    <xf numFmtId="0" fontId="7" fillId="0" borderId="68" xfId="2" applyNumberFormat="1" applyFont="1" applyFill="1" applyBorder="1" applyAlignment="1" applyProtection="1">
      <alignment horizontal="center" vertical="top" wrapText="1" readingOrder="1"/>
    </xf>
    <xf numFmtId="0" fontId="6" fillId="0" borderId="73" xfId="2" applyNumberFormat="1" applyFont="1" applyFill="1" applyBorder="1" applyAlignment="1" applyProtection="1">
      <alignment vertical="top" wrapText="1"/>
    </xf>
    <xf numFmtId="0" fontId="6" fillId="0" borderId="75" xfId="2" applyNumberFormat="1" applyFont="1" applyFill="1" applyBorder="1" applyAlignment="1" applyProtection="1">
      <alignment vertical="top" wrapText="1"/>
    </xf>
    <xf numFmtId="0" fontId="7" fillId="0" borderId="52" xfId="2" applyNumberFormat="1" applyFont="1" applyFill="1" applyBorder="1" applyAlignment="1" applyProtection="1">
      <alignment horizontal="center" vertical="top" wrapText="1" readingOrder="1"/>
    </xf>
    <xf numFmtId="0" fontId="6" fillId="0" borderId="82" xfId="2" applyNumberFormat="1" applyFont="1" applyFill="1" applyBorder="1" applyAlignment="1" applyProtection="1">
      <alignment vertical="top" wrapText="1"/>
    </xf>
    <xf numFmtId="0" fontId="6" fillId="0" borderId="83" xfId="2" applyNumberFormat="1" applyFont="1" applyFill="1" applyBorder="1" applyAlignment="1" applyProtection="1">
      <alignment vertical="top" wrapText="1"/>
    </xf>
    <xf numFmtId="0" fontId="7" fillId="0" borderId="0" xfId="2" applyFont="1" applyAlignment="1" applyProtection="1">
      <alignment horizontal="center" vertical="top" wrapText="1" readingOrder="1"/>
      <protection locked="0"/>
    </xf>
    <xf numFmtId="0" fontId="6" fillId="0" borderId="0" xfId="2" applyFont="1"/>
    <xf numFmtId="0" fontId="7" fillId="0" borderId="0" xfId="2" applyFont="1" applyAlignment="1" applyProtection="1">
      <alignment horizontal="right" vertical="top" wrapText="1" readingOrder="1"/>
      <protection locked="0"/>
    </xf>
    <xf numFmtId="0" fontId="7" fillId="0" borderId="16" xfId="2" applyFont="1" applyBorder="1" applyAlignment="1" applyProtection="1">
      <alignment horizontal="center" vertical="center" wrapText="1" readingOrder="1"/>
      <protection locked="0"/>
    </xf>
    <xf numFmtId="0" fontId="6" fillId="0" borderId="17" xfId="2" applyFont="1" applyBorder="1" applyAlignment="1"/>
    <xf numFmtId="0" fontId="9" fillId="0" borderId="0" xfId="3" applyFont="1" applyAlignment="1">
      <alignment horizontal="left" vertical="top" wrapText="1"/>
    </xf>
    <xf numFmtId="0" fontId="9" fillId="0" borderId="0" xfId="2" applyFont="1" applyAlignment="1">
      <alignment horizontal="left" vertical="top" wrapText="1"/>
    </xf>
    <xf numFmtId="0" fontId="10" fillId="0" borderId="0" xfId="2" applyFont="1" applyAlignment="1">
      <alignment vertical="top" wrapText="1"/>
    </xf>
    <xf numFmtId="0" fontId="6" fillId="0" borderId="0" xfId="2" applyNumberFormat="1" applyFont="1" applyFill="1" applyAlignment="1" applyProtection="1">
      <alignment wrapText="1"/>
    </xf>
    <xf numFmtId="0" fontId="7" fillId="0" borderId="0" xfId="2" applyNumberFormat="1" applyFont="1" applyFill="1" applyAlignment="1" applyProtection="1">
      <alignment horizontal="center"/>
    </xf>
    <xf numFmtId="0" fontId="6" fillId="0" borderId="73" xfId="2" applyNumberFormat="1" applyFont="1" applyFill="1" applyBorder="1" applyAlignment="1" applyProtection="1">
      <alignment vertical="top" wrapText="1" readingOrder="1"/>
    </xf>
    <xf numFmtId="0" fontId="7" fillId="0" borderId="74" xfId="2" applyNumberFormat="1" applyFont="1" applyFill="1" applyBorder="1" applyAlignment="1" applyProtection="1">
      <alignment horizontal="center" vertical="top" wrapText="1" readingOrder="1"/>
    </xf>
    <xf numFmtId="0" fontId="7" fillId="0" borderId="76" xfId="2" applyNumberFormat="1" applyFont="1" applyFill="1" applyBorder="1" applyAlignment="1" applyProtection="1">
      <alignment horizontal="center" vertical="center" wrapText="1" readingOrder="1"/>
    </xf>
    <xf numFmtId="0" fontId="6" fillId="0" borderId="77" xfId="2" applyFont="1" applyBorder="1" applyAlignment="1">
      <alignment horizontal="center" vertical="center" wrapText="1" readingOrder="1"/>
    </xf>
    <xf numFmtId="0" fontId="6" fillId="0" borderId="78" xfId="2" applyFont="1" applyBorder="1" applyAlignment="1">
      <alignment horizontal="center" vertical="center" wrapText="1" readingOrder="1"/>
    </xf>
  </cellXfs>
  <cellStyles count="6">
    <cellStyle name="Įprastas" xfId="0" builtinId="0"/>
    <cellStyle name="Įprastas 2" xfId="1"/>
    <cellStyle name="Įprastas 3" xfId="2"/>
    <cellStyle name="Normal 2" xfId="3"/>
    <cellStyle name="Normal 3" xfId="4"/>
    <cellStyle name="Paprastas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"/>
  <sheetViews>
    <sheetView tabSelected="1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L14" sqref="L13:L14"/>
    </sheetView>
  </sheetViews>
  <sheetFormatPr defaultColWidth="9.109375" defaultRowHeight="13.2" x14ac:dyDescent="0.25"/>
  <cols>
    <col min="1" max="1" width="9.88671875" style="1" customWidth="1"/>
    <col min="2" max="2" width="40.33203125" style="1" customWidth="1"/>
    <col min="3" max="3" width="4.88671875" style="1" customWidth="1"/>
    <col min="4" max="5" width="10.109375" style="1" customWidth="1"/>
    <col min="6" max="6" width="11.33203125" style="1" customWidth="1"/>
    <col min="7" max="9" width="10.109375" style="1" customWidth="1"/>
    <col min="10" max="10" width="11.33203125" style="1" customWidth="1"/>
    <col min="11" max="11" width="10.109375" style="1" customWidth="1"/>
    <col min="12" max="13" width="10.5546875" style="1" customWidth="1"/>
    <col min="14" max="14" width="44.88671875" style="1" customWidth="1"/>
    <col min="15" max="15" width="9" style="1" customWidth="1"/>
    <col min="16" max="18" width="10.6640625" style="1" customWidth="1"/>
    <col min="19" max="16384" width="9.109375" style="1"/>
  </cols>
  <sheetData>
    <row r="1" spans="1:18" ht="41.25" customHeight="1" x14ac:dyDescent="0.25">
      <c r="O1" s="218" t="s">
        <v>154</v>
      </c>
      <c r="P1" s="218"/>
      <c r="Q1" s="218"/>
      <c r="R1" s="218"/>
    </row>
    <row r="3" spans="1:18" s="196" customFormat="1" x14ac:dyDescent="0.25">
      <c r="A3" s="219" t="s">
        <v>155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</row>
    <row r="4" spans="1:18" ht="13.8" thickBot="1" x14ac:dyDescent="0.3"/>
    <row r="5" spans="1:18" ht="39.6" x14ac:dyDescent="0.25">
      <c r="A5" s="68" t="s">
        <v>1</v>
      </c>
      <c r="B5" s="69" t="s">
        <v>156</v>
      </c>
      <c r="C5" s="69" t="s">
        <v>157</v>
      </c>
      <c r="D5" s="204" t="s">
        <v>158</v>
      </c>
      <c r="E5" s="220"/>
      <c r="F5" s="220"/>
      <c r="G5" s="220"/>
      <c r="H5" s="221" t="s">
        <v>159</v>
      </c>
      <c r="I5" s="205"/>
      <c r="J5" s="205"/>
      <c r="K5" s="206"/>
      <c r="L5" s="222" t="s">
        <v>160</v>
      </c>
      <c r="M5" s="201" t="s">
        <v>161</v>
      </c>
      <c r="N5" s="204" t="s">
        <v>162</v>
      </c>
      <c r="O5" s="205"/>
      <c r="P5" s="205"/>
      <c r="Q5" s="205"/>
      <c r="R5" s="206"/>
    </row>
    <row r="6" spans="1:18" ht="26.4" x14ac:dyDescent="0.25">
      <c r="A6" s="70"/>
      <c r="B6" s="71"/>
      <c r="C6" s="2"/>
      <c r="D6" s="2" t="s">
        <v>163</v>
      </c>
      <c r="E6" s="2" t="s">
        <v>164</v>
      </c>
      <c r="F6" s="72"/>
      <c r="G6" s="194" t="s">
        <v>165</v>
      </c>
      <c r="H6" s="73" t="s">
        <v>163</v>
      </c>
      <c r="I6" s="2" t="s">
        <v>164</v>
      </c>
      <c r="J6" s="72"/>
      <c r="K6" s="74" t="s">
        <v>165</v>
      </c>
      <c r="L6" s="223"/>
      <c r="M6" s="202"/>
      <c r="N6" s="2" t="s">
        <v>166</v>
      </c>
      <c r="O6" s="2" t="s">
        <v>5</v>
      </c>
      <c r="P6" s="207" t="s">
        <v>167</v>
      </c>
      <c r="Q6" s="208"/>
      <c r="R6" s="209"/>
    </row>
    <row r="7" spans="1:18" ht="28.5" customHeight="1" thickBot="1" x14ac:dyDescent="0.3">
      <c r="A7" s="75"/>
      <c r="B7" s="76"/>
      <c r="C7" s="3"/>
      <c r="D7" s="3"/>
      <c r="E7" s="3" t="s">
        <v>163</v>
      </c>
      <c r="F7" s="3" t="s">
        <v>168</v>
      </c>
      <c r="G7" s="77"/>
      <c r="H7" s="78"/>
      <c r="I7" s="3" t="s">
        <v>169</v>
      </c>
      <c r="J7" s="3" t="s">
        <v>168</v>
      </c>
      <c r="K7" s="79"/>
      <c r="L7" s="224"/>
      <c r="M7" s="203"/>
      <c r="N7" s="3"/>
      <c r="O7" s="3"/>
      <c r="P7" s="3" t="s">
        <v>170</v>
      </c>
      <c r="Q7" s="3" t="s">
        <v>171</v>
      </c>
      <c r="R7" s="4" t="s">
        <v>172</v>
      </c>
    </row>
    <row r="8" spans="1:18" ht="27" thickBot="1" x14ac:dyDescent="0.3">
      <c r="A8" s="80" t="s">
        <v>2</v>
      </c>
      <c r="B8" s="81" t="s">
        <v>0</v>
      </c>
      <c r="C8" s="5"/>
      <c r="D8" s="82">
        <f t="shared" ref="D8:M8" si="0">D9+D71</f>
        <v>5020.3999999999996</v>
      </c>
      <c r="E8" s="82">
        <f t="shared" si="0"/>
        <v>4231.8999999999996</v>
      </c>
      <c r="F8" s="82">
        <f t="shared" si="0"/>
        <v>1.4000000000000001</v>
      </c>
      <c r="G8" s="83">
        <f t="shared" si="0"/>
        <v>788.5</v>
      </c>
      <c r="H8" s="84">
        <f t="shared" si="0"/>
        <v>5381.4</v>
      </c>
      <c r="I8" s="82">
        <f t="shared" si="0"/>
        <v>4556.7999999999993</v>
      </c>
      <c r="J8" s="82">
        <f t="shared" si="0"/>
        <v>8.1</v>
      </c>
      <c r="K8" s="85">
        <f t="shared" si="0"/>
        <v>824.6</v>
      </c>
      <c r="L8" s="86">
        <f t="shared" si="0"/>
        <v>5817.6</v>
      </c>
      <c r="M8" s="82">
        <f t="shared" si="0"/>
        <v>5557.6</v>
      </c>
      <c r="N8" s="5"/>
      <c r="O8" s="6"/>
      <c r="P8" s="7"/>
      <c r="Q8" s="7"/>
      <c r="R8" s="8"/>
    </row>
    <row r="9" spans="1:18" ht="27" thickBot="1" x14ac:dyDescent="0.3">
      <c r="A9" s="87" t="s">
        <v>4</v>
      </c>
      <c r="B9" s="88" t="s">
        <v>3</v>
      </c>
      <c r="C9" s="9"/>
      <c r="D9" s="89">
        <f t="shared" ref="D9:M9" si="1">D10+D35+D47+D68</f>
        <v>4143.8999999999996</v>
      </c>
      <c r="E9" s="89">
        <f t="shared" si="1"/>
        <v>4131.8999999999996</v>
      </c>
      <c r="F9" s="89">
        <f t="shared" si="1"/>
        <v>1.4000000000000001</v>
      </c>
      <c r="G9" s="90">
        <f t="shared" si="1"/>
        <v>12</v>
      </c>
      <c r="H9" s="91">
        <f t="shared" si="1"/>
        <v>4572.5</v>
      </c>
      <c r="I9" s="89">
        <f t="shared" si="1"/>
        <v>4506.7999999999993</v>
      </c>
      <c r="J9" s="89">
        <f t="shared" si="1"/>
        <v>8.1</v>
      </c>
      <c r="K9" s="92">
        <f t="shared" si="1"/>
        <v>65.7</v>
      </c>
      <c r="L9" s="93">
        <f t="shared" si="1"/>
        <v>4958.1000000000004</v>
      </c>
      <c r="M9" s="89">
        <f t="shared" si="1"/>
        <v>5100.6000000000004</v>
      </c>
      <c r="N9" s="9" t="s">
        <v>6</v>
      </c>
      <c r="O9" s="10" t="s">
        <v>7</v>
      </c>
      <c r="P9" s="11" t="s">
        <v>8</v>
      </c>
      <c r="Q9" s="11" t="s">
        <v>8</v>
      </c>
      <c r="R9" s="12" t="s">
        <v>8</v>
      </c>
    </row>
    <row r="10" spans="1:18" ht="18.75" customHeight="1" thickBot="1" x14ac:dyDescent="0.3">
      <c r="A10" s="94" t="s">
        <v>173</v>
      </c>
      <c r="B10" s="95" t="s">
        <v>174</v>
      </c>
      <c r="C10" s="13"/>
      <c r="D10" s="96">
        <f t="shared" ref="D10:M10" si="2">D11+D14+D25+D28+D33</f>
        <v>2172</v>
      </c>
      <c r="E10" s="96">
        <f t="shared" si="2"/>
        <v>2163</v>
      </c>
      <c r="F10" s="96">
        <f t="shared" si="2"/>
        <v>0</v>
      </c>
      <c r="G10" s="97">
        <f t="shared" si="2"/>
        <v>9</v>
      </c>
      <c r="H10" s="98">
        <f t="shared" si="2"/>
        <v>2235</v>
      </c>
      <c r="I10" s="96">
        <f t="shared" si="2"/>
        <v>2235</v>
      </c>
      <c r="J10" s="96">
        <f t="shared" si="2"/>
        <v>0</v>
      </c>
      <c r="K10" s="99">
        <f t="shared" si="2"/>
        <v>0</v>
      </c>
      <c r="L10" s="100">
        <f t="shared" si="2"/>
        <v>2630</v>
      </c>
      <c r="M10" s="96">
        <f t="shared" si="2"/>
        <v>2810</v>
      </c>
      <c r="N10" s="13" t="s">
        <v>9</v>
      </c>
      <c r="O10" s="14" t="s">
        <v>7</v>
      </c>
      <c r="P10" s="15" t="s">
        <v>10</v>
      </c>
      <c r="Q10" s="15" t="s">
        <v>10</v>
      </c>
      <c r="R10" s="16" t="s">
        <v>10</v>
      </c>
    </row>
    <row r="11" spans="1:18" ht="15.75" customHeight="1" x14ac:dyDescent="0.25">
      <c r="A11" s="101" t="s">
        <v>175</v>
      </c>
      <c r="B11" s="102" t="s">
        <v>176</v>
      </c>
      <c r="C11" s="17" t="s">
        <v>177</v>
      </c>
      <c r="D11" s="103">
        <f>SUM(D12:D13)+434</f>
        <v>434</v>
      </c>
      <c r="E11" s="103">
        <f>SUM(E12:E13)+434</f>
        <v>434</v>
      </c>
      <c r="F11" s="103">
        <f>SUM(F12:F13)</f>
        <v>0</v>
      </c>
      <c r="G11" s="104">
        <f>SUM(G12:G13)</f>
        <v>0</v>
      </c>
      <c r="H11" s="105">
        <f>I11+K11</f>
        <v>364</v>
      </c>
      <c r="I11" s="103">
        <f>SUM(I12:I13)+364</f>
        <v>364</v>
      </c>
      <c r="J11" s="103">
        <f>SUM(J12:J13)</f>
        <v>0</v>
      </c>
      <c r="K11" s="106">
        <f>SUM(K12:K13)</f>
        <v>0</v>
      </c>
      <c r="L11" s="107">
        <f>SUM(L12:L13)+480</f>
        <v>480</v>
      </c>
      <c r="M11" s="103">
        <f>SUM(M12:M13)+490</f>
        <v>490</v>
      </c>
      <c r="N11" s="17" t="s">
        <v>11</v>
      </c>
      <c r="O11" s="18" t="s">
        <v>12</v>
      </c>
      <c r="P11" s="19" t="s">
        <v>13</v>
      </c>
      <c r="Q11" s="19" t="s">
        <v>14</v>
      </c>
      <c r="R11" s="20" t="s">
        <v>15</v>
      </c>
    </row>
    <row r="12" spans="1:18" x14ac:dyDescent="0.25">
      <c r="A12" s="108"/>
      <c r="B12" s="109"/>
      <c r="C12" s="21"/>
      <c r="D12" s="110">
        <v>0</v>
      </c>
      <c r="E12" s="110">
        <v>0</v>
      </c>
      <c r="F12" s="110">
        <v>0</v>
      </c>
      <c r="G12" s="111">
        <v>0</v>
      </c>
      <c r="H12" s="112">
        <v>0</v>
      </c>
      <c r="I12" s="110">
        <v>0</v>
      </c>
      <c r="J12" s="110">
        <v>0</v>
      </c>
      <c r="K12" s="113">
        <v>0</v>
      </c>
      <c r="L12" s="114">
        <v>0</v>
      </c>
      <c r="M12" s="110">
        <v>0</v>
      </c>
      <c r="N12" s="21" t="s">
        <v>16</v>
      </c>
      <c r="O12" s="22" t="s">
        <v>17</v>
      </c>
      <c r="P12" s="23" t="s">
        <v>18</v>
      </c>
      <c r="Q12" s="23" t="s">
        <v>18</v>
      </c>
      <c r="R12" s="24" t="s">
        <v>19</v>
      </c>
    </row>
    <row r="13" spans="1:18" ht="13.8" thickBot="1" x14ac:dyDescent="0.3">
      <c r="A13" s="108"/>
      <c r="B13" s="109"/>
      <c r="C13" s="21"/>
      <c r="D13" s="110">
        <v>0</v>
      </c>
      <c r="E13" s="110">
        <v>0</v>
      </c>
      <c r="F13" s="110">
        <v>0</v>
      </c>
      <c r="G13" s="111">
        <v>0</v>
      </c>
      <c r="H13" s="112">
        <v>0</v>
      </c>
      <c r="I13" s="110">
        <v>0</v>
      </c>
      <c r="J13" s="110">
        <v>0</v>
      </c>
      <c r="K13" s="113">
        <v>0</v>
      </c>
      <c r="L13" s="114">
        <v>0</v>
      </c>
      <c r="M13" s="110">
        <v>0</v>
      </c>
      <c r="N13" s="21" t="s">
        <v>20</v>
      </c>
      <c r="O13" s="22" t="s">
        <v>17</v>
      </c>
      <c r="P13" s="23" t="s">
        <v>21</v>
      </c>
      <c r="Q13" s="23" t="s">
        <v>22</v>
      </c>
      <c r="R13" s="24" t="s">
        <v>23</v>
      </c>
    </row>
    <row r="14" spans="1:18" ht="15.75" customHeight="1" x14ac:dyDescent="0.25">
      <c r="A14" s="101" t="s">
        <v>178</v>
      </c>
      <c r="B14" s="102" t="s">
        <v>179</v>
      </c>
      <c r="C14" s="17"/>
      <c r="D14" s="103">
        <f t="shared" ref="D14:M14" si="3">SUM(D15:D24)</f>
        <v>1250</v>
      </c>
      <c r="E14" s="103">
        <f t="shared" si="3"/>
        <v>1241</v>
      </c>
      <c r="F14" s="103">
        <f t="shared" si="3"/>
        <v>0</v>
      </c>
      <c r="G14" s="104">
        <f t="shared" si="3"/>
        <v>9</v>
      </c>
      <c r="H14" s="105">
        <f t="shared" si="3"/>
        <v>1286</v>
      </c>
      <c r="I14" s="103">
        <f t="shared" si="3"/>
        <v>1286</v>
      </c>
      <c r="J14" s="103">
        <f t="shared" si="3"/>
        <v>0</v>
      </c>
      <c r="K14" s="106">
        <f t="shared" si="3"/>
        <v>0</v>
      </c>
      <c r="L14" s="107">
        <f t="shared" si="3"/>
        <v>1350</v>
      </c>
      <c r="M14" s="103">
        <f t="shared" si="3"/>
        <v>1420</v>
      </c>
      <c r="N14" s="17" t="s">
        <v>28</v>
      </c>
      <c r="O14" s="18" t="s">
        <v>17</v>
      </c>
      <c r="P14" s="25">
        <v>130</v>
      </c>
      <c r="Q14" s="25">
        <v>130</v>
      </c>
      <c r="R14" s="26">
        <v>130</v>
      </c>
    </row>
    <row r="15" spans="1:18" x14ac:dyDescent="0.25">
      <c r="A15" s="108"/>
      <c r="B15" s="109"/>
      <c r="C15" s="21"/>
      <c r="D15" s="110">
        <v>0</v>
      </c>
      <c r="E15" s="110">
        <v>0</v>
      </c>
      <c r="F15" s="110">
        <v>0</v>
      </c>
      <c r="G15" s="111">
        <v>0</v>
      </c>
      <c r="H15" s="112">
        <v>0</v>
      </c>
      <c r="I15" s="110">
        <v>0</v>
      </c>
      <c r="J15" s="110">
        <v>0</v>
      </c>
      <c r="K15" s="113">
        <v>0</v>
      </c>
      <c r="L15" s="114">
        <v>0</v>
      </c>
      <c r="M15" s="110">
        <v>0</v>
      </c>
      <c r="N15" s="21" t="s">
        <v>29</v>
      </c>
      <c r="O15" s="22" t="s">
        <v>180</v>
      </c>
      <c r="P15" s="23" t="s">
        <v>30</v>
      </c>
      <c r="Q15" s="23" t="s">
        <v>31</v>
      </c>
      <c r="R15" s="24" t="s">
        <v>31</v>
      </c>
    </row>
    <row r="16" spans="1:18" x14ac:dyDescent="0.25">
      <c r="A16" s="108"/>
      <c r="B16" s="109"/>
      <c r="C16" s="21"/>
      <c r="D16" s="110">
        <v>0</v>
      </c>
      <c r="E16" s="110">
        <v>0</v>
      </c>
      <c r="F16" s="110">
        <v>0</v>
      </c>
      <c r="G16" s="111">
        <v>0</v>
      </c>
      <c r="H16" s="112">
        <v>0</v>
      </c>
      <c r="I16" s="110">
        <v>0</v>
      </c>
      <c r="J16" s="110">
        <v>0</v>
      </c>
      <c r="K16" s="113">
        <v>0</v>
      </c>
      <c r="L16" s="114">
        <v>0</v>
      </c>
      <c r="M16" s="110">
        <v>0</v>
      </c>
      <c r="N16" s="21" t="s">
        <v>32</v>
      </c>
      <c r="O16" s="22" t="s">
        <v>17</v>
      </c>
      <c r="P16" s="23" t="s">
        <v>33</v>
      </c>
      <c r="Q16" s="23" t="s">
        <v>34</v>
      </c>
      <c r="R16" s="24" t="s">
        <v>25</v>
      </c>
    </row>
    <row r="17" spans="1:18" x14ac:dyDescent="0.25">
      <c r="A17" s="108"/>
      <c r="B17" s="109"/>
      <c r="C17" s="21"/>
      <c r="D17" s="110">
        <v>0</v>
      </c>
      <c r="E17" s="110">
        <v>0</v>
      </c>
      <c r="F17" s="110">
        <v>0</v>
      </c>
      <c r="G17" s="111">
        <v>0</v>
      </c>
      <c r="H17" s="112">
        <v>0</v>
      </c>
      <c r="I17" s="110">
        <v>0</v>
      </c>
      <c r="J17" s="110">
        <v>0</v>
      </c>
      <c r="K17" s="113">
        <v>0</v>
      </c>
      <c r="L17" s="114">
        <v>0</v>
      </c>
      <c r="M17" s="110">
        <v>0</v>
      </c>
      <c r="N17" s="21" t="s">
        <v>35</v>
      </c>
      <c r="O17" s="22" t="s">
        <v>180</v>
      </c>
      <c r="P17" s="23" t="s">
        <v>36</v>
      </c>
      <c r="Q17" s="23" t="s">
        <v>37</v>
      </c>
      <c r="R17" s="24" t="s">
        <v>38</v>
      </c>
    </row>
    <row r="18" spans="1:18" ht="26.4" x14ac:dyDescent="0.25">
      <c r="A18" s="108"/>
      <c r="B18" s="109"/>
      <c r="C18" s="21"/>
      <c r="D18" s="110">
        <v>0</v>
      </c>
      <c r="E18" s="110">
        <v>0</v>
      </c>
      <c r="F18" s="110">
        <v>0</v>
      </c>
      <c r="G18" s="111">
        <v>0</v>
      </c>
      <c r="H18" s="112">
        <v>0</v>
      </c>
      <c r="I18" s="110">
        <v>0</v>
      </c>
      <c r="J18" s="110">
        <v>0</v>
      </c>
      <c r="K18" s="113">
        <v>0</v>
      </c>
      <c r="L18" s="114">
        <v>0</v>
      </c>
      <c r="M18" s="110">
        <v>0</v>
      </c>
      <c r="N18" s="21" t="s">
        <v>39</v>
      </c>
      <c r="O18" s="22" t="s">
        <v>180</v>
      </c>
      <c r="P18" s="23" t="s">
        <v>40</v>
      </c>
      <c r="Q18" s="23" t="s">
        <v>41</v>
      </c>
      <c r="R18" s="24" t="s">
        <v>42</v>
      </c>
    </row>
    <row r="19" spans="1:18" x14ac:dyDescent="0.25">
      <c r="A19" s="108"/>
      <c r="B19" s="109"/>
      <c r="C19" s="21"/>
      <c r="D19" s="110">
        <v>0</v>
      </c>
      <c r="E19" s="110">
        <v>0</v>
      </c>
      <c r="F19" s="110">
        <v>0</v>
      </c>
      <c r="G19" s="111">
        <v>0</v>
      </c>
      <c r="H19" s="112">
        <v>0</v>
      </c>
      <c r="I19" s="110">
        <v>0</v>
      </c>
      <c r="J19" s="110">
        <v>0</v>
      </c>
      <c r="K19" s="113">
        <v>0</v>
      </c>
      <c r="L19" s="114">
        <v>0</v>
      </c>
      <c r="M19" s="110">
        <v>0</v>
      </c>
      <c r="N19" s="21" t="s">
        <v>43</v>
      </c>
      <c r="O19" s="22" t="s">
        <v>180</v>
      </c>
      <c r="P19" s="23" t="s">
        <v>44</v>
      </c>
      <c r="Q19" s="23" t="s">
        <v>45</v>
      </c>
      <c r="R19" s="24" t="s">
        <v>46</v>
      </c>
    </row>
    <row r="20" spans="1:18" x14ac:dyDescent="0.25">
      <c r="A20" s="108"/>
      <c r="B20" s="109"/>
      <c r="C20" s="21"/>
      <c r="D20" s="110">
        <v>0</v>
      </c>
      <c r="E20" s="110">
        <v>0</v>
      </c>
      <c r="F20" s="110">
        <v>0</v>
      </c>
      <c r="G20" s="111">
        <v>0</v>
      </c>
      <c r="H20" s="112">
        <v>0</v>
      </c>
      <c r="I20" s="110">
        <v>0</v>
      </c>
      <c r="J20" s="110">
        <v>0</v>
      </c>
      <c r="K20" s="113">
        <v>0</v>
      </c>
      <c r="L20" s="114">
        <v>0</v>
      </c>
      <c r="M20" s="110">
        <v>0</v>
      </c>
      <c r="N20" s="21" t="s">
        <v>47</v>
      </c>
      <c r="O20" s="22" t="s">
        <v>180</v>
      </c>
      <c r="P20" s="23" t="s">
        <v>48</v>
      </c>
      <c r="Q20" s="23" t="s">
        <v>49</v>
      </c>
      <c r="R20" s="24" t="s">
        <v>50</v>
      </c>
    </row>
    <row r="21" spans="1:18" x14ac:dyDescent="0.25">
      <c r="A21" s="108"/>
      <c r="B21" s="109"/>
      <c r="C21" s="21"/>
      <c r="D21" s="110">
        <v>0</v>
      </c>
      <c r="E21" s="110">
        <v>0</v>
      </c>
      <c r="F21" s="110">
        <v>0</v>
      </c>
      <c r="G21" s="111">
        <v>0</v>
      </c>
      <c r="H21" s="112">
        <v>0</v>
      </c>
      <c r="I21" s="110">
        <v>0</v>
      </c>
      <c r="J21" s="110">
        <v>0</v>
      </c>
      <c r="K21" s="113">
        <v>0</v>
      </c>
      <c r="L21" s="114">
        <v>0</v>
      </c>
      <c r="M21" s="110">
        <v>0</v>
      </c>
      <c r="N21" s="21" t="s">
        <v>51</v>
      </c>
      <c r="O21" s="22" t="s">
        <v>17</v>
      </c>
      <c r="P21" s="23" t="s">
        <v>13</v>
      </c>
      <c r="Q21" s="23" t="s">
        <v>52</v>
      </c>
      <c r="R21" s="24" t="s">
        <v>53</v>
      </c>
    </row>
    <row r="22" spans="1:18" x14ac:dyDescent="0.25">
      <c r="A22" s="108"/>
      <c r="B22" s="109"/>
      <c r="C22" s="21"/>
      <c r="D22" s="110">
        <v>0</v>
      </c>
      <c r="E22" s="110">
        <v>0</v>
      </c>
      <c r="F22" s="110">
        <v>0</v>
      </c>
      <c r="G22" s="111">
        <v>0</v>
      </c>
      <c r="H22" s="112">
        <v>0</v>
      </c>
      <c r="I22" s="110">
        <v>0</v>
      </c>
      <c r="J22" s="110">
        <v>0</v>
      </c>
      <c r="K22" s="113">
        <v>0</v>
      </c>
      <c r="L22" s="114">
        <v>0</v>
      </c>
      <c r="M22" s="110">
        <v>0</v>
      </c>
      <c r="N22" s="21" t="s">
        <v>24</v>
      </c>
      <c r="O22" s="22" t="s">
        <v>7</v>
      </c>
      <c r="P22" s="23" t="s">
        <v>25</v>
      </c>
      <c r="Q22" s="23" t="s">
        <v>26</v>
      </c>
      <c r="R22" s="24" t="s">
        <v>27</v>
      </c>
    </row>
    <row r="23" spans="1:18" x14ac:dyDescent="0.25">
      <c r="A23" s="108"/>
      <c r="B23" s="109"/>
      <c r="C23" s="21" t="s">
        <v>177</v>
      </c>
      <c r="D23" s="110">
        <v>1250</v>
      </c>
      <c r="E23" s="110">
        <v>1241</v>
      </c>
      <c r="F23" s="110">
        <v>0</v>
      </c>
      <c r="G23" s="111">
        <v>9</v>
      </c>
      <c r="H23" s="112">
        <f>I23+K23</f>
        <v>1286</v>
      </c>
      <c r="I23" s="110">
        <v>1286</v>
      </c>
      <c r="J23" s="110">
        <v>0</v>
      </c>
      <c r="K23" s="113">
        <v>0</v>
      </c>
      <c r="L23" s="114">
        <v>1350</v>
      </c>
      <c r="M23" s="110">
        <v>1420</v>
      </c>
      <c r="N23" s="21"/>
      <c r="O23" s="22"/>
      <c r="P23" s="23"/>
      <c r="Q23" s="23"/>
      <c r="R23" s="24"/>
    </row>
    <row r="24" spans="1:18" ht="13.8" thickBot="1" x14ac:dyDescent="0.3">
      <c r="A24" s="108"/>
      <c r="B24" s="109"/>
      <c r="C24" s="21" t="s">
        <v>181</v>
      </c>
      <c r="D24" s="110">
        <v>0</v>
      </c>
      <c r="E24" s="110">
        <v>0</v>
      </c>
      <c r="F24" s="110">
        <v>0</v>
      </c>
      <c r="G24" s="111">
        <v>0</v>
      </c>
      <c r="H24" s="112">
        <f>I24+K24</f>
        <v>0</v>
      </c>
      <c r="I24" s="110">
        <v>0</v>
      </c>
      <c r="J24" s="110">
        <v>0</v>
      </c>
      <c r="K24" s="113">
        <v>0</v>
      </c>
      <c r="L24" s="114">
        <v>0</v>
      </c>
      <c r="M24" s="110">
        <v>0</v>
      </c>
      <c r="N24" s="21"/>
      <c r="O24" s="22"/>
      <c r="P24" s="23"/>
      <c r="Q24" s="23"/>
      <c r="R24" s="24"/>
    </row>
    <row r="25" spans="1:18" ht="27.75" customHeight="1" x14ac:dyDescent="0.25">
      <c r="A25" s="101" t="s">
        <v>182</v>
      </c>
      <c r="B25" s="102" t="s">
        <v>183</v>
      </c>
      <c r="C25" s="17" t="s">
        <v>177</v>
      </c>
      <c r="D25" s="103">
        <f>SUM(D26:D27)+270</f>
        <v>270</v>
      </c>
      <c r="E25" s="103">
        <f>SUM(E26:E27)+270</f>
        <v>270</v>
      </c>
      <c r="F25" s="103">
        <f>SUM(F26:F27)</f>
        <v>0</v>
      </c>
      <c r="G25" s="104">
        <f>SUM(G26:G27)</f>
        <v>0</v>
      </c>
      <c r="H25" s="105">
        <f>I25+K25</f>
        <v>400</v>
      </c>
      <c r="I25" s="103">
        <v>400</v>
      </c>
      <c r="J25" s="103">
        <f>SUM(J26:J27)</f>
        <v>0</v>
      </c>
      <c r="K25" s="106">
        <f>SUM(K26:K27)</f>
        <v>0</v>
      </c>
      <c r="L25" s="107">
        <f>SUM(L26:L27)+500</f>
        <v>500</v>
      </c>
      <c r="M25" s="103">
        <f>SUM(M26:M27)+600</f>
        <v>600</v>
      </c>
      <c r="N25" s="17" t="s">
        <v>54</v>
      </c>
      <c r="O25" s="18" t="s">
        <v>180</v>
      </c>
      <c r="P25" s="19">
        <v>4700</v>
      </c>
      <c r="Q25" s="19">
        <v>5000</v>
      </c>
      <c r="R25" s="20">
        <v>5000</v>
      </c>
    </row>
    <row r="26" spans="1:18" ht="26.4" x14ac:dyDescent="0.25">
      <c r="A26" s="108"/>
      <c r="B26" s="109"/>
      <c r="C26" s="21"/>
      <c r="D26" s="110">
        <v>0</v>
      </c>
      <c r="E26" s="110">
        <v>0</v>
      </c>
      <c r="F26" s="110">
        <v>0</v>
      </c>
      <c r="G26" s="111">
        <v>0</v>
      </c>
      <c r="H26" s="112">
        <v>0</v>
      </c>
      <c r="I26" s="110">
        <v>0</v>
      </c>
      <c r="J26" s="110">
        <v>0</v>
      </c>
      <c r="K26" s="113">
        <v>0</v>
      </c>
      <c r="L26" s="114">
        <v>0</v>
      </c>
      <c r="M26" s="110">
        <v>0</v>
      </c>
      <c r="N26" s="21" t="s">
        <v>55</v>
      </c>
      <c r="O26" s="22" t="s">
        <v>180</v>
      </c>
      <c r="P26" s="23">
        <v>2000</v>
      </c>
      <c r="Q26" s="23">
        <v>2000</v>
      </c>
      <c r="R26" s="24">
        <v>2000</v>
      </c>
    </row>
    <row r="27" spans="1:18" ht="13.8" thickBot="1" x14ac:dyDescent="0.3">
      <c r="A27" s="108"/>
      <c r="B27" s="109"/>
      <c r="C27" s="21"/>
      <c r="D27" s="110">
        <v>0</v>
      </c>
      <c r="E27" s="110">
        <v>0</v>
      </c>
      <c r="F27" s="110">
        <v>0</v>
      </c>
      <c r="G27" s="111">
        <v>0</v>
      </c>
      <c r="H27" s="112">
        <v>0</v>
      </c>
      <c r="I27" s="110">
        <v>0</v>
      </c>
      <c r="J27" s="110">
        <v>0</v>
      </c>
      <c r="K27" s="113">
        <v>0</v>
      </c>
      <c r="L27" s="114">
        <v>0</v>
      </c>
      <c r="M27" s="110">
        <v>0</v>
      </c>
      <c r="N27" s="21" t="s">
        <v>56</v>
      </c>
      <c r="O27" s="22" t="s">
        <v>180</v>
      </c>
      <c r="P27" s="23">
        <v>7500</v>
      </c>
      <c r="Q27" s="23">
        <v>8000</v>
      </c>
      <c r="R27" s="24">
        <v>9000</v>
      </c>
    </row>
    <row r="28" spans="1:18" ht="26.4" x14ac:dyDescent="0.25">
      <c r="A28" s="101" t="s">
        <v>184</v>
      </c>
      <c r="B28" s="102" t="s">
        <v>185</v>
      </c>
      <c r="C28" s="17" t="s">
        <v>177</v>
      </c>
      <c r="D28" s="103">
        <f>SUM(D29:D32)+113</f>
        <v>113</v>
      </c>
      <c r="E28" s="103">
        <f>SUM(E29:E32)+113</f>
        <v>113</v>
      </c>
      <c r="F28" s="103">
        <f>SUM(F29:F32)</f>
        <v>0</v>
      </c>
      <c r="G28" s="104">
        <f>SUM(G29:G32)</f>
        <v>0</v>
      </c>
      <c r="H28" s="105">
        <f>I28+K28</f>
        <v>95</v>
      </c>
      <c r="I28" s="103">
        <f>SUM(I29:I32)+95</f>
        <v>95</v>
      </c>
      <c r="J28" s="103">
        <f>SUM(J29:J32)</f>
        <v>0</v>
      </c>
      <c r="K28" s="106">
        <f>SUM(K29:K32)</f>
        <v>0</v>
      </c>
      <c r="L28" s="107">
        <f>SUM(L29:L32)+150</f>
        <v>150</v>
      </c>
      <c r="M28" s="103">
        <f>SUM(M29:M32)+150</f>
        <v>150</v>
      </c>
      <c r="N28" s="17" t="s">
        <v>57</v>
      </c>
      <c r="O28" s="18" t="s">
        <v>180</v>
      </c>
      <c r="P28" s="19" t="s">
        <v>58</v>
      </c>
      <c r="Q28" s="19" t="s">
        <v>59</v>
      </c>
      <c r="R28" s="20" t="s">
        <v>60</v>
      </c>
    </row>
    <row r="29" spans="1:18" ht="26.4" x14ac:dyDescent="0.25">
      <c r="A29" s="108"/>
      <c r="B29" s="109"/>
      <c r="C29" s="21"/>
      <c r="D29" s="110">
        <v>0</v>
      </c>
      <c r="E29" s="110">
        <v>0</v>
      </c>
      <c r="F29" s="110">
        <v>0</v>
      </c>
      <c r="G29" s="111">
        <v>0</v>
      </c>
      <c r="H29" s="112">
        <v>0</v>
      </c>
      <c r="I29" s="110">
        <v>0</v>
      </c>
      <c r="J29" s="110">
        <v>0</v>
      </c>
      <c r="K29" s="113">
        <v>0</v>
      </c>
      <c r="L29" s="114">
        <v>0</v>
      </c>
      <c r="M29" s="110">
        <v>0</v>
      </c>
      <c r="N29" s="21" t="s">
        <v>61</v>
      </c>
      <c r="O29" s="22" t="s">
        <v>17</v>
      </c>
      <c r="P29" s="23" t="s">
        <v>62</v>
      </c>
      <c r="Q29" s="23" t="s">
        <v>63</v>
      </c>
      <c r="R29" s="24" t="s">
        <v>63</v>
      </c>
    </row>
    <row r="30" spans="1:18" x14ac:dyDescent="0.25">
      <c r="A30" s="108"/>
      <c r="B30" s="109"/>
      <c r="C30" s="21"/>
      <c r="D30" s="110">
        <v>0</v>
      </c>
      <c r="E30" s="110">
        <v>0</v>
      </c>
      <c r="F30" s="110">
        <v>0</v>
      </c>
      <c r="G30" s="111">
        <v>0</v>
      </c>
      <c r="H30" s="112">
        <v>0</v>
      </c>
      <c r="I30" s="110">
        <v>0</v>
      </c>
      <c r="J30" s="110">
        <v>0</v>
      </c>
      <c r="K30" s="113">
        <v>0</v>
      </c>
      <c r="L30" s="114">
        <v>0</v>
      </c>
      <c r="M30" s="110">
        <v>0</v>
      </c>
      <c r="N30" s="21" t="s">
        <v>64</v>
      </c>
      <c r="O30" s="22" t="s">
        <v>7</v>
      </c>
      <c r="P30" s="23" t="s">
        <v>65</v>
      </c>
      <c r="Q30" s="23" t="s">
        <v>66</v>
      </c>
      <c r="R30" s="24" t="s">
        <v>67</v>
      </c>
    </row>
    <row r="31" spans="1:18" ht="26.4" x14ac:dyDescent="0.25">
      <c r="A31" s="108"/>
      <c r="B31" s="109"/>
      <c r="C31" s="21"/>
      <c r="D31" s="110">
        <v>0</v>
      </c>
      <c r="E31" s="110">
        <v>0</v>
      </c>
      <c r="F31" s="110">
        <v>0</v>
      </c>
      <c r="G31" s="111">
        <v>0</v>
      </c>
      <c r="H31" s="112">
        <v>0</v>
      </c>
      <c r="I31" s="110">
        <v>0</v>
      </c>
      <c r="J31" s="110">
        <v>0</v>
      </c>
      <c r="K31" s="113">
        <v>0</v>
      </c>
      <c r="L31" s="114">
        <v>0</v>
      </c>
      <c r="M31" s="110">
        <v>0</v>
      </c>
      <c r="N31" s="21" t="s">
        <v>68</v>
      </c>
      <c r="O31" s="22" t="s">
        <v>7</v>
      </c>
      <c r="P31" s="23" t="s">
        <v>69</v>
      </c>
      <c r="Q31" s="23" t="s">
        <v>69</v>
      </c>
      <c r="R31" s="24" t="s">
        <v>69</v>
      </c>
    </row>
    <row r="32" spans="1:18" ht="15" customHeight="1" thickBot="1" x14ac:dyDescent="0.3">
      <c r="A32" s="108"/>
      <c r="B32" s="109"/>
      <c r="C32" s="21"/>
      <c r="D32" s="110">
        <v>0</v>
      </c>
      <c r="E32" s="110">
        <v>0</v>
      </c>
      <c r="F32" s="110">
        <v>0</v>
      </c>
      <c r="G32" s="111">
        <v>0</v>
      </c>
      <c r="H32" s="112">
        <v>0</v>
      </c>
      <c r="I32" s="110">
        <v>0</v>
      </c>
      <c r="J32" s="110">
        <v>0</v>
      </c>
      <c r="K32" s="113">
        <v>0</v>
      </c>
      <c r="L32" s="114">
        <v>0</v>
      </c>
      <c r="M32" s="110">
        <v>0</v>
      </c>
      <c r="N32" s="21" t="s">
        <v>70</v>
      </c>
      <c r="O32" s="22" t="s">
        <v>180</v>
      </c>
      <c r="P32" s="23" t="s">
        <v>52</v>
      </c>
      <c r="Q32" s="23" t="s">
        <v>71</v>
      </c>
      <c r="R32" s="24" t="s">
        <v>72</v>
      </c>
    </row>
    <row r="33" spans="1:18" ht="13.5" customHeight="1" x14ac:dyDescent="0.25">
      <c r="A33" s="101" t="s">
        <v>186</v>
      </c>
      <c r="B33" s="102" t="s">
        <v>187</v>
      </c>
      <c r="C33" s="17" t="s">
        <v>177</v>
      </c>
      <c r="D33" s="103">
        <f>SUM(D34:D34)+105</f>
        <v>105</v>
      </c>
      <c r="E33" s="103">
        <f>SUM(E34:E34)+105</f>
        <v>105</v>
      </c>
      <c r="F33" s="103">
        <f>SUM(F34:F34)</f>
        <v>0</v>
      </c>
      <c r="G33" s="104">
        <f>SUM(G34:G34)</f>
        <v>0</v>
      </c>
      <c r="H33" s="105">
        <f>I33+K33</f>
        <v>90</v>
      </c>
      <c r="I33" s="103">
        <f>SUM(I34:I34)+90</f>
        <v>90</v>
      </c>
      <c r="J33" s="103">
        <f>SUM(J34:J34)</f>
        <v>0</v>
      </c>
      <c r="K33" s="106">
        <f>SUM(K34:K34)</f>
        <v>0</v>
      </c>
      <c r="L33" s="107">
        <f>SUM(L34:L34)+150</f>
        <v>150</v>
      </c>
      <c r="M33" s="103">
        <f>SUM(M34:M34)+150</f>
        <v>150</v>
      </c>
      <c r="N33" s="17" t="s">
        <v>73</v>
      </c>
      <c r="O33" s="18" t="s">
        <v>180</v>
      </c>
      <c r="P33" s="19" t="s">
        <v>74</v>
      </c>
      <c r="Q33" s="19" t="s">
        <v>75</v>
      </c>
      <c r="R33" s="20" t="s">
        <v>75</v>
      </c>
    </row>
    <row r="34" spans="1:18" ht="13.8" thickBot="1" x14ac:dyDescent="0.3">
      <c r="A34" s="108"/>
      <c r="B34" s="109"/>
      <c r="C34" s="21"/>
      <c r="D34" s="110">
        <v>0</v>
      </c>
      <c r="E34" s="110">
        <v>0</v>
      </c>
      <c r="F34" s="110">
        <v>0</v>
      </c>
      <c r="G34" s="111">
        <v>0</v>
      </c>
      <c r="H34" s="112">
        <v>0</v>
      </c>
      <c r="I34" s="110">
        <v>0</v>
      </c>
      <c r="J34" s="110">
        <v>0</v>
      </c>
      <c r="K34" s="113">
        <v>0</v>
      </c>
      <c r="L34" s="114">
        <v>0</v>
      </c>
      <c r="M34" s="110">
        <v>0</v>
      </c>
      <c r="N34" s="21" t="s">
        <v>76</v>
      </c>
      <c r="O34" s="22" t="s">
        <v>180</v>
      </c>
      <c r="P34" s="23" t="s">
        <v>77</v>
      </c>
      <c r="Q34" s="23" t="s">
        <v>78</v>
      </c>
      <c r="R34" s="24" t="s">
        <v>79</v>
      </c>
    </row>
    <row r="35" spans="1:18" ht="13.8" thickBot="1" x14ac:dyDescent="0.3">
      <c r="A35" s="94" t="s">
        <v>188</v>
      </c>
      <c r="B35" s="95" t="s">
        <v>189</v>
      </c>
      <c r="C35" s="13"/>
      <c r="D35" s="96">
        <f t="shared" ref="D35:M35" si="4">D36+D39+D44</f>
        <v>158</v>
      </c>
      <c r="E35" s="96">
        <f t="shared" si="4"/>
        <v>158</v>
      </c>
      <c r="F35" s="96">
        <f t="shared" si="4"/>
        <v>0</v>
      </c>
      <c r="G35" s="97">
        <f t="shared" si="4"/>
        <v>0</v>
      </c>
      <c r="H35" s="98">
        <f t="shared" si="4"/>
        <v>118</v>
      </c>
      <c r="I35" s="96">
        <f t="shared" si="4"/>
        <v>118</v>
      </c>
      <c r="J35" s="96">
        <f t="shared" si="4"/>
        <v>0</v>
      </c>
      <c r="K35" s="99">
        <f t="shared" si="4"/>
        <v>0</v>
      </c>
      <c r="L35" s="100">
        <f t="shared" si="4"/>
        <v>280</v>
      </c>
      <c r="M35" s="96">
        <f t="shared" si="4"/>
        <v>290</v>
      </c>
      <c r="N35" s="13" t="s">
        <v>80</v>
      </c>
      <c r="O35" s="14" t="s">
        <v>17</v>
      </c>
      <c r="P35" s="15" t="s">
        <v>81</v>
      </c>
      <c r="Q35" s="15" t="s">
        <v>82</v>
      </c>
      <c r="R35" s="16" t="s">
        <v>83</v>
      </c>
    </row>
    <row r="36" spans="1:18" ht="26.4" x14ac:dyDescent="0.25">
      <c r="A36" s="101" t="s">
        <v>190</v>
      </c>
      <c r="B36" s="102" t="s">
        <v>191</v>
      </c>
      <c r="C36" s="17" t="s">
        <v>177</v>
      </c>
      <c r="D36" s="103">
        <f>SUM(D37:D38)+88</f>
        <v>88</v>
      </c>
      <c r="E36" s="103">
        <f>SUM(E37:E38)+88</f>
        <v>88</v>
      </c>
      <c r="F36" s="103">
        <f>SUM(F37:F38)</f>
        <v>0</v>
      </c>
      <c r="G36" s="104">
        <f>SUM(G37:G38)</f>
        <v>0</v>
      </c>
      <c r="H36" s="105">
        <f>I36+K36</f>
        <v>88</v>
      </c>
      <c r="I36" s="103">
        <f>SUM(I37:I38)+88</f>
        <v>88</v>
      </c>
      <c r="J36" s="103">
        <f>SUM(J37:J38)</f>
        <v>0</v>
      </c>
      <c r="K36" s="106">
        <f>SUM(K37:K38)</f>
        <v>0</v>
      </c>
      <c r="L36" s="107">
        <f>SUM(L37:L38)+200</f>
        <v>200</v>
      </c>
      <c r="M36" s="103">
        <f>SUM(M37:M38)+200</f>
        <v>200</v>
      </c>
      <c r="N36" s="17" t="s">
        <v>89</v>
      </c>
      <c r="O36" s="18" t="s">
        <v>180</v>
      </c>
      <c r="P36" s="19" t="s">
        <v>86</v>
      </c>
      <c r="Q36" s="19" t="s">
        <v>90</v>
      </c>
      <c r="R36" s="20" t="s">
        <v>91</v>
      </c>
    </row>
    <row r="37" spans="1:18" x14ac:dyDescent="0.25">
      <c r="A37" s="108"/>
      <c r="B37" s="109"/>
      <c r="C37" s="21"/>
      <c r="D37" s="110">
        <v>0</v>
      </c>
      <c r="E37" s="110">
        <v>0</v>
      </c>
      <c r="F37" s="110">
        <v>0</v>
      </c>
      <c r="G37" s="111">
        <v>0</v>
      </c>
      <c r="H37" s="112">
        <v>0</v>
      </c>
      <c r="I37" s="110">
        <v>0</v>
      </c>
      <c r="J37" s="110">
        <v>0</v>
      </c>
      <c r="K37" s="113">
        <v>0</v>
      </c>
      <c r="L37" s="114">
        <v>0</v>
      </c>
      <c r="M37" s="110">
        <v>0</v>
      </c>
      <c r="N37" s="21" t="s">
        <v>87</v>
      </c>
      <c r="O37" s="22" t="s">
        <v>17</v>
      </c>
      <c r="P37" s="23" t="s">
        <v>88</v>
      </c>
      <c r="Q37" s="23" t="s">
        <v>88</v>
      </c>
      <c r="R37" s="24" t="s">
        <v>88</v>
      </c>
    </row>
    <row r="38" spans="1:18" ht="13.8" thickBot="1" x14ac:dyDescent="0.3">
      <c r="A38" s="108"/>
      <c r="B38" s="109"/>
      <c r="C38" s="21"/>
      <c r="D38" s="110">
        <v>0</v>
      </c>
      <c r="E38" s="110">
        <v>0</v>
      </c>
      <c r="F38" s="110">
        <v>0</v>
      </c>
      <c r="G38" s="111">
        <v>0</v>
      </c>
      <c r="H38" s="112">
        <v>0</v>
      </c>
      <c r="I38" s="110">
        <v>0</v>
      </c>
      <c r="J38" s="110">
        <v>0</v>
      </c>
      <c r="K38" s="113">
        <v>0</v>
      </c>
      <c r="L38" s="114">
        <v>0</v>
      </c>
      <c r="M38" s="110">
        <v>0</v>
      </c>
      <c r="N38" s="21" t="s">
        <v>84</v>
      </c>
      <c r="O38" s="22" t="s">
        <v>17</v>
      </c>
      <c r="P38" s="23" t="s">
        <v>85</v>
      </c>
      <c r="Q38" s="23" t="s">
        <v>86</v>
      </c>
      <c r="R38" s="24" t="s">
        <v>86</v>
      </c>
    </row>
    <row r="39" spans="1:18" ht="26.4" x14ac:dyDescent="0.25">
      <c r="A39" s="101" t="s">
        <v>192</v>
      </c>
      <c r="B39" s="102" t="s">
        <v>193</v>
      </c>
      <c r="C39" s="17" t="s">
        <v>177</v>
      </c>
      <c r="D39" s="103">
        <f>SUM(D40:D43)+70</f>
        <v>70</v>
      </c>
      <c r="E39" s="103">
        <f>SUM(E40:E43)+70</f>
        <v>70</v>
      </c>
      <c r="F39" s="103">
        <f>SUM(F40:F43)</f>
        <v>0</v>
      </c>
      <c r="G39" s="104">
        <f>SUM(G40:G43)</f>
        <v>0</v>
      </c>
      <c r="H39" s="105">
        <f>I39+K39</f>
        <v>30</v>
      </c>
      <c r="I39" s="103">
        <f>SUM(I40:I43)+30</f>
        <v>30</v>
      </c>
      <c r="J39" s="103">
        <f>SUM(J40:J43)</f>
        <v>0</v>
      </c>
      <c r="K39" s="106">
        <f>SUM(K40:K43)</f>
        <v>0</v>
      </c>
      <c r="L39" s="107">
        <f>SUM(L40:L43)+80</f>
        <v>80</v>
      </c>
      <c r="M39" s="103">
        <f>SUM(M40:M43)+90</f>
        <v>90</v>
      </c>
      <c r="N39" s="17" t="s">
        <v>102</v>
      </c>
      <c r="O39" s="18" t="s">
        <v>17</v>
      </c>
      <c r="P39" s="19" t="s">
        <v>103</v>
      </c>
      <c r="Q39" s="19" t="s">
        <v>103</v>
      </c>
      <c r="R39" s="20" t="s">
        <v>103</v>
      </c>
    </row>
    <row r="40" spans="1:18" x14ac:dyDescent="0.25">
      <c r="A40" s="108"/>
      <c r="B40" s="109"/>
      <c r="C40" s="21"/>
      <c r="D40" s="110">
        <v>0</v>
      </c>
      <c r="E40" s="110">
        <v>0</v>
      </c>
      <c r="F40" s="110">
        <v>0</v>
      </c>
      <c r="G40" s="111">
        <v>0</v>
      </c>
      <c r="H40" s="112">
        <v>0</v>
      </c>
      <c r="I40" s="110">
        <v>0</v>
      </c>
      <c r="J40" s="110">
        <v>0</v>
      </c>
      <c r="K40" s="113">
        <v>0</v>
      </c>
      <c r="L40" s="114">
        <v>0</v>
      </c>
      <c r="M40" s="110">
        <v>0</v>
      </c>
      <c r="N40" s="21" t="s">
        <v>95</v>
      </c>
      <c r="O40" s="22" t="s">
        <v>17</v>
      </c>
      <c r="P40" s="23" t="s">
        <v>96</v>
      </c>
      <c r="Q40" s="23" t="s">
        <v>96</v>
      </c>
      <c r="R40" s="24" t="s">
        <v>93</v>
      </c>
    </row>
    <row r="41" spans="1:18" x14ac:dyDescent="0.25">
      <c r="A41" s="108"/>
      <c r="B41" s="109"/>
      <c r="C41" s="21"/>
      <c r="D41" s="110">
        <v>0</v>
      </c>
      <c r="E41" s="110">
        <v>0</v>
      </c>
      <c r="F41" s="110">
        <v>0</v>
      </c>
      <c r="G41" s="111">
        <v>0</v>
      </c>
      <c r="H41" s="112">
        <v>0</v>
      </c>
      <c r="I41" s="110">
        <v>0</v>
      </c>
      <c r="J41" s="110">
        <v>0</v>
      </c>
      <c r="K41" s="113">
        <v>0</v>
      </c>
      <c r="L41" s="114">
        <v>0</v>
      </c>
      <c r="M41" s="110">
        <v>0</v>
      </c>
      <c r="N41" s="21" t="s">
        <v>97</v>
      </c>
      <c r="O41" s="22" t="s">
        <v>17</v>
      </c>
      <c r="P41" s="23" t="s">
        <v>98</v>
      </c>
      <c r="Q41" s="23" t="s">
        <v>99</v>
      </c>
      <c r="R41" s="24" t="s">
        <v>100</v>
      </c>
    </row>
    <row r="42" spans="1:18" x14ac:dyDescent="0.25">
      <c r="A42" s="108"/>
      <c r="B42" s="109"/>
      <c r="C42" s="21"/>
      <c r="D42" s="110">
        <v>0</v>
      </c>
      <c r="E42" s="110">
        <v>0</v>
      </c>
      <c r="F42" s="110">
        <v>0</v>
      </c>
      <c r="G42" s="111">
        <v>0</v>
      </c>
      <c r="H42" s="112">
        <v>0</v>
      </c>
      <c r="I42" s="110">
        <v>0</v>
      </c>
      <c r="J42" s="110">
        <v>0</v>
      </c>
      <c r="K42" s="113">
        <v>0</v>
      </c>
      <c r="L42" s="114">
        <v>0</v>
      </c>
      <c r="M42" s="110">
        <v>0</v>
      </c>
      <c r="N42" s="21" t="s">
        <v>92</v>
      </c>
      <c r="O42" s="22" t="s">
        <v>17</v>
      </c>
      <c r="P42" s="23" t="s">
        <v>93</v>
      </c>
      <c r="Q42" s="23" t="s">
        <v>93</v>
      </c>
      <c r="R42" s="24" t="s">
        <v>94</v>
      </c>
    </row>
    <row r="43" spans="1:18" ht="12.75" customHeight="1" x14ac:dyDescent="0.25">
      <c r="A43" s="108"/>
      <c r="B43" s="109"/>
      <c r="C43" s="21"/>
      <c r="D43" s="110">
        <v>0</v>
      </c>
      <c r="E43" s="110">
        <v>0</v>
      </c>
      <c r="F43" s="110">
        <v>0</v>
      </c>
      <c r="G43" s="111">
        <v>0</v>
      </c>
      <c r="H43" s="112">
        <v>0</v>
      </c>
      <c r="I43" s="110">
        <v>0</v>
      </c>
      <c r="J43" s="110">
        <v>0</v>
      </c>
      <c r="K43" s="113">
        <v>0</v>
      </c>
      <c r="L43" s="114">
        <v>0</v>
      </c>
      <c r="M43" s="110">
        <v>0</v>
      </c>
      <c r="N43" s="21" t="s">
        <v>101</v>
      </c>
      <c r="O43" s="22" t="s">
        <v>17</v>
      </c>
      <c r="P43" s="27">
        <v>10</v>
      </c>
      <c r="Q43" s="23" t="s">
        <v>99</v>
      </c>
      <c r="R43" s="24" t="s">
        <v>99</v>
      </c>
    </row>
    <row r="44" spans="1:18" ht="26.4" hidden="1" x14ac:dyDescent="0.25">
      <c r="A44" s="101" t="s">
        <v>194</v>
      </c>
      <c r="B44" s="102"/>
      <c r="C44" s="17"/>
      <c r="D44" s="103">
        <f t="shared" ref="D44:M44" si="5">SUM(D45:D46)</f>
        <v>0</v>
      </c>
      <c r="E44" s="103">
        <f t="shared" si="5"/>
        <v>0</v>
      </c>
      <c r="F44" s="103">
        <f t="shared" si="5"/>
        <v>0</v>
      </c>
      <c r="G44" s="104">
        <f t="shared" si="5"/>
        <v>0</v>
      </c>
      <c r="H44" s="105">
        <f t="shared" si="5"/>
        <v>0</v>
      </c>
      <c r="I44" s="103">
        <f t="shared" si="5"/>
        <v>0</v>
      </c>
      <c r="J44" s="103">
        <f t="shared" si="5"/>
        <v>0</v>
      </c>
      <c r="K44" s="106">
        <f t="shared" si="5"/>
        <v>0</v>
      </c>
      <c r="L44" s="107">
        <f t="shared" si="5"/>
        <v>0</v>
      </c>
      <c r="M44" s="103">
        <f t="shared" si="5"/>
        <v>0</v>
      </c>
      <c r="N44" s="17"/>
      <c r="O44" s="18"/>
      <c r="P44" s="19"/>
      <c r="Q44" s="19"/>
      <c r="R44" s="20"/>
    </row>
    <row r="45" spans="1:18" hidden="1" x14ac:dyDescent="0.25">
      <c r="A45" s="108"/>
      <c r="B45" s="109"/>
      <c r="C45" s="21" t="s">
        <v>181</v>
      </c>
      <c r="D45" s="110">
        <v>0</v>
      </c>
      <c r="E45" s="110">
        <v>0</v>
      </c>
      <c r="F45" s="110">
        <v>0</v>
      </c>
      <c r="G45" s="111">
        <v>0</v>
      </c>
      <c r="H45" s="112">
        <v>0</v>
      </c>
      <c r="I45" s="110">
        <v>0</v>
      </c>
      <c r="J45" s="110">
        <v>0</v>
      </c>
      <c r="K45" s="113">
        <v>0</v>
      </c>
      <c r="L45" s="114">
        <v>0</v>
      </c>
      <c r="M45" s="110">
        <v>0</v>
      </c>
      <c r="N45" s="21"/>
      <c r="O45" s="22"/>
      <c r="P45" s="23"/>
      <c r="Q45" s="23"/>
      <c r="R45" s="24"/>
    </row>
    <row r="46" spans="1:18" ht="13.5" customHeight="1" thickBot="1" x14ac:dyDescent="0.3">
      <c r="A46" s="108"/>
      <c r="B46" s="109"/>
      <c r="C46" s="21" t="s">
        <v>177</v>
      </c>
      <c r="D46" s="110">
        <v>0</v>
      </c>
      <c r="E46" s="110">
        <v>0</v>
      </c>
      <c r="F46" s="110">
        <v>0</v>
      </c>
      <c r="G46" s="111">
        <v>0</v>
      </c>
      <c r="H46" s="112">
        <v>0</v>
      </c>
      <c r="I46" s="110">
        <v>0</v>
      </c>
      <c r="J46" s="110">
        <v>0</v>
      </c>
      <c r="K46" s="113">
        <v>0</v>
      </c>
      <c r="L46" s="114">
        <v>0</v>
      </c>
      <c r="M46" s="110">
        <v>0</v>
      </c>
      <c r="N46" s="21"/>
      <c r="O46" s="22"/>
      <c r="P46" s="23"/>
      <c r="Q46" s="23"/>
      <c r="R46" s="24"/>
    </row>
    <row r="47" spans="1:18" ht="27" thickBot="1" x14ac:dyDescent="0.3">
      <c r="A47" s="94" t="s">
        <v>195</v>
      </c>
      <c r="B47" s="95" t="s">
        <v>196</v>
      </c>
      <c r="C47" s="13"/>
      <c r="D47" s="96">
        <f t="shared" ref="D47:M47" si="6">D48+D55+D57+D60+D63+D64+D65</f>
        <v>1813.9</v>
      </c>
      <c r="E47" s="96">
        <f t="shared" si="6"/>
        <v>1810.9</v>
      </c>
      <c r="F47" s="96">
        <f t="shared" si="6"/>
        <v>1.4000000000000001</v>
      </c>
      <c r="G47" s="97">
        <f t="shared" si="6"/>
        <v>3</v>
      </c>
      <c r="H47" s="98">
        <f t="shared" si="6"/>
        <v>2219.5</v>
      </c>
      <c r="I47" s="96">
        <f t="shared" si="6"/>
        <v>2153.7999999999997</v>
      </c>
      <c r="J47" s="96">
        <f t="shared" si="6"/>
        <v>8.1</v>
      </c>
      <c r="K47" s="99">
        <f t="shared" si="6"/>
        <v>65.7</v>
      </c>
      <c r="L47" s="100">
        <f t="shared" si="6"/>
        <v>2048.1</v>
      </c>
      <c r="M47" s="96">
        <f t="shared" si="6"/>
        <v>2000.6</v>
      </c>
      <c r="N47" s="13" t="s">
        <v>104</v>
      </c>
      <c r="O47" s="14" t="s">
        <v>17</v>
      </c>
      <c r="P47" s="197">
        <v>37</v>
      </c>
      <c r="Q47" s="15" t="s">
        <v>197</v>
      </c>
      <c r="R47" s="16" t="s">
        <v>197</v>
      </c>
    </row>
    <row r="48" spans="1:18" ht="26.4" x14ac:dyDescent="0.25">
      <c r="A48" s="101" t="s">
        <v>198</v>
      </c>
      <c r="B48" s="102" t="s">
        <v>199</v>
      </c>
      <c r="C48" s="17" t="s">
        <v>177</v>
      </c>
      <c r="D48" s="103">
        <f>SUM(D49:D54)+124</f>
        <v>124</v>
      </c>
      <c r="E48" s="103">
        <f>SUM(E49:E54)+121</f>
        <v>121</v>
      </c>
      <c r="F48" s="103">
        <f>SUM(F49:F54)</f>
        <v>0</v>
      </c>
      <c r="G48" s="104">
        <f>SUM(G49:G54)+3</f>
        <v>3</v>
      </c>
      <c r="H48" s="105">
        <f>I48+K48</f>
        <v>139.30000000000001</v>
      </c>
      <c r="I48" s="103">
        <f>SUM(I49:I54)+136.4</f>
        <v>136.4</v>
      </c>
      <c r="J48" s="103">
        <f>SUM(J49:J54)</f>
        <v>0</v>
      </c>
      <c r="K48" s="106">
        <f>SUM(K49:K54)+2.9</f>
        <v>2.9</v>
      </c>
      <c r="L48" s="107">
        <f>SUM(L49:L54)+124</f>
        <v>124</v>
      </c>
      <c r="M48" s="103">
        <f>SUM(M49:M54)+124</f>
        <v>124</v>
      </c>
      <c r="N48" s="17" t="s">
        <v>115</v>
      </c>
      <c r="O48" s="18" t="s">
        <v>17</v>
      </c>
      <c r="P48" s="19" t="s">
        <v>103</v>
      </c>
      <c r="Q48" s="19" t="s">
        <v>103</v>
      </c>
      <c r="R48" s="20" t="s">
        <v>103</v>
      </c>
    </row>
    <row r="49" spans="1:18" x14ac:dyDescent="0.25">
      <c r="A49" s="108"/>
      <c r="B49" s="109"/>
      <c r="C49" s="21"/>
      <c r="D49" s="110">
        <v>0</v>
      </c>
      <c r="E49" s="110">
        <v>0</v>
      </c>
      <c r="F49" s="110">
        <v>0</v>
      </c>
      <c r="G49" s="111">
        <v>0</v>
      </c>
      <c r="H49" s="112">
        <v>0</v>
      </c>
      <c r="I49" s="110">
        <v>0</v>
      </c>
      <c r="J49" s="110">
        <v>0</v>
      </c>
      <c r="K49" s="113">
        <v>0</v>
      </c>
      <c r="L49" s="114">
        <v>0</v>
      </c>
      <c r="M49" s="110">
        <v>0</v>
      </c>
      <c r="N49" s="21" t="s">
        <v>105</v>
      </c>
      <c r="O49" s="22" t="s">
        <v>17</v>
      </c>
      <c r="P49" s="23" t="s">
        <v>100</v>
      </c>
      <c r="Q49" s="23" t="s">
        <v>100</v>
      </c>
      <c r="R49" s="24" t="s">
        <v>100</v>
      </c>
    </row>
    <row r="50" spans="1:18" ht="26.4" x14ac:dyDescent="0.25">
      <c r="A50" s="108"/>
      <c r="B50" s="109"/>
      <c r="C50" s="21"/>
      <c r="D50" s="110">
        <v>0</v>
      </c>
      <c r="E50" s="110">
        <v>0</v>
      </c>
      <c r="F50" s="110">
        <v>0</v>
      </c>
      <c r="G50" s="111">
        <v>0</v>
      </c>
      <c r="H50" s="112">
        <v>0</v>
      </c>
      <c r="I50" s="110">
        <v>0</v>
      </c>
      <c r="J50" s="110">
        <v>0</v>
      </c>
      <c r="K50" s="113">
        <v>0</v>
      </c>
      <c r="L50" s="114">
        <v>0</v>
      </c>
      <c r="M50" s="110">
        <v>0</v>
      </c>
      <c r="N50" s="21" t="s">
        <v>114</v>
      </c>
      <c r="O50" s="22" t="s">
        <v>17</v>
      </c>
      <c r="P50" s="23" t="s">
        <v>200</v>
      </c>
      <c r="Q50" s="23" t="s">
        <v>94</v>
      </c>
      <c r="R50" s="24" t="s">
        <v>94</v>
      </c>
    </row>
    <row r="51" spans="1:18" x14ac:dyDescent="0.25">
      <c r="A51" s="108"/>
      <c r="B51" s="109"/>
      <c r="C51" s="21"/>
      <c r="D51" s="110">
        <v>0</v>
      </c>
      <c r="E51" s="110">
        <v>0</v>
      </c>
      <c r="F51" s="110">
        <v>0</v>
      </c>
      <c r="G51" s="111">
        <v>0</v>
      </c>
      <c r="H51" s="112">
        <v>0</v>
      </c>
      <c r="I51" s="110">
        <v>0</v>
      </c>
      <c r="J51" s="110">
        <v>0</v>
      </c>
      <c r="K51" s="113">
        <v>0</v>
      </c>
      <c r="L51" s="114">
        <v>0</v>
      </c>
      <c r="M51" s="110">
        <v>0</v>
      </c>
      <c r="N51" s="21" t="s">
        <v>112</v>
      </c>
      <c r="O51" s="22" t="s">
        <v>17</v>
      </c>
      <c r="P51" s="23" t="s">
        <v>113</v>
      </c>
      <c r="Q51" s="23" t="s">
        <v>113</v>
      </c>
      <c r="R51" s="24" t="s">
        <v>113</v>
      </c>
    </row>
    <row r="52" spans="1:18" ht="26.4" x14ac:dyDescent="0.25">
      <c r="A52" s="108"/>
      <c r="B52" s="109"/>
      <c r="C52" s="21"/>
      <c r="D52" s="110">
        <v>0</v>
      </c>
      <c r="E52" s="110">
        <v>0</v>
      </c>
      <c r="F52" s="110">
        <v>0</v>
      </c>
      <c r="G52" s="111">
        <v>0</v>
      </c>
      <c r="H52" s="112">
        <v>0</v>
      </c>
      <c r="I52" s="110">
        <v>0</v>
      </c>
      <c r="J52" s="110">
        <v>0</v>
      </c>
      <c r="K52" s="113">
        <v>0</v>
      </c>
      <c r="L52" s="114">
        <v>0</v>
      </c>
      <c r="M52" s="110">
        <v>0</v>
      </c>
      <c r="N52" s="21" t="s">
        <v>108</v>
      </c>
      <c r="O52" s="22" t="s">
        <v>17</v>
      </c>
      <c r="P52" s="23" t="s">
        <v>100</v>
      </c>
      <c r="Q52" s="23" t="s">
        <v>100</v>
      </c>
      <c r="R52" s="24" t="s">
        <v>100</v>
      </c>
    </row>
    <row r="53" spans="1:18" x14ac:dyDescent="0.25">
      <c r="A53" s="108"/>
      <c r="B53" s="109"/>
      <c r="C53" s="21"/>
      <c r="D53" s="110">
        <v>0</v>
      </c>
      <c r="E53" s="110">
        <v>0</v>
      </c>
      <c r="F53" s="110">
        <v>0</v>
      </c>
      <c r="G53" s="111">
        <v>0</v>
      </c>
      <c r="H53" s="112">
        <v>0</v>
      </c>
      <c r="I53" s="110">
        <v>0</v>
      </c>
      <c r="J53" s="110">
        <v>0</v>
      </c>
      <c r="K53" s="113">
        <v>0</v>
      </c>
      <c r="L53" s="114">
        <v>0</v>
      </c>
      <c r="M53" s="110">
        <v>0</v>
      </c>
      <c r="N53" s="21" t="s">
        <v>109</v>
      </c>
      <c r="O53" s="22" t="s">
        <v>110</v>
      </c>
      <c r="P53" s="23" t="s">
        <v>111</v>
      </c>
      <c r="Q53" s="23" t="s">
        <v>111</v>
      </c>
      <c r="R53" s="24" t="s">
        <v>111</v>
      </c>
    </row>
    <row r="54" spans="1:18" ht="27" thickBot="1" x14ac:dyDescent="0.3">
      <c r="A54" s="108"/>
      <c r="B54" s="109"/>
      <c r="C54" s="21"/>
      <c r="D54" s="110">
        <v>0</v>
      </c>
      <c r="E54" s="110">
        <v>0</v>
      </c>
      <c r="F54" s="110">
        <v>0</v>
      </c>
      <c r="G54" s="111">
        <v>0</v>
      </c>
      <c r="H54" s="112">
        <v>0</v>
      </c>
      <c r="I54" s="110">
        <v>0</v>
      </c>
      <c r="J54" s="110">
        <v>0</v>
      </c>
      <c r="K54" s="113">
        <v>0</v>
      </c>
      <c r="L54" s="114">
        <v>0</v>
      </c>
      <c r="M54" s="110">
        <v>0</v>
      </c>
      <c r="N54" s="21" t="s">
        <v>106</v>
      </c>
      <c r="O54" s="22" t="s">
        <v>17</v>
      </c>
      <c r="P54" s="23" t="s">
        <v>107</v>
      </c>
      <c r="Q54" s="23" t="s">
        <v>107</v>
      </c>
      <c r="R54" s="24" t="s">
        <v>107</v>
      </c>
    </row>
    <row r="55" spans="1:18" ht="26.4" x14ac:dyDescent="0.25">
      <c r="A55" s="101" t="s">
        <v>201</v>
      </c>
      <c r="B55" s="102" t="s">
        <v>202</v>
      </c>
      <c r="C55" s="17" t="s">
        <v>177</v>
      </c>
      <c r="D55" s="103">
        <f>SUM(D56:D56)+1640</f>
        <v>1640</v>
      </c>
      <c r="E55" s="103">
        <f>SUM(E56:E56)+1640</f>
        <v>1640</v>
      </c>
      <c r="F55" s="103">
        <f>SUM(F56:F56)</f>
        <v>0</v>
      </c>
      <c r="G55" s="104">
        <f>SUM(G56:G56)</f>
        <v>0</v>
      </c>
      <c r="H55" s="105">
        <f>I55+K55</f>
        <v>1834</v>
      </c>
      <c r="I55" s="103">
        <f>SUM(I56:I56)+1834</f>
        <v>1834</v>
      </c>
      <c r="J55" s="103">
        <f>SUM(J56:J56)</f>
        <v>0</v>
      </c>
      <c r="K55" s="106">
        <f>SUM(K56:K56)</f>
        <v>0</v>
      </c>
      <c r="L55" s="107">
        <f>SUM(L56:L56)+1834</f>
        <v>1834</v>
      </c>
      <c r="M55" s="103">
        <f>SUM(M56:M56)+1834</f>
        <v>1834</v>
      </c>
      <c r="N55" s="17" t="s">
        <v>116</v>
      </c>
      <c r="O55" s="18" t="s">
        <v>117</v>
      </c>
      <c r="P55" s="19" t="s">
        <v>118</v>
      </c>
      <c r="Q55" s="19" t="s">
        <v>118</v>
      </c>
      <c r="R55" s="20" t="s">
        <v>118</v>
      </c>
    </row>
    <row r="56" spans="1:18" ht="27" thickBot="1" x14ac:dyDescent="0.3">
      <c r="A56" s="108"/>
      <c r="B56" s="109"/>
      <c r="C56" s="21"/>
      <c r="D56" s="110">
        <v>0</v>
      </c>
      <c r="E56" s="110">
        <v>0</v>
      </c>
      <c r="F56" s="110">
        <v>0</v>
      </c>
      <c r="G56" s="111">
        <v>0</v>
      </c>
      <c r="H56" s="112">
        <v>0</v>
      </c>
      <c r="I56" s="110">
        <v>0</v>
      </c>
      <c r="J56" s="110">
        <v>0</v>
      </c>
      <c r="K56" s="113">
        <v>0</v>
      </c>
      <c r="L56" s="114">
        <v>0</v>
      </c>
      <c r="M56" s="110">
        <v>0</v>
      </c>
      <c r="N56" s="21" t="s">
        <v>119</v>
      </c>
      <c r="O56" s="22" t="s">
        <v>110</v>
      </c>
      <c r="P56" s="23" t="s">
        <v>120</v>
      </c>
      <c r="Q56" s="23" t="s">
        <v>120</v>
      </c>
      <c r="R56" s="24" t="s">
        <v>121</v>
      </c>
    </row>
    <row r="57" spans="1:18" ht="27" customHeight="1" x14ac:dyDescent="0.25">
      <c r="A57" s="101" t="s">
        <v>203</v>
      </c>
      <c r="B57" s="102" t="s">
        <v>204</v>
      </c>
      <c r="C57" s="17"/>
      <c r="D57" s="103">
        <f t="shared" ref="D57:M57" si="7">SUM(D58:D59)</f>
        <v>49.9</v>
      </c>
      <c r="E57" s="103">
        <f t="shared" si="7"/>
        <v>49.9</v>
      </c>
      <c r="F57" s="103">
        <f t="shared" si="7"/>
        <v>1.4000000000000001</v>
      </c>
      <c r="G57" s="104">
        <f t="shared" si="7"/>
        <v>0</v>
      </c>
      <c r="H57" s="105">
        <f t="shared" si="7"/>
        <v>55</v>
      </c>
      <c r="I57" s="103">
        <f t="shared" si="7"/>
        <v>55</v>
      </c>
      <c r="J57" s="103">
        <f t="shared" si="7"/>
        <v>2.8000000000000003</v>
      </c>
      <c r="K57" s="106">
        <f t="shared" si="7"/>
        <v>0</v>
      </c>
      <c r="L57" s="107">
        <f t="shared" si="7"/>
        <v>45.599999999999994</v>
      </c>
      <c r="M57" s="103">
        <f t="shared" si="7"/>
        <v>42.6</v>
      </c>
      <c r="N57" s="17" t="s">
        <v>122</v>
      </c>
      <c r="O57" s="18" t="s">
        <v>17</v>
      </c>
      <c r="P57" s="19" t="s">
        <v>151</v>
      </c>
      <c r="Q57" s="19" t="s">
        <v>151</v>
      </c>
      <c r="R57" s="20" t="s">
        <v>123</v>
      </c>
    </row>
    <row r="58" spans="1:18" x14ac:dyDescent="0.25">
      <c r="A58" s="108"/>
      <c r="B58" s="109"/>
      <c r="C58" s="21" t="s">
        <v>177</v>
      </c>
      <c r="D58" s="110">
        <v>2.5</v>
      </c>
      <c r="E58" s="110">
        <v>2.5</v>
      </c>
      <c r="F58" s="110">
        <v>0.1</v>
      </c>
      <c r="G58" s="111">
        <v>0</v>
      </c>
      <c r="H58" s="112">
        <f>I58+K58</f>
        <v>2.5</v>
      </c>
      <c r="I58" s="110">
        <v>2.5</v>
      </c>
      <c r="J58" s="110">
        <v>0.1</v>
      </c>
      <c r="K58" s="113">
        <v>0</v>
      </c>
      <c r="L58" s="114">
        <v>2.2999999999999998</v>
      </c>
      <c r="M58" s="110">
        <v>2.1</v>
      </c>
      <c r="N58" s="21"/>
      <c r="O58" s="22"/>
      <c r="P58" s="23"/>
      <c r="Q58" s="23"/>
      <c r="R58" s="24"/>
    </row>
    <row r="59" spans="1:18" ht="13.8" thickBot="1" x14ac:dyDescent="0.3">
      <c r="A59" s="108"/>
      <c r="B59" s="109"/>
      <c r="C59" s="21" t="s">
        <v>181</v>
      </c>
      <c r="D59" s="110">
        <v>47.4</v>
      </c>
      <c r="E59" s="110">
        <v>47.4</v>
      </c>
      <c r="F59" s="110">
        <v>1.3</v>
      </c>
      <c r="G59" s="111">
        <v>0</v>
      </c>
      <c r="H59" s="112">
        <f>I59+K59</f>
        <v>52.5</v>
      </c>
      <c r="I59" s="110">
        <v>52.5</v>
      </c>
      <c r="J59" s="110">
        <v>2.7</v>
      </c>
      <c r="K59" s="113">
        <v>0</v>
      </c>
      <c r="L59" s="114">
        <v>43.3</v>
      </c>
      <c r="M59" s="110">
        <v>40.5</v>
      </c>
      <c r="N59" s="21"/>
      <c r="O59" s="22"/>
      <c r="P59" s="23"/>
      <c r="Q59" s="23"/>
      <c r="R59" s="24"/>
    </row>
    <row r="60" spans="1:18" ht="30" customHeight="1" x14ac:dyDescent="0.25">
      <c r="A60" s="101" t="s">
        <v>205</v>
      </c>
      <c r="B60" s="102" t="s">
        <v>206</v>
      </c>
      <c r="C60" s="17"/>
      <c r="D60" s="103">
        <f t="shared" ref="D60:M60" si="8">SUM(D61:D62)</f>
        <v>0</v>
      </c>
      <c r="E60" s="103">
        <f t="shared" si="8"/>
        <v>0</v>
      </c>
      <c r="F60" s="103">
        <f t="shared" si="8"/>
        <v>0</v>
      </c>
      <c r="G60" s="104">
        <f t="shared" si="8"/>
        <v>0</v>
      </c>
      <c r="H60" s="105">
        <f t="shared" si="8"/>
        <v>104</v>
      </c>
      <c r="I60" s="103">
        <f t="shared" si="8"/>
        <v>104</v>
      </c>
      <c r="J60" s="103">
        <f t="shared" si="8"/>
        <v>0</v>
      </c>
      <c r="K60" s="106">
        <f t="shared" si="8"/>
        <v>0</v>
      </c>
      <c r="L60" s="107">
        <f t="shared" si="8"/>
        <v>0</v>
      </c>
      <c r="M60" s="103">
        <f t="shared" si="8"/>
        <v>0</v>
      </c>
      <c r="N60" s="17" t="s">
        <v>124</v>
      </c>
      <c r="O60" s="18" t="s">
        <v>17</v>
      </c>
      <c r="P60" s="19" t="s">
        <v>207</v>
      </c>
      <c r="Q60" s="19" t="s">
        <v>151</v>
      </c>
      <c r="R60" s="20" t="s">
        <v>151</v>
      </c>
    </row>
    <row r="61" spans="1:18" x14ac:dyDescent="0.25">
      <c r="A61" s="108"/>
      <c r="B61" s="109"/>
      <c r="C61" s="21" t="s">
        <v>181</v>
      </c>
      <c r="D61" s="110">
        <v>0</v>
      </c>
      <c r="E61" s="110">
        <v>0</v>
      </c>
      <c r="F61" s="110">
        <v>0</v>
      </c>
      <c r="G61" s="111">
        <v>0</v>
      </c>
      <c r="H61" s="112">
        <f>I61+K61</f>
        <v>72.8</v>
      </c>
      <c r="I61" s="110">
        <v>72.8</v>
      </c>
      <c r="J61" s="110">
        <v>0</v>
      </c>
      <c r="K61" s="113">
        <v>0</v>
      </c>
      <c r="L61" s="114">
        <v>0</v>
      </c>
      <c r="M61" s="110">
        <v>0</v>
      </c>
      <c r="N61" s="21"/>
      <c r="O61" s="22"/>
      <c r="P61" s="23"/>
      <c r="Q61" s="23"/>
      <c r="R61" s="24"/>
    </row>
    <row r="62" spans="1:18" ht="13.8" thickBot="1" x14ac:dyDescent="0.3">
      <c r="A62" s="115"/>
      <c r="B62" s="116"/>
      <c r="C62" s="28" t="s">
        <v>177</v>
      </c>
      <c r="D62" s="117">
        <v>0</v>
      </c>
      <c r="E62" s="117">
        <v>0</v>
      </c>
      <c r="F62" s="117">
        <v>0</v>
      </c>
      <c r="G62" s="118">
        <v>0</v>
      </c>
      <c r="H62" s="119">
        <f>I62+K62</f>
        <v>31.2</v>
      </c>
      <c r="I62" s="117">
        <v>31.2</v>
      </c>
      <c r="J62" s="117">
        <v>0</v>
      </c>
      <c r="K62" s="120">
        <v>0</v>
      </c>
      <c r="L62" s="121">
        <v>0</v>
      </c>
      <c r="M62" s="117">
        <v>0</v>
      </c>
      <c r="N62" s="28"/>
      <c r="O62" s="29"/>
      <c r="P62" s="30"/>
      <c r="Q62" s="30"/>
      <c r="R62" s="31"/>
    </row>
    <row r="63" spans="1:18" ht="15" customHeight="1" thickBot="1" x14ac:dyDescent="0.3">
      <c r="A63" s="122" t="s">
        <v>208</v>
      </c>
      <c r="B63" s="123" t="s">
        <v>209</v>
      </c>
      <c r="C63" s="32" t="s">
        <v>181</v>
      </c>
      <c r="D63" s="124">
        <v>0</v>
      </c>
      <c r="E63" s="124">
        <v>0</v>
      </c>
      <c r="F63" s="124">
        <v>0</v>
      </c>
      <c r="G63" s="125">
        <v>0</v>
      </c>
      <c r="H63" s="126">
        <f>I63+K63</f>
        <v>3.2</v>
      </c>
      <c r="I63" s="124">
        <v>3.2</v>
      </c>
      <c r="J63" s="124">
        <v>0</v>
      </c>
      <c r="K63" s="127">
        <v>0</v>
      </c>
      <c r="L63" s="128">
        <v>0</v>
      </c>
      <c r="M63" s="124">
        <v>0</v>
      </c>
      <c r="N63" s="32" t="s">
        <v>125</v>
      </c>
      <c r="O63" s="33" t="s">
        <v>110</v>
      </c>
      <c r="P63" s="34" t="s">
        <v>210</v>
      </c>
      <c r="Q63" s="34" t="s">
        <v>151</v>
      </c>
      <c r="R63" s="35" t="s">
        <v>151</v>
      </c>
    </row>
    <row r="64" spans="1:18" ht="45.75" customHeight="1" thickBot="1" x14ac:dyDescent="0.3">
      <c r="A64" s="129" t="s">
        <v>211</v>
      </c>
      <c r="B64" s="130" t="s">
        <v>212</v>
      </c>
      <c r="C64" s="131" t="s">
        <v>177</v>
      </c>
      <c r="D64" s="132">
        <v>0</v>
      </c>
      <c r="E64" s="132">
        <v>0</v>
      </c>
      <c r="F64" s="132">
        <v>0</v>
      </c>
      <c r="G64" s="133">
        <v>0</v>
      </c>
      <c r="H64" s="134">
        <f>I64+K64</f>
        <v>8</v>
      </c>
      <c r="I64" s="132">
        <v>8</v>
      </c>
      <c r="J64" s="132">
        <v>0</v>
      </c>
      <c r="K64" s="135">
        <v>0</v>
      </c>
      <c r="L64" s="136">
        <v>0</v>
      </c>
      <c r="M64" s="132">
        <v>0</v>
      </c>
      <c r="N64" s="36" t="s">
        <v>213</v>
      </c>
      <c r="O64" s="37" t="s">
        <v>214</v>
      </c>
      <c r="P64" s="38">
        <v>1</v>
      </c>
      <c r="Q64" s="38" t="s">
        <v>151</v>
      </c>
      <c r="R64" s="39" t="s">
        <v>151</v>
      </c>
    </row>
    <row r="65" spans="1:18" ht="42" customHeight="1" x14ac:dyDescent="0.25">
      <c r="A65" s="137" t="s">
        <v>215</v>
      </c>
      <c r="B65" s="138" t="s">
        <v>216</v>
      </c>
      <c r="C65" s="139"/>
      <c r="D65" s="140">
        <f t="shared" ref="D65:M65" si="9">SUM(D66:D67)</f>
        <v>0</v>
      </c>
      <c r="E65" s="140">
        <f t="shared" si="9"/>
        <v>0</v>
      </c>
      <c r="F65" s="140">
        <f t="shared" si="9"/>
        <v>0</v>
      </c>
      <c r="G65" s="141">
        <f t="shared" si="9"/>
        <v>0</v>
      </c>
      <c r="H65" s="142">
        <f t="shared" si="9"/>
        <v>76</v>
      </c>
      <c r="I65" s="140">
        <f t="shared" si="9"/>
        <v>13.2</v>
      </c>
      <c r="J65" s="140">
        <f t="shared" si="9"/>
        <v>5.3</v>
      </c>
      <c r="K65" s="143">
        <f t="shared" si="9"/>
        <v>62.8</v>
      </c>
      <c r="L65" s="144">
        <f t="shared" si="9"/>
        <v>44.5</v>
      </c>
      <c r="M65" s="140">
        <f t="shared" si="9"/>
        <v>0</v>
      </c>
      <c r="N65" s="40" t="s">
        <v>126</v>
      </c>
      <c r="O65" s="41" t="s">
        <v>17</v>
      </c>
      <c r="P65" s="42" t="s">
        <v>151</v>
      </c>
      <c r="Q65" s="42">
        <v>1</v>
      </c>
      <c r="R65" s="43" t="s">
        <v>151</v>
      </c>
    </row>
    <row r="66" spans="1:18" ht="17.25" customHeight="1" x14ac:dyDescent="0.25">
      <c r="A66" s="145"/>
      <c r="B66" s="146"/>
      <c r="C66" s="147" t="s">
        <v>177</v>
      </c>
      <c r="D66" s="148">
        <v>0</v>
      </c>
      <c r="E66" s="148">
        <v>0</v>
      </c>
      <c r="F66" s="148">
        <v>0</v>
      </c>
      <c r="G66" s="149">
        <v>0</v>
      </c>
      <c r="H66" s="150">
        <f>I66+K66</f>
        <v>50.8</v>
      </c>
      <c r="I66" s="148">
        <v>6.8</v>
      </c>
      <c r="J66" s="148">
        <v>2.8</v>
      </c>
      <c r="K66" s="151">
        <v>44</v>
      </c>
      <c r="L66" s="152">
        <v>12.3</v>
      </c>
      <c r="M66" s="148">
        <v>0</v>
      </c>
      <c r="N66" s="44" t="s">
        <v>127</v>
      </c>
      <c r="O66" s="45" t="s">
        <v>17</v>
      </c>
      <c r="P66" s="46" t="s">
        <v>151</v>
      </c>
      <c r="Q66" s="46">
        <v>4</v>
      </c>
      <c r="R66" s="47" t="s">
        <v>151</v>
      </c>
    </row>
    <row r="67" spans="1:18" ht="14.4" thickBot="1" x14ac:dyDescent="0.3">
      <c r="A67" s="153"/>
      <c r="B67" s="154"/>
      <c r="C67" s="155" t="s">
        <v>181</v>
      </c>
      <c r="D67" s="156">
        <v>0</v>
      </c>
      <c r="E67" s="156">
        <v>0</v>
      </c>
      <c r="F67" s="156">
        <v>0</v>
      </c>
      <c r="G67" s="157">
        <v>0</v>
      </c>
      <c r="H67" s="158">
        <f>I67+K67</f>
        <v>25.200000000000003</v>
      </c>
      <c r="I67" s="156">
        <v>6.4</v>
      </c>
      <c r="J67" s="156">
        <v>2.5</v>
      </c>
      <c r="K67" s="159">
        <v>18.8</v>
      </c>
      <c r="L67" s="160">
        <v>32.200000000000003</v>
      </c>
      <c r="M67" s="156">
        <v>0</v>
      </c>
      <c r="N67" s="48"/>
      <c r="O67" s="49"/>
      <c r="P67" s="50"/>
      <c r="Q67" s="50"/>
      <c r="R67" s="51"/>
    </row>
    <row r="68" spans="1:18" ht="27" thickBot="1" x14ac:dyDescent="0.3">
      <c r="A68" s="161" t="s">
        <v>217</v>
      </c>
      <c r="B68" s="162" t="s">
        <v>218</v>
      </c>
      <c r="C68" s="52"/>
      <c r="D68" s="163">
        <f t="shared" ref="D68:M69" si="10">SUM(D69:D69)</f>
        <v>0</v>
      </c>
      <c r="E68" s="163">
        <f t="shared" si="10"/>
        <v>0</v>
      </c>
      <c r="F68" s="163">
        <f t="shared" si="10"/>
        <v>0</v>
      </c>
      <c r="G68" s="164">
        <f t="shared" si="10"/>
        <v>0</v>
      </c>
      <c r="H68" s="165">
        <f t="shared" si="10"/>
        <v>0</v>
      </c>
      <c r="I68" s="163">
        <f t="shared" si="10"/>
        <v>0</v>
      </c>
      <c r="J68" s="163">
        <f t="shared" si="10"/>
        <v>0</v>
      </c>
      <c r="K68" s="166">
        <f t="shared" si="10"/>
        <v>0</v>
      </c>
      <c r="L68" s="167">
        <f t="shared" si="10"/>
        <v>0</v>
      </c>
      <c r="M68" s="163">
        <f t="shared" si="10"/>
        <v>0</v>
      </c>
      <c r="N68" s="52" t="s">
        <v>128</v>
      </c>
      <c r="O68" s="53" t="s">
        <v>117</v>
      </c>
      <c r="P68" s="54" t="s">
        <v>129</v>
      </c>
      <c r="Q68" s="54" t="s">
        <v>130</v>
      </c>
      <c r="R68" s="55" t="s">
        <v>131</v>
      </c>
    </row>
    <row r="69" spans="1:18" ht="39.6" x14ac:dyDescent="0.25">
      <c r="A69" s="101" t="s">
        <v>219</v>
      </c>
      <c r="B69" s="102" t="s">
        <v>220</v>
      </c>
      <c r="C69" s="17"/>
      <c r="D69" s="103">
        <f t="shared" si="10"/>
        <v>0</v>
      </c>
      <c r="E69" s="103">
        <f t="shared" si="10"/>
        <v>0</v>
      </c>
      <c r="F69" s="103">
        <f t="shared" si="10"/>
        <v>0</v>
      </c>
      <c r="G69" s="104">
        <f t="shared" si="10"/>
        <v>0</v>
      </c>
      <c r="H69" s="105">
        <f t="shared" si="10"/>
        <v>0</v>
      </c>
      <c r="I69" s="103">
        <f t="shared" si="10"/>
        <v>0</v>
      </c>
      <c r="J69" s="103">
        <f t="shared" si="10"/>
        <v>0</v>
      </c>
      <c r="K69" s="106">
        <f t="shared" si="10"/>
        <v>0</v>
      </c>
      <c r="L69" s="107">
        <f t="shared" si="10"/>
        <v>0</v>
      </c>
      <c r="M69" s="103">
        <f t="shared" si="10"/>
        <v>0</v>
      </c>
      <c r="N69" s="17" t="s">
        <v>132</v>
      </c>
      <c r="O69" s="18" t="s">
        <v>17</v>
      </c>
      <c r="P69" s="19" t="s">
        <v>94</v>
      </c>
      <c r="Q69" s="19" t="s">
        <v>94</v>
      </c>
      <c r="R69" s="20" t="s">
        <v>94</v>
      </c>
    </row>
    <row r="70" spans="1:18" ht="13.8" thickBot="1" x14ac:dyDescent="0.3">
      <c r="A70" s="108"/>
      <c r="B70" s="109"/>
      <c r="C70" s="21"/>
      <c r="D70" s="110">
        <v>0</v>
      </c>
      <c r="E70" s="110">
        <v>0</v>
      </c>
      <c r="F70" s="110">
        <v>0</v>
      </c>
      <c r="G70" s="111">
        <v>0</v>
      </c>
      <c r="H70" s="112">
        <v>0</v>
      </c>
      <c r="I70" s="110">
        <v>0</v>
      </c>
      <c r="J70" s="110">
        <v>0</v>
      </c>
      <c r="K70" s="113">
        <v>0</v>
      </c>
      <c r="L70" s="114">
        <v>0</v>
      </c>
      <c r="M70" s="110">
        <v>0</v>
      </c>
      <c r="N70" s="21" t="s">
        <v>133</v>
      </c>
      <c r="O70" s="22" t="s">
        <v>17</v>
      </c>
      <c r="P70" s="23" t="s">
        <v>96</v>
      </c>
      <c r="Q70" s="23" t="s">
        <v>93</v>
      </c>
      <c r="R70" s="24" t="s">
        <v>94</v>
      </c>
    </row>
    <row r="71" spans="1:18" ht="27" thickBot="1" x14ac:dyDescent="0.3">
      <c r="A71" s="87" t="s">
        <v>135</v>
      </c>
      <c r="B71" s="88" t="s">
        <v>134</v>
      </c>
      <c r="C71" s="9"/>
      <c r="D71" s="89">
        <f t="shared" ref="D71:M71" si="11">SUM(D72:D72)</f>
        <v>876.5</v>
      </c>
      <c r="E71" s="89">
        <f t="shared" si="11"/>
        <v>100</v>
      </c>
      <c r="F71" s="89">
        <f t="shared" si="11"/>
        <v>0</v>
      </c>
      <c r="G71" s="90">
        <f t="shared" si="11"/>
        <v>776.5</v>
      </c>
      <c r="H71" s="91">
        <f t="shared" si="11"/>
        <v>808.9</v>
      </c>
      <c r="I71" s="89">
        <f t="shared" si="11"/>
        <v>50</v>
      </c>
      <c r="J71" s="89">
        <f t="shared" si="11"/>
        <v>0</v>
      </c>
      <c r="K71" s="92">
        <f t="shared" si="11"/>
        <v>758.9</v>
      </c>
      <c r="L71" s="93">
        <f t="shared" si="11"/>
        <v>859.5</v>
      </c>
      <c r="M71" s="89">
        <f t="shared" si="11"/>
        <v>457</v>
      </c>
      <c r="N71" s="9" t="s">
        <v>136</v>
      </c>
      <c r="O71" s="10" t="s">
        <v>137</v>
      </c>
      <c r="P71" s="11" t="s">
        <v>15</v>
      </c>
      <c r="Q71" s="11" t="s">
        <v>138</v>
      </c>
      <c r="R71" s="12" t="s">
        <v>139</v>
      </c>
    </row>
    <row r="72" spans="1:18" ht="27" thickBot="1" x14ac:dyDescent="0.3">
      <c r="A72" s="94" t="s">
        <v>221</v>
      </c>
      <c r="B72" s="95" t="s">
        <v>222</v>
      </c>
      <c r="C72" s="13"/>
      <c r="D72" s="96">
        <f t="shared" ref="D72:M72" si="12">D73+D75+D78+D81</f>
        <v>876.5</v>
      </c>
      <c r="E72" s="96">
        <f t="shared" si="12"/>
        <v>100</v>
      </c>
      <c r="F72" s="96">
        <f t="shared" si="12"/>
        <v>0</v>
      </c>
      <c r="G72" s="97">
        <f t="shared" si="12"/>
        <v>776.5</v>
      </c>
      <c r="H72" s="98">
        <f t="shared" si="12"/>
        <v>808.9</v>
      </c>
      <c r="I72" s="96">
        <f t="shared" si="12"/>
        <v>50</v>
      </c>
      <c r="J72" s="96">
        <f t="shared" si="12"/>
        <v>0</v>
      </c>
      <c r="K72" s="99">
        <f t="shared" si="12"/>
        <v>758.9</v>
      </c>
      <c r="L72" s="100">
        <f t="shared" si="12"/>
        <v>859.5</v>
      </c>
      <c r="M72" s="96">
        <f t="shared" si="12"/>
        <v>457</v>
      </c>
      <c r="N72" s="13" t="s">
        <v>140</v>
      </c>
      <c r="O72" s="14" t="s">
        <v>17</v>
      </c>
      <c r="P72" s="15" t="s">
        <v>141</v>
      </c>
      <c r="Q72" s="15" t="s">
        <v>141</v>
      </c>
      <c r="R72" s="16" t="s">
        <v>142</v>
      </c>
    </row>
    <row r="73" spans="1:18" ht="26.4" x14ac:dyDescent="0.25">
      <c r="A73" s="101" t="s">
        <v>223</v>
      </c>
      <c r="B73" s="102" t="s">
        <v>224</v>
      </c>
      <c r="C73" s="17" t="s">
        <v>177</v>
      </c>
      <c r="D73" s="103">
        <f>SUM(D74:D74)+100</f>
        <v>100</v>
      </c>
      <c r="E73" s="103">
        <f>SUM(E74:E74)+100</f>
        <v>100</v>
      </c>
      <c r="F73" s="103">
        <f>SUM(F74:F74)</f>
        <v>0</v>
      </c>
      <c r="G73" s="104">
        <f>SUM(G74:G74)</f>
        <v>0</v>
      </c>
      <c r="H73" s="105">
        <f>I73+K73</f>
        <v>50</v>
      </c>
      <c r="I73" s="103">
        <f>SUM(I74:I74)+50</f>
        <v>50</v>
      </c>
      <c r="J73" s="103">
        <f>SUM(J74:J74)</f>
        <v>0</v>
      </c>
      <c r="K73" s="106">
        <f>SUM(K74:K74)</f>
        <v>0</v>
      </c>
      <c r="L73" s="107">
        <f>SUM(L74:L74)+150</f>
        <v>150</v>
      </c>
      <c r="M73" s="103">
        <f>SUM(M74:M74)+150</f>
        <v>150</v>
      </c>
      <c r="N73" s="17" t="s">
        <v>146</v>
      </c>
      <c r="O73" s="18" t="s">
        <v>17</v>
      </c>
      <c r="P73" s="19" t="s">
        <v>147</v>
      </c>
      <c r="Q73" s="19" t="s">
        <v>148</v>
      </c>
      <c r="R73" s="20" t="s">
        <v>149</v>
      </c>
    </row>
    <row r="74" spans="1:18" ht="27" thickBot="1" x14ac:dyDescent="0.3">
      <c r="A74" s="108"/>
      <c r="B74" s="109"/>
      <c r="C74" s="21"/>
      <c r="D74" s="110">
        <v>0</v>
      </c>
      <c r="E74" s="110">
        <v>0</v>
      </c>
      <c r="F74" s="110">
        <v>0</v>
      </c>
      <c r="G74" s="111">
        <v>0</v>
      </c>
      <c r="H74" s="112">
        <v>0</v>
      </c>
      <c r="I74" s="110">
        <v>0</v>
      </c>
      <c r="J74" s="110">
        <v>0</v>
      </c>
      <c r="K74" s="113">
        <v>0</v>
      </c>
      <c r="L74" s="114">
        <v>0</v>
      </c>
      <c r="M74" s="110">
        <v>0</v>
      </c>
      <c r="N74" s="21" t="s">
        <v>143</v>
      </c>
      <c r="O74" s="22" t="s">
        <v>17</v>
      </c>
      <c r="P74" s="23" t="s">
        <v>67</v>
      </c>
      <c r="Q74" s="23" t="s">
        <v>144</v>
      </c>
      <c r="R74" s="24" t="s">
        <v>145</v>
      </c>
    </row>
    <row r="75" spans="1:18" ht="30" customHeight="1" x14ac:dyDescent="0.25">
      <c r="A75" s="101" t="s">
        <v>225</v>
      </c>
      <c r="B75" s="102" t="s">
        <v>226</v>
      </c>
      <c r="C75" s="17"/>
      <c r="D75" s="103">
        <f t="shared" ref="D75:M75" si="13">SUM(D76:D77)</f>
        <v>344.8</v>
      </c>
      <c r="E75" s="103">
        <f t="shared" si="13"/>
        <v>0</v>
      </c>
      <c r="F75" s="103">
        <f t="shared" si="13"/>
        <v>0</v>
      </c>
      <c r="G75" s="104">
        <f t="shared" si="13"/>
        <v>344.8</v>
      </c>
      <c r="H75" s="105">
        <f t="shared" si="13"/>
        <v>344.8</v>
      </c>
      <c r="I75" s="103">
        <f t="shared" si="13"/>
        <v>0</v>
      </c>
      <c r="J75" s="103">
        <f t="shared" si="13"/>
        <v>0</v>
      </c>
      <c r="K75" s="106">
        <f t="shared" si="13"/>
        <v>344.8</v>
      </c>
      <c r="L75" s="107">
        <f t="shared" si="13"/>
        <v>306.90000000000003</v>
      </c>
      <c r="M75" s="103">
        <f t="shared" si="13"/>
        <v>307</v>
      </c>
      <c r="N75" s="17" t="s">
        <v>150</v>
      </c>
      <c r="O75" s="18" t="s">
        <v>17</v>
      </c>
      <c r="P75" s="19" t="s">
        <v>151</v>
      </c>
      <c r="Q75" s="19">
        <v>1</v>
      </c>
      <c r="R75" s="20">
        <v>1</v>
      </c>
    </row>
    <row r="76" spans="1:18" ht="15" customHeight="1" x14ac:dyDescent="0.25">
      <c r="A76" s="108"/>
      <c r="B76" s="109"/>
      <c r="C76" s="21" t="s">
        <v>181</v>
      </c>
      <c r="D76" s="110">
        <v>208.3</v>
      </c>
      <c r="E76" s="110">
        <v>0</v>
      </c>
      <c r="F76" s="110">
        <v>0</v>
      </c>
      <c r="G76" s="111">
        <v>208.3</v>
      </c>
      <c r="H76" s="112">
        <f>I76+K76</f>
        <v>208.3</v>
      </c>
      <c r="I76" s="110">
        <v>0</v>
      </c>
      <c r="J76" s="110">
        <v>0</v>
      </c>
      <c r="K76" s="113">
        <v>208.3</v>
      </c>
      <c r="L76" s="114">
        <v>303.3</v>
      </c>
      <c r="M76" s="110">
        <v>303.3</v>
      </c>
      <c r="N76" s="21"/>
      <c r="O76" s="22"/>
      <c r="P76" s="23"/>
      <c r="Q76" s="23"/>
      <c r="R76" s="24"/>
    </row>
    <row r="77" spans="1:18" ht="15.75" customHeight="1" thickBot="1" x14ac:dyDescent="0.3">
      <c r="A77" s="108"/>
      <c r="B77" s="109"/>
      <c r="C77" s="21" t="s">
        <v>177</v>
      </c>
      <c r="D77" s="110">
        <v>136.5</v>
      </c>
      <c r="E77" s="110">
        <v>0</v>
      </c>
      <c r="F77" s="110">
        <v>0</v>
      </c>
      <c r="G77" s="111">
        <v>136.5</v>
      </c>
      <c r="H77" s="112">
        <f>I77+K77</f>
        <v>136.5</v>
      </c>
      <c r="I77" s="110">
        <v>0</v>
      </c>
      <c r="J77" s="110">
        <v>0</v>
      </c>
      <c r="K77" s="113">
        <v>136.5</v>
      </c>
      <c r="L77" s="114">
        <v>3.6</v>
      </c>
      <c r="M77" s="110">
        <v>3.7</v>
      </c>
      <c r="N77" s="21"/>
      <c r="O77" s="22"/>
      <c r="P77" s="23"/>
      <c r="Q77" s="23"/>
      <c r="R77" s="24"/>
    </row>
    <row r="78" spans="1:18" ht="33" customHeight="1" x14ac:dyDescent="0.25">
      <c r="A78" s="101" t="s">
        <v>227</v>
      </c>
      <c r="B78" s="102" t="s">
        <v>228</v>
      </c>
      <c r="C78" s="17"/>
      <c r="D78" s="103">
        <f t="shared" ref="D78:M78" si="14">SUM(D79:D80)</f>
        <v>402.59999999999997</v>
      </c>
      <c r="E78" s="103">
        <f t="shared" si="14"/>
        <v>0</v>
      </c>
      <c r="F78" s="103">
        <f t="shared" si="14"/>
        <v>0</v>
      </c>
      <c r="G78" s="104">
        <f t="shared" si="14"/>
        <v>402.59999999999997</v>
      </c>
      <c r="H78" s="105">
        <f t="shared" si="14"/>
        <v>402.59999999999997</v>
      </c>
      <c r="I78" s="103">
        <f t="shared" si="14"/>
        <v>0</v>
      </c>
      <c r="J78" s="103">
        <f t="shared" si="14"/>
        <v>0</v>
      </c>
      <c r="K78" s="106">
        <f t="shared" si="14"/>
        <v>402.59999999999997</v>
      </c>
      <c r="L78" s="107">
        <f t="shared" si="14"/>
        <v>402.59999999999997</v>
      </c>
      <c r="M78" s="103">
        <f t="shared" si="14"/>
        <v>0</v>
      </c>
      <c r="N78" s="17" t="s">
        <v>152</v>
      </c>
      <c r="O78" s="18" t="s">
        <v>17</v>
      </c>
      <c r="P78" s="19" t="s">
        <v>151</v>
      </c>
      <c r="Q78" s="19" t="s">
        <v>100</v>
      </c>
      <c r="R78" s="20" t="s">
        <v>151</v>
      </c>
    </row>
    <row r="79" spans="1:18" x14ac:dyDescent="0.25">
      <c r="A79" s="108"/>
      <c r="B79" s="109"/>
      <c r="C79" s="21" t="s">
        <v>181</v>
      </c>
      <c r="D79" s="110">
        <v>342.2</v>
      </c>
      <c r="E79" s="110">
        <v>0</v>
      </c>
      <c r="F79" s="110">
        <v>0</v>
      </c>
      <c r="G79" s="111">
        <v>342.2</v>
      </c>
      <c r="H79" s="112">
        <f>I79+K79</f>
        <v>342.2</v>
      </c>
      <c r="I79" s="110">
        <v>0</v>
      </c>
      <c r="J79" s="110">
        <v>0</v>
      </c>
      <c r="K79" s="113">
        <v>342.2</v>
      </c>
      <c r="L79" s="114">
        <v>342.2</v>
      </c>
      <c r="M79" s="110">
        <v>0</v>
      </c>
      <c r="N79" s="21"/>
      <c r="O79" s="22"/>
      <c r="P79" s="23"/>
      <c r="Q79" s="23"/>
      <c r="R79" s="24"/>
    </row>
    <row r="80" spans="1:18" ht="13.8" thickBot="1" x14ac:dyDescent="0.3">
      <c r="A80" s="115"/>
      <c r="B80" s="116"/>
      <c r="C80" s="28" t="s">
        <v>177</v>
      </c>
      <c r="D80" s="117">
        <v>60.4</v>
      </c>
      <c r="E80" s="117">
        <v>0</v>
      </c>
      <c r="F80" s="117">
        <v>0</v>
      </c>
      <c r="G80" s="118">
        <v>60.4</v>
      </c>
      <c r="H80" s="119">
        <f>I80+K80</f>
        <v>60.4</v>
      </c>
      <c r="I80" s="117">
        <v>0</v>
      </c>
      <c r="J80" s="117">
        <v>0</v>
      </c>
      <c r="K80" s="120">
        <v>60.4</v>
      </c>
      <c r="L80" s="121">
        <v>60.4</v>
      </c>
      <c r="M80" s="117">
        <v>0</v>
      </c>
      <c r="N80" s="28"/>
      <c r="O80" s="29"/>
      <c r="P80" s="30"/>
      <c r="Q80" s="30"/>
      <c r="R80" s="31"/>
    </row>
    <row r="81" spans="1:18" ht="26.4" x14ac:dyDescent="0.25">
      <c r="A81" s="168" t="s">
        <v>229</v>
      </c>
      <c r="B81" s="169" t="s">
        <v>230</v>
      </c>
      <c r="C81" s="56"/>
      <c r="D81" s="170">
        <f t="shared" ref="D81:M81" si="15">SUM(D82:D83)</f>
        <v>29.1</v>
      </c>
      <c r="E81" s="170">
        <f t="shared" si="15"/>
        <v>0</v>
      </c>
      <c r="F81" s="170">
        <f t="shared" si="15"/>
        <v>0</v>
      </c>
      <c r="G81" s="171">
        <f t="shared" si="15"/>
        <v>29.1</v>
      </c>
      <c r="H81" s="172">
        <f t="shared" si="15"/>
        <v>11.5</v>
      </c>
      <c r="I81" s="170">
        <f t="shared" si="15"/>
        <v>0</v>
      </c>
      <c r="J81" s="170">
        <f t="shared" si="15"/>
        <v>0</v>
      </c>
      <c r="K81" s="173">
        <f t="shared" si="15"/>
        <v>11.5</v>
      </c>
      <c r="L81" s="174">
        <f t="shared" si="15"/>
        <v>0</v>
      </c>
      <c r="M81" s="170">
        <f t="shared" si="15"/>
        <v>0</v>
      </c>
      <c r="N81" s="56" t="s">
        <v>153</v>
      </c>
      <c r="O81" s="57" t="s">
        <v>17</v>
      </c>
      <c r="P81" s="58" t="s">
        <v>107</v>
      </c>
      <c r="Q81" s="58" t="s">
        <v>151</v>
      </c>
      <c r="R81" s="59" t="s">
        <v>151</v>
      </c>
    </row>
    <row r="82" spans="1:18" x14ac:dyDescent="0.25">
      <c r="A82" s="108"/>
      <c r="B82" s="109"/>
      <c r="C82" s="21" t="s">
        <v>177</v>
      </c>
      <c r="D82" s="110">
        <v>4.4000000000000004</v>
      </c>
      <c r="E82" s="110">
        <v>0</v>
      </c>
      <c r="F82" s="110">
        <v>0</v>
      </c>
      <c r="G82" s="111">
        <v>4.4000000000000004</v>
      </c>
      <c r="H82" s="112">
        <f>I82+K82</f>
        <v>0</v>
      </c>
      <c r="I82" s="110">
        <v>0</v>
      </c>
      <c r="J82" s="110">
        <v>0</v>
      </c>
      <c r="K82" s="113">
        <v>0</v>
      </c>
      <c r="L82" s="114">
        <v>0</v>
      </c>
      <c r="M82" s="110">
        <v>0</v>
      </c>
      <c r="N82" s="21"/>
      <c r="O82" s="22"/>
      <c r="P82" s="23"/>
      <c r="Q82" s="23"/>
      <c r="R82" s="24"/>
    </row>
    <row r="83" spans="1:18" ht="13.8" thickBot="1" x14ac:dyDescent="0.3">
      <c r="A83" s="175"/>
      <c r="B83" s="176"/>
      <c r="C83" s="60" t="s">
        <v>181</v>
      </c>
      <c r="D83" s="177">
        <v>24.7</v>
      </c>
      <c r="E83" s="177">
        <v>0</v>
      </c>
      <c r="F83" s="177">
        <v>0</v>
      </c>
      <c r="G83" s="178">
        <v>24.7</v>
      </c>
      <c r="H83" s="179">
        <f>I83+K83</f>
        <v>11.5</v>
      </c>
      <c r="I83" s="177">
        <v>0</v>
      </c>
      <c r="J83" s="177">
        <v>0</v>
      </c>
      <c r="K83" s="180">
        <v>11.5</v>
      </c>
      <c r="L83" s="181">
        <v>0</v>
      </c>
      <c r="M83" s="177">
        <v>0</v>
      </c>
      <c r="N83" s="60"/>
      <c r="O83" s="61"/>
      <c r="P83" s="62"/>
      <c r="Q83" s="62"/>
      <c r="R83" s="63"/>
    </row>
    <row r="85" spans="1:18" x14ac:dyDescent="0.25">
      <c r="B85" s="210" t="s">
        <v>231</v>
      </c>
      <c r="C85" s="211"/>
      <c r="D85" s="211"/>
      <c r="E85" s="211"/>
      <c r="F85" s="211"/>
      <c r="G85" s="211"/>
      <c r="H85" s="211"/>
    </row>
    <row r="86" spans="1:18" x14ac:dyDescent="0.25">
      <c r="B86" s="195"/>
      <c r="C86" s="195"/>
      <c r="D86" s="195"/>
      <c r="E86" s="195"/>
      <c r="F86" s="195"/>
      <c r="G86" s="195"/>
      <c r="H86" s="195"/>
    </row>
    <row r="87" spans="1:18" x14ac:dyDescent="0.25">
      <c r="B87" s="195"/>
      <c r="C87" s="195"/>
      <c r="D87" s="195"/>
      <c r="E87" s="195"/>
      <c r="F87" s="212" t="s">
        <v>232</v>
      </c>
      <c r="G87" s="211"/>
      <c r="H87" s="195"/>
    </row>
    <row r="88" spans="1:18" ht="79.2" x14ac:dyDescent="0.25">
      <c r="B88" s="213" t="s">
        <v>233</v>
      </c>
      <c r="C88" s="214"/>
      <c r="D88" s="182" t="s">
        <v>234</v>
      </c>
      <c r="E88" s="183" t="s">
        <v>159</v>
      </c>
      <c r="F88" s="184" t="s">
        <v>160</v>
      </c>
      <c r="G88" s="185" t="s">
        <v>161</v>
      </c>
    </row>
    <row r="89" spans="1:18" x14ac:dyDescent="0.25">
      <c r="B89" s="186" t="s">
        <v>235</v>
      </c>
      <c r="C89" s="198"/>
      <c r="D89" s="187">
        <v>5020.3999999999996</v>
      </c>
      <c r="E89" s="188">
        <f>E90+E92</f>
        <v>5381.4</v>
      </c>
      <c r="F89" s="188">
        <f>F93</f>
        <v>5817.6</v>
      </c>
      <c r="G89" s="188">
        <f>G93</f>
        <v>5557.6</v>
      </c>
    </row>
    <row r="90" spans="1:18" x14ac:dyDescent="0.25">
      <c r="B90" s="189" t="s">
        <v>236</v>
      </c>
      <c r="C90" s="199"/>
      <c r="D90" s="190">
        <v>4231.8999999999996</v>
      </c>
      <c r="E90" s="191">
        <f>I8</f>
        <v>4556.7999999999993</v>
      </c>
      <c r="F90" s="191"/>
      <c r="G90" s="191"/>
    </row>
    <row r="91" spans="1:18" x14ac:dyDescent="0.25">
      <c r="B91" s="189" t="s">
        <v>237</v>
      </c>
      <c r="C91" s="199"/>
      <c r="D91" s="190">
        <v>1.4</v>
      </c>
      <c r="E91" s="191">
        <f>J8</f>
        <v>8.1</v>
      </c>
      <c r="F91" s="191"/>
      <c r="G91" s="191"/>
    </row>
    <row r="92" spans="1:18" x14ac:dyDescent="0.25">
      <c r="B92" s="189" t="s">
        <v>238</v>
      </c>
      <c r="C92" s="199"/>
      <c r="D92" s="190">
        <v>788.5</v>
      </c>
      <c r="E92" s="191">
        <f>K8</f>
        <v>824.6</v>
      </c>
      <c r="F92" s="191"/>
      <c r="G92" s="191"/>
    </row>
    <row r="93" spans="1:18" x14ac:dyDescent="0.25">
      <c r="B93" s="186" t="s">
        <v>239</v>
      </c>
      <c r="C93" s="199"/>
      <c r="D93" s="187">
        <v>5020.3999999999996</v>
      </c>
      <c r="E93" s="188">
        <f t="shared" ref="E93:G94" si="16">E94</f>
        <v>5381.4</v>
      </c>
      <c r="F93" s="188">
        <f t="shared" si="16"/>
        <v>5817.6</v>
      </c>
      <c r="G93" s="188">
        <f t="shared" si="16"/>
        <v>5557.6</v>
      </c>
    </row>
    <row r="94" spans="1:18" x14ac:dyDescent="0.25">
      <c r="B94" s="192" t="s">
        <v>240</v>
      </c>
      <c r="C94" s="199"/>
      <c r="D94" s="187">
        <v>5020.3999999999996</v>
      </c>
      <c r="E94" s="188">
        <f t="shared" si="16"/>
        <v>5381.4</v>
      </c>
      <c r="F94" s="188">
        <f t="shared" si="16"/>
        <v>5817.6</v>
      </c>
      <c r="G94" s="188">
        <f t="shared" si="16"/>
        <v>5557.6</v>
      </c>
    </row>
    <row r="95" spans="1:18" ht="26.4" x14ac:dyDescent="0.25">
      <c r="B95" s="193" t="s">
        <v>241</v>
      </c>
      <c r="C95" s="199"/>
      <c r="D95" s="190">
        <v>5020.3999999999996</v>
      </c>
      <c r="E95" s="191">
        <f>E96+E97</f>
        <v>5381.4</v>
      </c>
      <c r="F95" s="191">
        <f>F96+F97</f>
        <v>5817.6</v>
      </c>
      <c r="G95" s="191">
        <f>G96+G97</f>
        <v>5557.6</v>
      </c>
    </row>
    <row r="96" spans="1:18" x14ac:dyDescent="0.25">
      <c r="B96" s="193" t="s">
        <v>242</v>
      </c>
      <c r="C96" s="199"/>
      <c r="D96" s="190">
        <v>4397.8</v>
      </c>
      <c r="E96" s="191">
        <f>H11+H23+H25+H28+H33+H36+H39+H48+H55+H58+H62+H64+H66+H73+H77+H80+H82</f>
        <v>4665.7</v>
      </c>
      <c r="F96" s="191">
        <f>L11+L23+L25+L28+L33+L36+L39+L48+L55+L58+L62+L66+L73+L77+L80+L82</f>
        <v>5096.6000000000004</v>
      </c>
      <c r="G96" s="191">
        <f>M11+M23+M25+M28+M33+M36+M39+M48+M55+M58+M62+M64+M66+M73+M77+M80+M82</f>
        <v>5213.8</v>
      </c>
    </row>
    <row r="97" spans="2:7" ht="26.4" x14ac:dyDescent="0.25">
      <c r="B97" s="193" t="s">
        <v>243</v>
      </c>
      <c r="C97" s="199"/>
      <c r="D97" s="190">
        <v>622.6</v>
      </c>
      <c r="E97" s="191">
        <f>H24+H59+H61+H63+H67+H76+H79+H83</f>
        <v>715.7</v>
      </c>
      <c r="F97" s="191">
        <f>L24+L59+L61+L63+L67+L76+L79+L83</f>
        <v>721</v>
      </c>
      <c r="G97" s="191">
        <f>M24+M59+M61+M63+M67+M76+M79+M83</f>
        <v>343.8</v>
      </c>
    </row>
    <row r="98" spans="2:7" x14ac:dyDescent="0.25">
      <c r="B98" s="193" t="s">
        <v>244</v>
      </c>
      <c r="C98" s="199"/>
      <c r="D98" s="190"/>
      <c r="E98" s="191"/>
      <c r="F98" s="191"/>
      <c r="G98" s="191"/>
    </row>
    <row r="99" spans="2:7" ht="26.4" x14ac:dyDescent="0.25">
      <c r="B99" s="193" t="s">
        <v>245</v>
      </c>
      <c r="C99" s="199"/>
      <c r="D99" s="190"/>
      <c r="E99" s="191"/>
      <c r="F99" s="191"/>
      <c r="G99" s="191"/>
    </row>
    <row r="100" spans="2:7" x14ac:dyDescent="0.25">
      <c r="B100" s="193" t="s">
        <v>246</v>
      </c>
      <c r="C100" s="200"/>
      <c r="D100" s="190"/>
      <c r="E100" s="191"/>
      <c r="F100" s="191"/>
      <c r="G100" s="191"/>
    </row>
    <row r="102" spans="2:7" s="67" customFormat="1" ht="13.8" x14ac:dyDescent="0.25">
      <c r="B102" s="64" t="s">
        <v>247</v>
      </c>
      <c r="C102" s="65"/>
      <c r="D102" s="65"/>
      <c r="E102" s="66"/>
      <c r="F102" s="66"/>
      <c r="G102" s="66"/>
    </row>
    <row r="103" spans="2:7" s="67" customFormat="1" ht="28.5" customHeight="1" x14ac:dyDescent="0.25">
      <c r="B103" s="215" t="s">
        <v>248</v>
      </c>
      <c r="C103" s="216"/>
      <c r="D103" s="216"/>
      <c r="E103" s="217"/>
      <c r="F103" s="217"/>
      <c r="G103" s="217"/>
    </row>
    <row r="104" spans="2:7" s="67" customFormat="1" ht="40.5" customHeight="1" x14ac:dyDescent="0.25">
      <c r="B104" s="215" t="s">
        <v>249</v>
      </c>
      <c r="C104" s="216"/>
      <c r="D104" s="216"/>
      <c r="E104" s="217"/>
      <c r="F104" s="217"/>
      <c r="G104" s="217"/>
    </row>
  </sheetData>
  <mergeCells count="13">
    <mergeCell ref="B103:G103"/>
    <mergeCell ref="B104:G104"/>
    <mergeCell ref="O1:R1"/>
    <mergeCell ref="A3:R3"/>
    <mergeCell ref="D5:G5"/>
    <mergeCell ref="H5:K5"/>
    <mergeCell ref="L5:L7"/>
    <mergeCell ref="M5:M7"/>
    <mergeCell ref="N5:R5"/>
    <mergeCell ref="P6:R6"/>
    <mergeCell ref="B85:H85"/>
    <mergeCell ref="F87:G87"/>
    <mergeCell ref="B88:C88"/>
  </mergeCells>
  <pageMargins left="0.51" right="0.27559055118110237" top="0.47244094488188981" bottom="0.35433070866141736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28 infrast. priež. pr. finansav</vt:lpstr>
      <vt:lpstr>'28 infrast. priež. pr. finansav'!Print_Titles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Romualda Poškevičienė</dc:creator>
  <cp:lastModifiedBy>Dalia Jezukevičienė</cp:lastModifiedBy>
  <cp:lastPrinted>2018-02-01T15:17:23Z</cp:lastPrinted>
  <dcterms:created xsi:type="dcterms:W3CDTF">2018-01-22T13:22:52Z</dcterms:created>
  <dcterms:modified xsi:type="dcterms:W3CDTF">2018-02-06T08:12:39Z</dcterms:modified>
</cp:coreProperties>
</file>