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8-1\tms\d.jezukeviciene\Tarybos projektai\priimti sprendimai\2018 metai\2018-02-01\TAR\Sprendimai\"/>
    </mc:Choice>
  </mc:AlternateContent>
  <bookViews>
    <workbookView xWindow="-12" yWindow="-12" windowWidth="10260" windowHeight="8100"/>
  </bookViews>
  <sheets>
    <sheet name="29 turto pr. finansavimas" sheetId="3" r:id="rId1"/>
  </sheets>
  <definedNames>
    <definedName name="_xlnm.Print_Titles" localSheetId="0">'29 turto pr. finansavimas'!$A:$R,'29 turto pr. finansavimas'!$5:$7</definedName>
  </definedNames>
  <calcPr calcId="162913" fullCalcOnLoad="1"/>
</workbook>
</file>

<file path=xl/calcChain.xml><?xml version="1.0" encoding="utf-8"?>
<calcChain xmlns="http://schemas.openxmlformats.org/spreadsheetml/2006/main">
  <c r="H177" i="3" l="1"/>
  <c r="H176" i="3"/>
  <c r="H175" i="3"/>
  <c r="H174" i="3"/>
  <c r="H171" i="3"/>
  <c r="H173" i="3"/>
  <c r="H157" i="3"/>
  <c r="H156" i="3"/>
  <c r="H155" i="3" s="1"/>
  <c r="H146" i="3"/>
  <c r="H145" i="3"/>
  <c r="H143" i="3" s="1"/>
  <c r="H144" i="3"/>
  <c r="H142" i="3"/>
  <c r="H139" i="3" s="1"/>
  <c r="H141" i="3"/>
  <c r="H136" i="3"/>
  <c r="H135" i="3"/>
  <c r="H133" i="3" s="1"/>
  <c r="H131" i="3"/>
  <c r="H130" i="3"/>
  <c r="H129" i="3"/>
  <c r="H127" i="3"/>
  <c r="H126" i="3"/>
  <c r="H125" i="3"/>
  <c r="H124" i="3"/>
  <c r="H123" i="3" s="1"/>
  <c r="H114" i="3" s="1"/>
  <c r="H122" i="3"/>
  <c r="H108" i="3"/>
  <c r="H106" i="3"/>
  <c r="H107" i="3"/>
  <c r="H104" i="3"/>
  <c r="H103" i="3"/>
  <c r="H99" i="3" s="1"/>
  <c r="H98" i="3"/>
  <c r="H97" i="3"/>
  <c r="H94" i="3" s="1"/>
  <c r="H93" i="3"/>
  <c r="H87" i="3" s="1"/>
  <c r="H92" i="3"/>
  <c r="H86" i="3"/>
  <c r="H79" i="3"/>
  <c r="H38" i="3" s="1"/>
  <c r="H78" i="3"/>
  <c r="H37" i="3"/>
  <c r="H19" i="3"/>
  <c r="H18" i="3"/>
  <c r="H16" i="3"/>
  <c r="H15" i="3"/>
  <c r="H17" i="3"/>
  <c r="H13" i="3"/>
  <c r="H12" i="3"/>
  <c r="H11" i="3"/>
  <c r="H153" i="3"/>
  <c r="H36" i="3"/>
  <c r="H22" i="3"/>
  <c r="G195" i="3"/>
  <c r="F195" i="3"/>
  <c r="M179" i="3"/>
  <c r="M178" i="3"/>
  <c r="L179" i="3"/>
  <c r="L178" i="3"/>
  <c r="K179" i="3"/>
  <c r="J179" i="3"/>
  <c r="J178" i="3" s="1"/>
  <c r="I179" i="3"/>
  <c r="H179" i="3"/>
  <c r="H178" i="3" s="1"/>
  <c r="G179" i="3"/>
  <c r="G178" i="3" s="1"/>
  <c r="F179" i="3"/>
  <c r="F178" i="3" s="1"/>
  <c r="E179" i="3"/>
  <c r="E178" i="3"/>
  <c r="D179" i="3"/>
  <c r="D178" i="3"/>
  <c r="M171" i="3"/>
  <c r="L171" i="3"/>
  <c r="K171" i="3"/>
  <c r="J171" i="3"/>
  <c r="I171" i="3"/>
  <c r="G171" i="3"/>
  <c r="F171" i="3"/>
  <c r="E171" i="3"/>
  <c r="D171" i="3"/>
  <c r="M165" i="3"/>
  <c r="L165" i="3"/>
  <c r="J165" i="3"/>
  <c r="I165" i="3"/>
  <c r="H165" i="3"/>
  <c r="G165" i="3"/>
  <c r="F165" i="3"/>
  <c r="E165" i="3"/>
  <c r="D165" i="3"/>
  <c r="M162" i="3"/>
  <c r="L162" i="3"/>
  <c r="K162" i="3"/>
  <c r="J162" i="3"/>
  <c r="I162" i="3"/>
  <c r="H162" i="3"/>
  <c r="G162" i="3"/>
  <c r="F162" i="3"/>
  <c r="E162" i="3"/>
  <c r="D162" i="3"/>
  <c r="M159" i="3"/>
  <c r="M158" i="3" s="1"/>
  <c r="L159" i="3"/>
  <c r="L158" i="3" s="1"/>
  <c r="K159" i="3"/>
  <c r="K158" i="3" s="1"/>
  <c r="J159" i="3"/>
  <c r="J158" i="3" s="1"/>
  <c r="I159" i="3"/>
  <c r="I158" i="3" s="1"/>
  <c r="H159" i="3"/>
  <c r="H158" i="3" s="1"/>
  <c r="G159" i="3"/>
  <c r="G158" i="3"/>
  <c r="F159" i="3"/>
  <c r="F158" i="3"/>
  <c r="E159" i="3"/>
  <c r="E158" i="3"/>
  <c r="D159" i="3"/>
  <c r="D158" i="3"/>
  <c r="M155" i="3"/>
  <c r="M152" i="3"/>
  <c r="L155" i="3"/>
  <c r="L152" i="3"/>
  <c r="K155" i="3"/>
  <c r="K152" i="3"/>
  <c r="J155" i="3"/>
  <c r="J152" i="3"/>
  <c r="I155" i="3"/>
  <c r="I152" i="3"/>
  <c r="G155" i="3"/>
  <c r="G152" i="3"/>
  <c r="F155" i="3"/>
  <c r="F152" i="3"/>
  <c r="E155" i="3"/>
  <c r="E152" i="3"/>
  <c r="D155" i="3"/>
  <c r="D152" i="3"/>
  <c r="M147" i="3"/>
  <c r="L147" i="3"/>
  <c r="J147" i="3"/>
  <c r="I147" i="3"/>
  <c r="H147" i="3" s="1"/>
  <c r="G147" i="3"/>
  <c r="F147" i="3"/>
  <c r="E147" i="3"/>
  <c r="E137" i="3" s="1"/>
  <c r="D147" i="3"/>
  <c r="M143" i="3"/>
  <c r="L143" i="3"/>
  <c r="K143" i="3"/>
  <c r="J143" i="3"/>
  <c r="I143" i="3"/>
  <c r="G143" i="3"/>
  <c r="F143" i="3"/>
  <c r="E143" i="3"/>
  <c r="D143" i="3"/>
  <c r="M139" i="3"/>
  <c r="M137" i="3"/>
  <c r="L139" i="3"/>
  <c r="L137" i="3"/>
  <c r="K139" i="3"/>
  <c r="K137" i="3"/>
  <c r="J139" i="3"/>
  <c r="J137" i="3"/>
  <c r="I139" i="3"/>
  <c r="I137" i="3"/>
  <c r="G139" i="3"/>
  <c r="G137" i="3"/>
  <c r="F139" i="3"/>
  <c r="F137" i="3"/>
  <c r="E139" i="3"/>
  <c r="D139" i="3"/>
  <c r="D137" i="3"/>
  <c r="M133" i="3"/>
  <c r="L133" i="3"/>
  <c r="K133" i="3"/>
  <c r="J133" i="3"/>
  <c r="I133" i="3"/>
  <c r="G133" i="3"/>
  <c r="F133" i="3"/>
  <c r="E133" i="3"/>
  <c r="D133" i="3"/>
  <c r="M129" i="3"/>
  <c r="L129" i="3"/>
  <c r="K129" i="3"/>
  <c r="J129" i="3"/>
  <c r="I129" i="3"/>
  <c r="G129" i="3"/>
  <c r="F129" i="3"/>
  <c r="E129" i="3"/>
  <c r="D129" i="3"/>
  <c r="M126" i="3"/>
  <c r="L126" i="3"/>
  <c r="L114" i="3" s="1"/>
  <c r="K126" i="3"/>
  <c r="J126" i="3"/>
  <c r="I126" i="3"/>
  <c r="G126" i="3"/>
  <c r="F126" i="3"/>
  <c r="E126" i="3"/>
  <c r="D126" i="3"/>
  <c r="M123" i="3"/>
  <c r="L123" i="3"/>
  <c r="K123" i="3"/>
  <c r="K114" i="3"/>
  <c r="J123" i="3"/>
  <c r="I123" i="3"/>
  <c r="G123" i="3"/>
  <c r="F123" i="3"/>
  <c r="E123" i="3"/>
  <c r="D123" i="3"/>
  <c r="M115" i="3"/>
  <c r="M114" i="3" s="1"/>
  <c r="L115" i="3"/>
  <c r="J115" i="3"/>
  <c r="J114" i="3"/>
  <c r="I115" i="3"/>
  <c r="H115" i="3"/>
  <c r="G115" i="3"/>
  <c r="G114" i="3"/>
  <c r="F115" i="3"/>
  <c r="F114" i="3" s="1"/>
  <c r="E115" i="3"/>
  <c r="E114" i="3" s="1"/>
  <c r="D115" i="3"/>
  <c r="D114" i="3" s="1"/>
  <c r="M109" i="3"/>
  <c r="L109" i="3"/>
  <c r="K109" i="3"/>
  <c r="J109" i="3"/>
  <c r="I109" i="3"/>
  <c r="H109" i="3" s="1"/>
  <c r="G109" i="3"/>
  <c r="F109" i="3"/>
  <c r="E109" i="3"/>
  <c r="D109" i="3"/>
  <c r="M106" i="3"/>
  <c r="L106" i="3"/>
  <c r="K106" i="3"/>
  <c r="J106" i="3"/>
  <c r="I106" i="3"/>
  <c r="G106" i="3"/>
  <c r="F106" i="3"/>
  <c r="E106" i="3"/>
  <c r="D106" i="3"/>
  <c r="M99" i="3"/>
  <c r="L99" i="3"/>
  <c r="K99" i="3"/>
  <c r="J99" i="3"/>
  <c r="I99" i="3"/>
  <c r="G99" i="3"/>
  <c r="F99" i="3"/>
  <c r="E99" i="3"/>
  <c r="D99" i="3"/>
  <c r="M94" i="3"/>
  <c r="L94" i="3"/>
  <c r="K94" i="3"/>
  <c r="K21" i="3" s="1"/>
  <c r="K20" i="3" s="1"/>
  <c r="J94" i="3"/>
  <c r="I94" i="3"/>
  <c r="G94" i="3"/>
  <c r="F94" i="3"/>
  <c r="E94" i="3"/>
  <c r="D94" i="3"/>
  <c r="M87" i="3"/>
  <c r="L87" i="3"/>
  <c r="K87" i="3"/>
  <c r="J87" i="3"/>
  <c r="I87" i="3"/>
  <c r="G87" i="3"/>
  <c r="F87" i="3"/>
  <c r="E87" i="3"/>
  <c r="D87" i="3"/>
  <c r="M80" i="3"/>
  <c r="G194" i="3" s="1"/>
  <c r="G193" i="3" s="1"/>
  <c r="G192" i="3" s="1"/>
  <c r="G191" i="3" s="1"/>
  <c r="G187" i="3" s="1"/>
  <c r="L80" i="3"/>
  <c r="F194" i="3" s="1"/>
  <c r="F193" i="3" s="1"/>
  <c r="F192" i="3" s="1"/>
  <c r="F191" i="3" s="1"/>
  <c r="F187" i="3" s="1"/>
  <c r="J80" i="3"/>
  <c r="I80" i="3"/>
  <c r="H80" i="3"/>
  <c r="G80" i="3"/>
  <c r="F80" i="3"/>
  <c r="F21" i="3" s="1"/>
  <c r="F20" i="3" s="1"/>
  <c r="E80" i="3"/>
  <c r="D80" i="3"/>
  <c r="M38" i="3"/>
  <c r="L38" i="3"/>
  <c r="K38" i="3"/>
  <c r="J38" i="3"/>
  <c r="I38" i="3"/>
  <c r="G38" i="3"/>
  <c r="F38" i="3"/>
  <c r="E38" i="3"/>
  <c r="E21" i="3" s="1"/>
  <c r="E20" i="3" s="1"/>
  <c r="D38" i="3"/>
  <c r="M22" i="3"/>
  <c r="M21" i="3" s="1"/>
  <c r="M20" i="3" s="1"/>
  <c r="L22" i="3"/>
  <c r="L21" i="3" s="1"/>
  <c r="L20" i="3" s="1"/>
  <c r="K22" i="3"/>
  <c r="J22" i="3"/>
  <c r="J21" i="3" s="1"/>
  <c r="J20" i="3" s="1"/>
  <c r="I22" i="3"/>
  <c r="I21" i="3" s="1"/>
  <c r="I20" i="3" s="1"/>
  <c r="G22" i="3"/>
  <c r="G21" i="3" s="1"/>
  <c r="G20" i="3" s="1"/>
  <c r="F22" i="3"/>
  <c r="E22" i="3"/>
  <c r="D22" i="3"/>
  <c r="D21" i="3" s="1"/>
  <c r="D20" i="3" s="1"/>
  <c r="M14" i="3"/>
  <c r="M10" i="3" s="1"/>
  <c r="M9" i="3" s="1"/>
  <c r="M8" i="3" s="1"/>
  <c r="L14" i="3"/>
  <c r="L10" i="3"/>
  <c r="L9" i="3" s="1"/>
  <c r="L8" i="3" s="1"/>
  <c r="K14" i="3"/>
  <c r="K10" i="3"/>
  <c r="K9" i="3" s="1"/>
  <c r="K8" i="3" s="1"/>
  <c r="E190" i="3" s="1"/>
  <c r="J14" i="3"/>
  <c r="J10" i="3" s="1"/>
  <c r="J9" i="3" s="1"/>
  <c r="J8" i="3" s="1"/>
  <c r="E189" i="3" s="1"/>
  <c r="I14" i="3"/>
  <c r="I10" i="3"/>
  <c r="I9" i="3" s="1"/>
  <c r="I8" i="3" s="1"/>
  <c r="E188" i="3" s="1"/>
  <c r="E187" i="3" s="1"/>
  <c r="G14" i="3"/>
  <c r="G10" i="3" s="1"/>
  <c r="G9" i="3" s="1"/>
  <c r="G8" i="3" s="1"/>
  <c r="F14" i="3"/>
  <c r="F10" i="3" s="1"/>
  <c r="F9" i="3" s="1"/>
  <c r="F8" i="3" s="1"/>
  <c r="E14" i="3"/>
  <c r="D14" i="3"/>
  <c r="D10" i="3" s="1"/>
  <c r="D9" i="3" s="1"/>
  <c r="D8" i="3" s="1"/>
  <c r="E10" i="3"/>
  <c r="E9" i="3"/>
  <c r="E8" i="3" s="1"/>
  <c r="H14" i="3"/>
  <c r="H10" i="3"/>
  <c r="H9" i="3" s="1"/>
  <c r="K178" i="3"/>
  <c r="I114" i="3"/>
  <c r="I178" i="3"/>
  <c r="H137" i="3" l="1"/>
  <c r="E194" i="3"/>
  <c r="E193" i="3" s="1"/>
  <c r="E192" i="3" s="1"/>
  <c r="E191" i="3" s="1"/>
  <c r="H21" i="3"/>
  <c r="H20" i="3" s="1"/>
  <c r="H8" i="3" s="1"/>
  <c r="H152" i="3"/>
  <c r="E195" i="3"/>
</calcChain>
</file>

<file path=xl/sharedStrings.xml><?xml version="1.0" encoding="utf-8"?>
<sst xmlns="http://schemas.openxmlformats.org/spreadsheetml/2006/main" count="641" uniqueCount="317">
  <si>
    <t>Turto valdymo ir plėtros programa</t>
  </si>
  <si>
    <t>Kodas</t>
  </si>
  <si>
    <t>29</t>
  </si>
  <si>
    <t>Užtikrinti savivaldybės turto efektyvų panaudojimą</t>
  </si>
  <si>
    <t>29.01</t>
  </si>
  <si>
    <t>Mato vnt.</t>
  </si>
  <si>
    <t>Nenaudojamas nekilnojamojo turto plotas 100 gyventojų</t>
  </si>
  <si>
    <t>kv. m.</t>
  </si>
  <si>
    <t>10,90</t>
  </si>
  <si>
    <t>10,00</t>
  </si>
  <si>
    <t>9,00</t>
  </si>
  <si>
    <t>Įregistruotų Nekilnojamojo turto registre objektų dalis nuo visų reikalingų registruoti objektų skaičiaus</t>
  </si>
  <si>
    <t>proc.</t>
  </si>
  <si>
    <t>Įregistruotų Nekilnojamojo turto registre objektų skaičius</t>
  </si>
  <si>
    <t>vnt.</t>
  </si>
  <si>
    <t>12,00</t>
  </si>
  <si>
    <t>14,00</t>
  </si>
  <si>
    <t>Suremontuotų objektų skaičius</t>
  </si>
  <si>
    <t>3,00</t>
  </si>
  <si>
    <t>Savininko įsipareigojimų vykdymas</t>
  </si>
  <si>
    <t>100,00</t>
  </si>
  <si>
    <t>Nupirktų butų skaičius</t>
  </si>
  <si>
    <t>15,00</t>
  </si>
  <si>
    <t>5,00</t>
  </si>
  <si>
    <t>0,00</t>
  </si>
  <si>
    <t>Priemonės įvykdymas</t>
  </si>
  <si>
    <t>Nupirktas socialinis būstas</t>
  </si>
  <si>
    <t>2,00</t>
  </si>
  <si>
    <t>Plėsti ir modernizuoti miesto infrastruktūrą</t>
  </si>
  <si>
    <t>29.02</t>
  </si>
  <si>
    <t>Kelių su asfalto danga dalis nuo viso vietinės reikšmės kelių ilgio mieste</t>
  </si>
  <si>
    <t>78,00</t>
  </si>
  <si>
    <t>79,00</t>
  </si>
  <si>
    <t>Statomų ir modernizuojamų susisiekimo infrastruktūros objektų skaičius</t>
  </si>
  <si>
    <t>21,00</t>
  </si>
  <si>
    <t>7,00</t>
  </si>
  <si>
    <t>Atnaujintos Naujosios g. (29 000 kv.m) asfaltbetonio dangos dalis</t>
  </si>
  <si>
    <t>30,00</t>
  </si>
  <si>
    <t>70,00</t>
  </si>
  <si>
    <t>Įrengtų žiedinių sankryžų skaičius</t>
  </si>
  <si>
    <t>Kofinansuotų projektų skaičius</t>
  </si>
  <si>
    <t>1,00</t>
  </si>
  <si>
    <t>Įrengtos Matulaičio g. (0,103 km) dalis</t>
  </si>
  <si>
    <t>Rekonstruotos Naujosios g. asfaltbetonio dangos (7 189 kv.m) dalis</t>
  </si>
  <si>
    <t>Rekonstruotos Santaikos g. asfaltbetonio dangos dalis</t>
  </si>
  <si>
    <t>Naujai įrengtos Naujosios g. asfaltbetonio dangos (8 216 kv.m) dalis</t>
  </si>
  <si>
    <t>Atnaujintos Ulonų g. asfaltbetonio dangos dalis</t>
  </si>
  <si>
    <t>50,00</t>
  </si>
  <si>
    <t>Įrengto pėsčiųjų ir dviračių tako į Piliakalnio g. nuo kolegijos (0,260 km) dalis</t>
  </si>
  <si>
    <t>Atnaujintos Santaikos g. asfaltbetonio dangos dalis</t>
  </si>
  <si>
    <t>Parengtų projektų skaičius</t>
  </si>
  <si>
    <t>Įrengtos Seinų g. atkarpos tarp Lazdijų ir Liškiavos g. žvyro sankasos (0,06 km) dalis</t>
  </si>
  <si>
    <t>Suremontuoto Jaunimo parko tilto (1 vnt.) dalis</t>
  </si>
  <si>
    <t>Nutiestų Užuolankos g. apšvietimo tinklų (0,448 km) dalis</t>
  </si>
  <si>
    <t>Išasfaltuotos žvyruotos Jūratės g. I etapo (0,571 km) dalis</t>
  </si>
  <si>
    <t>40,00</t>
  </si>
  <si>
    <t>Išasfaltuotos žvyruotos Gražinos g. (0,781 km) dalis</t>
  </si>
  <si>
    <t>60,00</t>
  </si>
  <si>
    <t>Nutiestų A. Žmuidzinavičiaus g. apšvietimo tinklų (0,312 km) dalis</t>
  </si>
  <si>
    <t>Įrengtų Užuolankos g. šviestuvų (10 vnt.) dalis</t>
  </si>
  <si>
    <t>Nutiestų Gražinos g. apšvietimo tinklų (0,773 km) dalis</t>
  </si>
  <si>
    <t>Nutiestų Vidzgirio g. apšvietimo tinklų (0,307 km) dalis</t>
  </si>
  <si>
    <t>Išasfaltuoto žvyruoto privažiavimo kelio iki Dainų slėnio (0,514 km) dalis</t>
  </si>
  <si>
    <t>Įrengtų Miško g. lietaus nuotekų tinklų (0,156 km) dalis</t>
  </si>
  <si>
    <t>Įrengtų Vidzgirio g. lietaus nuotekų tinklų (0,310 km) dalis</t>
  </si>
  <si>
    <t>Įrengto privažiavimo kelio nuo Šilo g. iki Dainų slėnio pėsčiųjų ir dviračių tako (0,51 km) dalis</t>
  </si>
  <si>
    <t>Įrengtų A. Žmuidzinavičiaus g. šaligatvių (340 kv.m) dalis</t>
  </si>
  <si>
    <t>Įrengtų Užuolankos g. lietaus nuotekų tinklų (0,044 km) dalis</t>
  </si>
  <si>
    <t>įrengtų Miško g. šaligatvių (489 kv.m) dalis</t>
  </si>
  <si>
    <t>Įrengtų A. Žmuidzinavičiaus g. šviestuvų (9 vnt.) dalis</t>
  </si>
  <si>
    <t>Įrengtų Miško g. šviestuvų (10 vnt.) dalis</t>
  </si>
  <si>
    <t>Išasfaltuotų Domantonių kvartalo žvyruotų gatvių II etapo (0,534 km) dalis</t>
  </si>
  <si>
    <t>Įrengtų Domantonių kvartalo III etapo lietaus nuotekų tinklų (0,668 km) dalis</t>
  </si>
  <si>
    <t>Įrengtų Domantonių kvartalo III etapo šaligatvių (685 kv.m)  dalis</t>
  </si>
  <si>
    <t>Įrengtų Domantonių kvartalo III šviestuvų (14 vnt.) dalis</t>
  </si>
  <si>
    <t>Išasfaltuotos žvyruotos Užuolankos g. (0,3 km) dalis</t>
  </si>
  <si>
    <t>Išasfaltuotų Domantonių kvartalo III etapo žvyruotų gatvių (0,575 km) dalis</t>
  </si>
  <si>
    <t>8,00</t>
  </si>
  <si>
    <t>Įrengtų  privažiavimo kelio iki Dainų slėnio šviestuvų (16 vnt.) dalis</t>
  </si>
  <si>
    <t>Įrengtų A. Žmuidzinavičiaus g. lietaus nuotekų tinklų (0,286 km) dalis</t>
  </si>
  <si>
    <t>Nutiestų Domantonių kvartalo II etapo apšvietimo tinklų (1,228 km) dalis</t>
  </si>
  <si>
    <t>Įrengtų Gražinos g. šviestuvų (20 vnt.) dalis</t>
  </si>
  <si>
    <t>Įrengtų Domantonių kvartalo II etapo lietaus nuotekų tinklų (0,725 km) dalis</t>
  </si>
  <si>
    <t>Nutiestų Miško g. apšvietimo tinklų (0,418 km) dalis</t>
  </si>
  <si>
    <t>Įrengtų Domantonių kvartalo II etapo šaligatvių (710 kv.m) dalis</t>
  </si>
  <si>
    <t>Įrengtų Vidzgirio g. šaligatvių (600 kv.m) dalis</t>
  </si>
  <si>
    <t>Įrengtų Vidzgirio g. šviestuvų (9 vnt.) dalis</t>
  </si>
  <si>
    <t>Įrengtų Gražinos g. šaligatvių (1 100 kv.m) dalis</t>
  </si>
  <si>
    <t>Išasfaltuotos žvyruotos A. Žmuidzinavičiaus g. (0,227 km) dalis</t>
  </si>
  <si>
    <t>Išasfaltuotos žvyruotos Miško g. (0,18 km) dalis</t>
  </si>
  <si>
    <t>Nutiestų Domantonių kvartalo III etapo apšvietimo tinklų (0,797 km) dalis</t>
  </si>
  <si>
    <t>Įrengtų Užuolankos g. šaligatvių (490 kv.m) dalis</t>
  </si>
  <si>
    <t>Įrengtų Domantonių kvartalo II šviestuvų (18 vnt.) dalis</t>
  </si>
  <si>
    <t>Išasfaltuotos žvyruotos Vidzgirio g. (0,2585 km) dalis</t>
  </si>
  <si>
    <t>Nutiestų  privažiavimo kelio iki Dainų slėnio apšvietimo tinklų (0,66 km) dalis</t>
  </si>
  <si>
    <t>Atnaujintų šaligatvių ilgis</t>
  </si>
  <si>
    <t>km</t>
  </si>
  <si>
    <t>1,50</t>
  </si>
  <si>
    <t>Įrengto pėsčiųjų ir dviračių tako nuo Sveikatos tako iki Jurgiškių g. (0,150 km) dalis</t>
  </si>
  <si>
    <t>80,00</t>
  </si>
  <si>
    <t>Atnaujintos šaligatvių dangos  (225 kv.m) dalis</t>
  </si>
  <si>
    <t>Sutvarkytų įvažiavimo kelių ir automobilių stovėjimo aikštelių plotas</t>
  </si>
  <si>
    <t>1.200,00</t>
  </si>
  <si>
    <t>2.200,00</t>
  </si>
  <si>
    <t>3.200,00</t>
  </si>
  <si>
    <t>Rekonstruoto pėsčiųjų ir dviračių tako nuo Sveikatos tako iki Jurgiškių g. (0,96 km) dalis</t>
  </si>
  <si>
    <t>Fizinių ir juridinių asmenų prašymų dėl infrastruktūros objektų plėtros ir modernizavimo dalinio finansavimo patenkinimas</t>
  </si>
  <si>
    <t>Įrengtų Verslo g. lietaus nuotekų tinklų (0,499 km) dalis</t>
  </si>
  <si>
    <t>45,00</t>
  </si>
  <si>
    <t>Nutiestų Verslo g. apšvietimo tinklų (1,12 km) dalis</t>
  </si>
  <si>
    <t>Įrengtų Verslo g. (916 kv.m) šaligatvių dalis</t>
  </si>
  <si>
    <t>Įrengtos Verslo g. (0,715 km) dalis</t>
  </si>
  <si>
    <t>Įrengtų Verslo g. šviestuvų (21 vnt.) dalis</t>
  </si>
  <si>
    <t>Įrengto pėsčiųjų ir dviračių tako Pramonės g. (2,35 km) dalis</t>
  </si>
  <si>
    <t>Atnaujintos Pramonės g. šaligatvio dangos (3 525 kv.m) dalis</t>
  </si>
  <si>
    <t>Įrengtų šviestuvų (71 vnt.) dalis</t>
  </si>
  <si>
    <t>Įrengtų  buvusios pramoninės teritorijos Pramonės g. 1 šviestuvų (31 vnt.) dalis</t>
  </si>
  <si>
    <t>Nutiestų  buvusios pramonės teritorijos Pramonės g. 1 apšvietimo tinklų (1,75 km) dalis</t>
  </si>
  <si>
    <t>Įrengtų automobilių stovėjimo vietų (38 vnt.) dalis</t>
  </si>
  <si>
    <t>Atnaujintos buvusios pramonės teritorijos Pramonės g. 1 asfaltbetonio dangos (7 245 kv.m) dalis</t>
  </si>
  <si>
    <t>Įrengto pėsčiųjų ir dviračių tako Naujojoje g. (1,687 km) dalis</t>
  </si>
  <si>
    <t>Pakeistų Merkinės g. šviestuvų (66 vnt.) dalis</t>
  </si>
  <si>
    <t>Paklotų Merkinės g. apšvietimo tinklų (2 km) dalis</t>
  </si>
  <si>
    <t>Pakeistų šviestuvų (150 vnt.) dalis</t>
  </si>
  <si>
    <t>Pakeistų šviestuvų (115 vnt.) dalis</t>
  </si>
  <si>
    <t>Atnaujinamų švietimo įstaigų infrastruktūros objektų skaičius</t>
  </si>
  <si>
    <t>13,00</t>
  </si>
  <si>
    <t>16,00</t>
  </si>
  <si>
    <t>Suremontuotų patalpų plotas</t>
  </si>
  <si>
    <t>250,00</t>
  </si>
  <si>
    <t>1.300,00</t>
  </si>
  <si>
    <t>4.400,00</t>
  </si>
  <si>
    <t>Atnaujintų įstaigų sanitarinių mazgų skaičius</t>
  </si>
  <si>
    <t>34,00</t>
  </si>
  <si>
    <t>Atnaujintos tvoros ilgis</t>
  </si>
  <si>
    <t>m</t>
  </si>
  <si>
    <t>4.000,00</t>
  </si>
  <si>
    <t>Pašalintų avarinių gedimų skaičius</t>
  </si>
  <si>
    <t>Rekonstruoto Dainavos pagrindinės mokyklos stadionų (1 vnt.) dalis</t>
  </si>
  <si>
    <t>Suremontuotų Dzūkijos pagrindinės mokyklos erdvių (6 388 kv.m) dalis</t>
  </si>
  <si>
    <t>72,00</t>
  </si>
  <si>
    <t>28,00</t>
  </si>
  <si>
    <t>Suremontuotų Muzikos mokyklos patalpų (1 269,7 kv.m) dalis</t>
  </si>
  <si>
    <t>Lopšeliui-darželiui „Girinukas“ nupirktos įrangos komplektų kiekis</t>
  </si>
  <si>
    <t>75,00</t>
  </si>
  <si>
    <t>25,00</t>
  </si>
  <si>
    <t>Suremontuotų lopšelio-darželio „Girinukas“ patalpų (420 kv.m)  dalis</t>
  </si>
  <si>
    <t>Atnaujinamų kultūros ir sporto įstaigų infrastruktūros objektų skaičius</t>
  </si>
  <si>
    <t>4,00</t>
  </si>
  <si>
    <t>Sutvarkytos VšĮ Alytaus kultūros ir komunikacijos centro aplinkos (9 360 kv.m) dalis</t>
  </si>
  <si>
    <t>Suremontuotų patalpų (II etapas – 5 870 kv.m) dalis</t>
  </si>
  <si>
    <t>35,00</t>
  </si>
  <si>
    <t>65,00</t>
  </si>
  <si>
    <t>Suremontuotų patalpų (I etapas – 2 049 kv.m) dalis</t>
  </si>
  <si>
    <t>Suremontuotų buvusios Alytaus sinagogos ir rabino namo patalpų (561,72 kv.m) dalis</t>
  </si>
  <si>
    <t>11,00</t>
  </si>
  <si>
    <t>44,00</t>
  </si>
  <si>
    <t>Įrengtų dviračių trąsų skaičius</t>
  </si>
  <si>
    <t>Įrengtų sporto ir žaidimų aikštelių skaičius</t>
  </si>
  <si>
    <t>Atnaujinamų sveikatos ir socialinių įstaigų infrastruktūros objektų skaičius</t>
  </si>
  <si>
    <t>Suremontuotų patalpų Ulonų g. 14B dalis (574 kv.m) dalis</t>
  </si>
  <si>
    <t>Įrengiamų ir tvarkomų viešųjų erdvių skaičius</t>
  </si>
  <si>
    <t>Parengtų statybos užbaigimo dokumentų skaičius</t>
  </si>
  <si>
    <t>18,00</t>
  </si>
  <si>
    <t>Parengtų statybą leidžiančių dokumentų skaičius</t>
  </si>
  <si>
    <t>Įrengtų elektromobilių įkrovimo stotelių skaičius</t>
  </si>
  <si>
    <t>Suremontuotų patalpų Vingio g. 15 (2 460 kv.m) dalis</t>
  </si>
  <si>
    <t>Įrengtų laikrodžių skaičius</t>
  </si>
  <si>
    <t>Suremontuotų patalpų Rotušės a. 4 (2018 – 320 kv.m, 2019 – 270 kv.m, 2020 – 270 kv.m) dalis</t>
  </si>
  <si>
    <t>Alytaus miesto savivaldybės 2018–2020 metų strateginio veiklos plano 9 priedo tęsinys</t>
  </si>
  <si>
    <t>2018-2020 m. strateginio veiklos plano programos tikslų, uždavinių, priemonių, priemonių išlaidų ir kriterijų suvestinė (tūkst. Eur)</t>
  </si>
  <si>
    <t>Pavadinimas</t>
  </si>
  <si>
    <t>SP lėšos</t>
  </si>
  <si>
    <t>Lėšų poreikis biudžetiniams 2018-iesiems metams</t>
  </si>
  <si>
    <t>2018-ųjų metų asignavimų planas</t>
  </si>
  <si>
    <t>2019-ųjų metų lėšų poreikis</t>
  </si>
  <si>
    <t>2020-ųjų metų lėšų poreikis</t>
  </si>
  <si>
    <t>Produkto /Rezultato</t>
  </si>
  <si>
    <t>Iš viso</t>
  </si>
  <si>
    <t>Išlaidoms</t>
  </si>
  <si>
    <t>Turtui įsigyti.</t>
  </si>
  <si>
    <t>Turtui įsigyti</t>
  </si>
  <si>
    <t>Rodiklis</t>
  </si>
  <si>
    <t>Planas</t>
  </si>
  <si>
    <t>Iš jų darbo užmokesčiui</t>
  </si>
  <si>
    <t>iš viso</t>
  </si>
  <si>
    <t>2018 m.</t>
  </si>
  <si>
    <t>2019 m.</t>
  </si>
  <si>
    <t>2020 m.</t>
  </si>
  <si>
    <t>29.01.01</t>
  </si>
  <si>
    <t>Efektyvus savivaldybės turto valdymas</t>
  </si>
  <si>
    <t>29.01.01.01</t>
  </si>
  <si>
    <t>Saugoti, drausti, vertinti, registruoti turtą viešuose registruose, sudaryti kadastro bylas</t>
  </si>
  <si>
    <t>SB</t>
  </si>
  <si>
    <t>29.01.01.02</t>
  </si>
  <si>
    <t>Išlaikyti, remontuoti, atnaujinti negyvenamąsias patalpas</t>
  </si>
  <si>
    <t>29.01.01.03</t>
  </si>
  <si>
    <t>Išlaikyti, remontuoti, atnaujinti gyvenamąsias patalpas</t>
  </si>
  <si>
    <t>29.01.01.04</t>
  </si>
  <si>
    <t>Vykdyti Socialinio būsto plėtros Alytaus mieste projektą</t>
  </si>
  <si>
    <t>D</t>
  </si>
  <si>
    <t>ES</t>
  </si>
  <si>
    <t>29.01.01.05</t>
  </si>
  <si>
    <t>Vykdyti garantijas nuomininkams, iškeldintiems iš savininkams grąžintų namų</t>
  </si>
  <si>
    <t>29.01.01.06</t>
  </si>
  <si>
    <t>Plėtoti socialinį būstą</t>
  </si>
  <si>
    <t>29.02.01</t>
  </si>
  <si>
    <t>Susisiekimo infrastruktūros modernizavimas ir plėtra</t>
  </si>
  <si>
    <t>29.02.01.01</t>
  </si>
  <si>
    <t>Plėsti ir modernizuoti vietinės reikšmės kelius (gatves)</t>
  </si>
  <si>
    <t>29.02.01.02</t>
  </si>
  <si>
    <t>Asfaltuoti žvyruotas gatves (pagal parengtus žvyruotų gatvių asfaltavimo prioritetus)</t>
  </si>
  <si>
    <t>29.02.01.03</t>
  </si>
  <si>
    <t>Atnaujinti, rekonstruoti, įrengti įvažiavimo kelius, šaligatvius, aikšteles</t>
  </si>
  <si>
    <t>29.02.01.04</t>
  </si>
  <si>
    <t>Plėsti ir modernizuoti infrastruktūros objektus, kuriuos iš dalies finansuoja fiziniai ar juridiniai asmenys</t>
  </si>
  <si>
    <t>29.02.01.05</t>
  </si>
  <si>
    <t>Įrengti perspektyvinę (Verslo) gatvę nuo Pramonės  g. iki Naujosios g. Alytuje</t>
  </si>
  <si>
    <t>29.02.01.06</t>
  </si>
  <si>
    <t>Įrengti dviračių trasų infrastruktūrą nuo Putinų g. žiedo Pramonės gatvėje</t>
  </si>
  <si>
    <t>29.02.01.07</t>
  </si>
  <si>
    <t>Pritaikyti buvusią pramoninę teritoriją Pramonės g. 1, Alytuje, verslo plėtrai</t>
  </si>
  <si>
    <t>29.02.01.08</t>
  </si>
  <si>
    <t>29.02.01.09</t>
  </si>
  <si>
    <t>Įdiegti saugaus eismo priemones Alytaus mieste (įrengti dviračių ir pėsčiųjų taką Naujojoje g. ties pramonės zona)</t>
  </si>
  <si>
    <t>29.02.01.10</t>
  </si>
  <si>
    <t>Modernizuoti gatvių apšvietimo sistemą</t>
  </si>
  <si>
    <t>29.02.02</t>
  </si>
  <si>
    <t>Švietimo infrastruktūros modernizavimas ir plėtra</t>
  </si>
  <si>
    <t>29.02.02.01</t>
  </si>
  <si>
    <t>Modernizuoti ir prižiūrėti švietimo įstaigų ugdymo aplinką</t>
  </si>
  <si>
    <t>29.02.02.03</t>
  </si>
  <si>
    <t>Rekonstruoti Dainavos pagrindinės mokyklos Vilties g. 12, Alytuje, stadiono teritoriją su lauko aikštynais ir prieigomis</t>
  </si>
  <si>
    <t>29.02.02.04</t>
  </si>
  <si>
    <t>Sukurti modernias ir saugias Alytaus Dzūkijos pagrindinės mokyklos erdves</t>
  </si>
  <si>
    <t>29.02.02.05</t>
  </si>
  <si>
    <t>Atnaujinti Alytaus lopšelio-darželio „Boružėlė“ vidaus patalpas</t>
  </si>
  <si>
    <t>29.02.02.06</t>
  </si>
  <si>
    <t>Vykdyti Alytaus muzikos mokyklos pastato modernizavimo ir ugdymo aplinkos gerinimo projektą</t>
  </si>
  <si>
    <t>29.02.02.07</t>
  </si>
  <si>
    <t>29.02.02.08</t>
  </si>
  <si>
    <t>Modernizuoti Alytaus lopšelio-darželio „Girinukas“ ugdymo aplinką</t>
  </si>
  <si>
    <t>29.02.03</t>
  </si>
  <si>
    <t>Kultūros ir sporto infrastruktūros modernizavimas ir plėtra</t>
  </si>
  <si>
    <t>29.02.03.01</t>
  </si>
  <si>
    <t>Rekonstruoti  VšĮ Alytaus kultūros ir komunikacijos centro pastato Alytuje, Pramonės g. 1B, stogą ir patalpas</t>
  </si>
  <si>
    <t>29.02.03.02</t>
  </si>
  <si>
    <t>Rekonstruoti VšĮ Alytaus kultūros ir komunikacijos centro pastatą Alytuje, Pramonės g. 1B (II etapas)</t>
  </si>
  <si>
    <t>29.02.03.03</t>
  </si>
  <si>
    <t>Rekonstruoti buvusios Alytaus sinagogos ir rabino namo pastatus, sutvarkyti aplinkinę teritoriją</t>
  </si>
  <si>
    <t>29.02.03.04</t>
  </si>
  <si>
    <t>Diegti energetinio efektyvumo priemones viešuosiuose pastatuose (Alytaus miesto teatre)</t>
  </si>
  <si>
    <t>29.02.03.05</t>
  </si>
  <si>
    <t>Sutvarkyti viešąsias erdves ir pritaikyti  jas poilsiui ir sportui</t>
  </si>
  <si>
    <t>29.02.03.06</t>
  </si>
  <si>
    <t>29.02.03.07</t>
  </si>
  <si>
    <t>29.02.03.08</t>
  </si>
  <si>
    <t>29.02.04</t>
  </si>
  <si>
    <t>Sveikatos ir socialinės infrastruktūros modernizavimas ir plėtra</t>
  </si>
  <si>
    <t>29.02.04.01</t>
  </si>
  <si>
    <t>29.02.04.02</t>
  </si>
  <si>
    <t>Plėtoti socialines paslaugas Alytaus mieste – suremontuoti Ulonų g. 14B-29 patalpas</t>
  </si>
  <si>
    <t>29.02.05</t>
  </si>
  <si>
    <t>Komunalinės ir poilsio infrastruktūros modernizavimas ir plėtra</t>
  </si>
  <si>
    <t>29.02.05.01</t>
  </si>
  <si>
    <t>Įrengti kolumbariumą</t>
  </si>
  <si>
    <t>Įrengto kolumbariumo (1 vnt.) dalis</t>
  </si>
  <si>
    <t>29.02.05.02</t>
  </si>
  <si>
    <t>29.02.05.03</t>
  </si>
  <si>
    <t>Atnaujinti ir plėsti vaizdo stebėjimo kamerų tinklą</t>
  </si>
  <si>
    <t>Įrengtų vaizdo stebėjimo kamerų (25 vnt.) dalis</t>
  </si>
  <si>
    <t>Įrengtų vaizdo stebėjimo kamerų (35 vnt.) dalis</t>
  </si>
  <si>
    <t>29.02.05.04</t>
  </si>
  <si>
    <t>29.02.05.05</t>
  </si>
  <si>
    <t>Atnaujinti ir įrengti smulkius komunalinės infrastruktūros objektus, administruoti statybą pagal  reglamentuojančius teisės aktus</t>
  </si>
  <si>
    <t>29.02.05.06</t>
  </si>
  <si>
    <t>29.02.05.07</t>
  </si>
  <si>
    <t>29.02.05.08</t>
  </si>
  <si>
    <t>29.02.05.09</t>
  </si>
  <si>
    <t>Įrengti elektromobilių įkrovimo stoteles Alytaus mieste</t>
  </si>
  <si>
    <t>29.02.05.10</t>
  </si>
  <si>
    <t>Pastatyti pramonės paskirties pastatą su administracinėmis patalpomis Lankų g. 14, Alytuje</t>
  </si>
  <si>
    <t>29.02.05.11</t>
  </si>
  <si>
    <t>Įgyvendinti bendruomenės iniciatyvą, skirtą gyvenamąjai aplinkai gerinti</t>
  </si>
  <si>
    <t>29.02.05.12</t>
  </si>
  <si>
    <t>Įkurti japonišką sodą</t>
  </si>
  <si>
    <t>29.02.06</t>
  </si>
  <si>
    <t>Savivaldybės administracijos pastatų infrastruktūros modernizavimas ir plėtra</t>
  </si>
  <si>
    <t>29.02.06.01</t>
  </si>
  <si>
    <t>Remontuoti ir modernizuoti savivaldybės administracijos pastatus</t>
  </si>
  <si>
    <t>Bendras lėšų  poreikis ir numatomi finansavimo šaltiniai</t>
  </si>
  <si>
    <t>(tūkst. Eur)</t>
  </si>
  <si>
    <t>Ekonominės klasifikacijos grupės</t>
  </si>
  <si>
    <t>Lėšų poreikis  biudžetiniams 2018-iesiems metams</t>
  </si>
  <si>
    <t>1. Iš viso lėšų poreikis:</t>
  </si>
  <si>
    <t>1.1. išlaidoms, iš jų:</t>
  </si>
  <si>
    <t>1.1.1. darbo užmokesčiui</t>
  </si>
  <si>
    <t>1.2. turtui įsigyti</t>
  </si>
  <si>
    <t>2. Finansavimo šaltiniai:</t>
  </si>
  <si>
    <t>2.1. 1. Savivaldybės lėšos (iš viso)</t>
  </si>
  <si>
    <t>2.1.1. 1. Savivaldybės biudžetas su dotacijomis (iš jų)</t>
  </si>
  <si>
    <t>2.1.1.1. 1. Savivaldybės biudžeto lėšos (SB)</t>
  </si>
  <si>
    <t>2.1.1.2. 2. Dotacijų iš valstybės ir kitų valstybės valdymo lygių lėšos (D)</t>
  </si>
  <si>
    <t>2.2. 2. Valstybės biudžeto lėšos (VB)</t>
  </si>
  <si>
    <t>2.3. 3. Europos Sąjungos ir kitų užsienio fondų paramos lėšos (ES)</t>
  </si>
  <si>
    <t>2.4. 4. Kitų šaltinių lėšos (KT)</t>
  </si>
  <si>
    <t>Finansavimo šaltiniai:</t>
  </si>
  <si>
    <t>Rekonstruoti VšĮ Alytaus apskrities S. Kudirkos ligoninės pastatus Alytuje, Ligoninės g. 12</t>
  </si>
  <si>
    <t>Įrengtos automobilių stovėjimo aikštelės (1652,6 m2) dalis</t>
  </si>
  <si>
    <t>Įrengtų automobilių stovėjimo vietų (49 vnt.) dalis</t>
  </si>
  <si>
    <t>Įrengtų automobilių stovėjimo aikštelių plotas</t>
  </si>
  <si>
    <t>Suremontuotų stogų plotas</t>
  </si>
  <si>
    <t>Suremontuotų fasadų plotas</t>
  </si>
  <si>
    <t>Suremontuotų fasadų siūlių ilgis ilgis</t>
  </si>
  <si>
    <t>Įrengtų vaikų žaidimo aikštelių skaičius</t>
  </si>
  <si>
    <r>
      <rPr>
        <b/>
        <sz val="10"/>
        <color indexed="8"/>
        <rFont val="Times New Roman"/>
        <family val="1"/>
      </rPr>
      <t>SB</t>
    </r>
    <r>
      <rPr>
        <sz val="10"/>
        <color indexed="8"/>
        <rFont val="Times New Roman"/>
        <family val="1"/>
      </rPr>
      <t xml:space="preserve"> – asignavimai savarankiškosioms funkcijoms atlikti,  biudžetinių įstaigų pajamų lėšos, aplinkos apsaugos rėmimo specialiosios programos lėšos, paskolų lėšos ir kt.</t>
    </r>
  </si>
  <si>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– asignavimai valstybinėms (valstybės perduotoms savivaldybėms) funkcijoms atlikti, kitos spec. tikslinės dotacijos (perduotoms iš apskričių įstaigoms išlaikyti, mokinio krepšelio lėšos ir kt), kitos dotacijos.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</si>
</sst>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[$-10427]#,##0.00;\-#,##0.00;&quot;&quot;"/>
    <numFmt numFmtId="173" formatCode="[$-10427]#,##0.0;\-#,##0.0"/>
    <numFmt numFmtId="174" formatCode="0.0"/>
    <numFmt numFmtId="175" formatCode="#,##0.0;\-#,##0.0;"/>
  </numFmts>
  <fonts count="10" x14ac:knownFonts="1">
    <font>
      <sz val="11"/>
      <color rgb="FF000000"/>
      <name val="Calibri"/>
      <family val="2"/>
    </font>
    <font>
      <sz val="10"/>
      <name val="Arial"/>
      <family val="2"/>
      <charset val="186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8EC44"/>
        <bgColor rgb="FFF8EC44"/>
      </patternFill>
    </fill>
    <fill>
      <patternFill patternType="solid">
        <fgColor rgb="FFCFC7F5"/>
        <bgColor rgb="FFCFC7F5"/>
      </patternFill>
    </fill>
    <fill>
      <patternFill patternType="solid">
        <fgColor rgb="FFCEF7DB"/>
        <bgColor rgb="FFCEF7DB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5">
    <xf numFmtId="0" fontId="0" fillId="0" borderId="0" applyBorder="0"/>
    <xf numFmtId="0" fontId="1" fillId="0" borderId="0"/>
    <xf numFmtId="0" fontId="4" fillId="0" borderId="0"/>
    <xf numFmtId="0" fontId="4" fillId="0" borderId="0"/>
    <xf numFmtId="0" fontId="1" fillId="0" borderId="0"/>
  </cellStyleXfs>
  <cellXfs count="233">
    <xf numFmtId="0" fontId="0" fillId="0" borderId="0" xfId="0"/>
    <xf numFmtId="0" fontId="5" fillId="0" borderId="0" xfId="0" applyNumberFormat="1" applyFont="1" applyFill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 readingOrder="1"/>
    </xf>
    <xf numFmtId="0" fontId="6" fillId="0" borderId="17" xfId="0" applyNumberFormat="1" applyFont="1" applyFill="1" applyBorder="1" applyAlignment="1" applyProtection="1">
      <alignment horizontal="center" vertical="top" wrapText="1" readingOrder="1"/>
    </xf>
    <xf numFmtId="0" fontId="6" fillId="0" borderId="18" xfId="0" applyNumberFormat="1" applyFont="1" applyFill="1" applyBorder="1" applyAlignment="1" applyProtection="1">
      <alignment horizontal="center" vertical="center" wrapText="1" readingOrder="1"/>
    </xf>
    <xf numFmtId="0" fontId="6" fillId="0" borderId="19" xfId="0" applyNumberFormat="1" applyFont="1" applyFill="1" applyBorder="1" applyAlignment="1" applyProtection="1">
      <alignment horizontal="center" vertical="center" wrapText="1" readingOrder="1"/>
    </xf>
    <xf numFmtId="0" fontId="6" fillId="0" borderId="19" xfId="0" applyNumberFormat="1" applyFont="1" applyFill="1" applyBorder="1" applyAlignment="1" applyProtection="1">
      <alignment horizontal="center" vertical="top" wrapText="1" readingOrder="1"/>
    </xf>
    <xf numFmtId="0" fontId="6" fillId="0" borderId="19" xfId="0" applyNumberFormat="1" applyFont="1" applyFill="1" applyBorder="1" applyAlignment="1" applyProtection="1">
      <alignment vertical="top" wrapText="1"/>
    </xf>
    <xf numFmtId="0" fontId="6" fillId="0" borderId="18" xfId="0" applyNumberFormat="1" applyFont="1" applyFill="1" applyBorder="1" applyAlignment="1" applyProtection="1">
      <alignment horizontal="center" vertical="top" wrapText="1" readingOrder="1"/>
    </xf>
    <xf numFmtId="0" fontId="6" fillId="0" borderId="20" xfId="0" applyNumberFormat="1" applyFont="1" applyFill="1" applyBorder="1" applyAlignment="1" applyProtection="1">
      <alignment horizontal="center" vertical="top" wrapText="1" readingOrder="1"/>
    </xf>
    <xf numFmtId="0" fontId="6" fillId="0" borderId="21" xfId="0" applyNumberFormat="1" applyFont="1" applyFill="1" applyBorder="1" applyAlignment="1" applyProtection="1">
      <alignment vertical="top" wrapText="1" readingOrder="1"/>
    </xf>
    <xf numFmtId="0" fontId="6" fillId="0" borderId="22" xfId="0" applyNumberFormat="1" applyFont="1" applyFill="1" applyBorder="1" applyAlignment="1" applyProtection="1">
      <alignment vertical="top" wrapText="1" readingOrder="1"/>
    </xf>
    <xf numFmtId="0" fontId="6" fillId="0" borderId="22" xfId="0" applyNumberFormat="1" applyFont="1" applyFill="1" applyBorder="1" applyAlignment="1" applyProtection="1">
      <alignment horizontal="center" vertical="top" wrapText="1" readingOrder="1"/>
    </xf>
    <xf numFmtId="0" fontId="6" fillId="0" borderId="23" xfId="0" applyNumberFormat="1" applyFont="1" applyFill="1" applyBorder="1" applyAlignment="1" applyProtection="1">
      <alignment horizontal="center" vertical="top" wrapText="1" readingOrder="1"/>
    </xf>
    <xf numFmtId="0" fontId="6" fillId="0" borderId="21" xfId="0" applyNumberFormat="1" applyFont="1" applyFill="1" applyBorder="1" applyAlignment="1" applyProtection="1">
      <alignment horizontal="center" vertical="top" wrapText="1" readingOrder="1"/>
    </xf>
    <xf numFmtId="0" fontId="6" fillId="0" borderId="24" xfId="0" applyNumberFormat="1" applyFont="1" applyFill="1" applyBorder="1" applyAlignment="1" applyProtection="1">
      <alignment horizontal="center" vertical="top" wrapText="1" readingOrder="1"/>
    </xf>
    <xf numFmtId="0" fontId="6" fillId="0" borderId="25" xfId="0" applyNumberFormat="1" applyFont="1" applyFill="1" applyBorder="1" applyAlignment="1" applyProtection="1">
      <alignment horizontal="center" vertical="top" wrapText="1" readingOrder="1"/>
    </xf>
    <xf numFmtId="0" fontId="6" fillId="2" borderId="26" xfId="0" applyNumberFormat="1" applyFont="1" applyFill="1" applyBorder="1" applyAlignment="1" applyProtection="1">
      <alignment vertical="top" wrapText="1" readingOrder="1"/>
      <protection locked="0"/>
    </xf>
    <xf numFmtId="0" fontId="6" fillId="2" borderId="27" xfId="0" applyNumberFormat="1" applyFont="1" applyFill="1" applyBorder="1" applyAlignment="1" applyProtection="1">
      <alignment vertical="top" wrapText="1" readingOrder="1"/>
      <protection locked="0"/>
    </xf>
    <xf numFmtId="0" fontId="6" fillId="2" borderId="27" xfId="0" applyNumberFormat="1" applyFont="1" applyFill="1" applyBorder="1" applyAlignment="1" applyProtection="1">
      <alignment horizontal="left" vertical="top" wrapText="1" readingOrder="1"/>
      <protection locked="0"/>
    </xf>
    <xf numFmtId="172" fontId="6" fillId="2" borderId="27" xfId="0" applyNumberFormat="1" applyFont="1" applyFill="1" applyBorder="1" applyAlignment="1" applyProtection="1">
      <alignment horizontal="right" vertical="top" wrapText="1" readingOrder="1"/>
    </xf>
    <xf numFmtId="172" fontId="6" fillId="2" borderId="28" xfId="0" applyNumberFormat="1" applyFont="1" applyFill="1" applyBorder="1" applyAlignment="1" applyProtection="1">
      <alignment horizontal="right" vertical="top" wrapText="1" readingOrder="1"/>
    </xf>
    <xf numFmtId="172" fontId="6" fillId="2" borderId="26" xfId="0" applyNumberFormat="1" applyFont="1" applyFill="1" applyBorder="1" applyAlignment="1" applyProtection="1">
      <alignment horizontal="right" vertical="top" wrapText="1" readingOrder="1"/>
    </xf>
    <xf numFmtId="172" fontId="6" fillId="2" borderId="29" xfId="0" applyNumberFormat="1" applyFont="1" applyFill="1" applyBorder="1" applyAlignment="1" applyProtection="1">
      <alignment horizontal="right" vertical="top" wrapText="1" readingOrder="1"/>
    </xf>
    <xf numFmtId="172" fontId="6" fillId="2" borderId="30" xfId="0" applyNumberFormat="1" applyFont="1" applyFill="1" applyBorder="1" applyAlignment="1" applyProtection="1">
      <alignment horizontal="right" vertical="top" wrapText="1" readingOrder="1"/>
    </xf>
    <xf numFmtId="0" fontId="6" fillId="2" borderId="27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2" borderId="27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2" borderId="29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" borderId="26" xfId="0" applyNumberFormat="1" applyFont="1" applyFill="1" applyBorder="1" applyAlignment="1" applyProtection="1">
      <alignment vertical="top" wrapText="1" readingOrder="1"/>
      <protection locked="0"/>
    </xf>
    <xf numFmtId="0" fontId="5" fillId="3" borderId="27" xfId="0" applyNumberFormat="1" applyFont="1" applyFill="1" applyBorder="1" applyAlignment="1" applyProtection="1">
      <alignment vertical="top" wrapText="1" readingOrder="1"/>
      <protection locked="0"/>
    </xf>
    <xf numFmtId="0" fontId="5" fillId="3" borderId="27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3" borderId="27" xfId="0" applyNumberFormat="1" applyFont="1" applyFill="1" applyBorder="1" applyAlignment="1" applyProtection="1">
      <alignment horizontal="right" vertical="top" wrapText="1" readingOrder="1"/>
    </xf>
    <xf numFmtId="172" fontId="5" fillId="3" borderId="28" xfId="0" applyNumberFormat="1" applyFont="1" applyFill="1" applyBorder="1" applyAlignment="1" applyProtection="1">
      <alignment horizontal="right" vertical="top" wrapText="1" readingOrder="1"/>
    </xf>
    <xf numFmtId="172" fontId="5" fillId="3" borderId="26" xfId="0" applyNumberFormat="1" applyFont="1" applyFill="1" applyBorder="1" applyAlignment="1" applyProtection="1">
      <alignment horizontal="right" vertical="top" wrapText="1" readingOrder="1"/>
    </xf>
    <xf numFmtId="172" fontId="5" fillId="3" borderId="29" xfId="0" applyNumberFormat="1" applyFont="1" applyFill="1" applyBorder="1" applyAlignment="1" applyProtection="1">
      <alignment horizontal="right" vertical="top" wrapText="1" readingOrder="1"/>
    </xf>
    <xf numFmtId="172" fontId="5" fillId="3" borderId="30" xfId="0" applyNumberFormat="1" applyFont="1" applyFill="1" applyBorder="1" applyAlignment="1" applyProtection="1">
      <alignment horizontal="right" vertical="top" wrapText="1" readingOrder="1"/>
    </xf>
    <xf numFmtId="0" fontId="5" fillId="3" borderId="27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" borderId="27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" borderId="29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26" xfId="0" applyNumberFormat="1" applyFont="1" applyFill="1" applyBorder="1" applyAlignment="1" applyProtection="1">
      <alignment vertical="top" wrapText="1" readingOrder="1"/>
      <protection locked="0"/>
    </xf>
    <xf numFmtId="0" fontId="5" fillId="4" borderId="27" xfId="0" applyNumberFormat="1" applyFont="1" applyFill="1" applyBorder="1" applyAlignment="1" applyProtection="1">
      <alignment vertical="top" wrapText="1" readingOrder="1"/>
      <protection locked="0"/>
    </xf>
    <xf numFmtId="0" fontId="5" fillId="4" borderId="27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4" borderId="27" xfId="0" applyNumberFormat="1" applyFont="1" applyFill="1" applyBorder="1" applyAlignment="1" applyProtection="1">
      <alignment horizontal="right" vertical="top" wrapText="1" readingOrder="1"/>
    </xf>
    <xf numFmtId="172" fontId="5" fillId="4" borderId="28" xfId="0" applyNumberFormat="1" applyFont="1" applyFill="1" applyBorder="1" applyAlignment="1" applyProtection="1">
      <alignment horizontal="right" vertical="top" wrapText="1" readingOrder="1"/>
    </xf>
    <xf numFmtId="172" fontId="5" fillId="4" borderId="26" xfId="0" applyNumberFormat="1" applyFont="1" applyFill="1" applyBorder="1" applyAlignment="1" applyProtection="1">
      <alignment horizontal="right" vertical="top" wrapText="1" readingOrder="1"/>
    </xf>
    <xf numFmtId="172" fontId="5" fillId="4" borderId="29" xfId="0" applyNumberFormat="1" applyFont="1" applyFill="1" applyBorder="1" applyAlignment="1" applyProtection="1">
      <alignment horizontal="right" vertical="top" wrapText="1" readingOrder="1"/>
    </xf>
    <xf numFmtId="172" fontId="5" fillId="4" borderId="30" xfId="0" applyNumberFormat="1" applyFont="1" applyFill="1" applyBorder="1" applyAlignment="1" applyProtection="1">
      <alignment horizontal="right" vertical="top" wrapText="1" readingOrder="1"/>
    </xf>
    <xf numFmtId="0" fontId="5" fillId="4" borderId="27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4" borderId="27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29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26" xfId="0" applyNumberFormat="1" applyFont="1" applyFill="1" applyBorder="1" applyAlignment="1" applyProtection="1">
      <alignment vertical="top" wrapText="1" readingOrder="1"/>
      <protection locked="0"/>
    </xf>
    <xf numFmtId="0" fontId="5" fillId="0" borderId="27" xfId="0" applyNumberFormat="1" applyFont="1" applyFill="1" applyBorder="1" applyAlignment="1" applyProtection="1">
      <alignment vertical="top" wrapText="1" readingOrder="1"/>
      <protection locked="0"/>
    </xf>
    <xf numFmtId="0" fontId="5" fillId="0" borderId="27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0" borderId="27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28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26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29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3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27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27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29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27" xfId="0" applyNumberFormat="1" applyFont="1" applyFill="1" applyBorder="1" applyAlignment="1" applyProtection="1">
      <alignment horizontal="right" vertical="top" wrapText="1" readingOrder="1"/>
    </xf>
    <xf numFmtId="172" fontId="5" fillId="0" borderId="28" xfId="0" applyNumberFormat="1" applyFont="1" applyFill="1" applyBorder="1" applyAlignment="1" applyProtection="1">
      <alignment horizontal="right" vertical="top" wrapText="1" readingOrder="1"/>
    </xf>
    <xf numFmtId="172" fontId="5" fillId="0" borderId="26" xfId="0" applyNumberFormat="1" applyFont="1" applyFill="1" applyBorder="1" applyAlignment="1" applyProtection="1">
      <alignment horizontal="right" vertical="top" wrapText="1" readingOrder="1"/>
    </xf>
    <xf numFmtId="172" fontId="5" fillId="0" borderId="29" xfId="0" applyNumberFormat="1" applyFont="1" applyFill="1" applyBorder="1" applyAlignment="1" applyProtection="1">
      <alignment horizontal="right" vertical="top" wrapText="1" readingOrder="1"/>
    </xf>
    <xf numFmtId="172" fontId="5" fillId="0" borderId="30" xfId="0" applyNumberFormat="1" applyFont="1" applyFill="1" applyBorder="1" applyAlignment="1" applyProtection="1">
      <alignment horizontal="right" vertical="top" wrapText="1" readingOrder="1"/>
    </xf>
    <xf numFmtId="0" fontId="5" fillId="0" borderId="18" xfId="0" applyNumberFormat="1" applyFont="1" applyFill="1" applyBorder="1" applyAlignment="1" applyProtection="1">
      <alignment vertical="top" wrapText="1" readingOrder="1"/>
      <protection locked="0"/>
    </xf>
    <xf numFmtId="0" fontId="5" fillId="0" borderId="19" xfId="0" applyNumberFormat="1" applyFont="1" applyFill="1" applyBorder="1" applyAlignment="1" applyProtection="1">
      <alignment vertical="top" wrapText="1" readingOrder="1"/>
      <protection locked="0"/>
    </xf>
    <xf numFmtId="0" fontId="5" fillId="0" borderId="19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0" borderId="19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31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18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32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19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19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2" fontId="5" fillId="0" borderId="27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5" borderId="26" xfId="0" applyNumberFormat="1" applyFont="1" applyFill="1" applyBorder="1" applyAlignment="1" applyProtection="1">
      <alignment vertical="top" wrapText="1" readingOrder="1"/>
      <protection locked="0"/>
    </xf>
    <xf numFmtId="172" fontId="5" fillId="5" borderId="3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33" xfId="0" applyNumberFormat="1" applyFont="1" applyFill="1" applyBorder="1" applyAlignment="1" applyProtection="1">
      <alignment vertical="top" wrapText="1" readingOrder="1"/>
      <protection locked="0"/>
    </xf>
    <xf numFmtId="0" fontId="5" fillId="0" borderId="34" xfId="0" applyNumberFormat="1" applyFont="1" applyFill="1" applyBorder="1" applyAlignment="1" applyProtection="1">
      <alignment vertical="top" wrapText="1" readingOrder="1"/>
      <protection locked="0"/>
    </xf>
    <xf numFmtId="0" fontId="5" fillId="0" borderId="34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0" borderId="34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35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33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36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37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34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3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36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" xfId="0" applyFont="1" applyBorder="1" applyAlignment="1" applyProtection="1">
      <alignment horizontal="center" vertical="center" wrapText="1" readingOrder="1"/>
      <protection locked="0"/>
    </xf>
    <xf numFmtId="0" fontId="6" fillId="0" borderId="5" xfId="0" applyFont="1" applyBorder="1" applyAlignment="1" applyProtection="1">
      <alignment horizontal="center" vertical="center" wrapText="1" readingOrder="1"/>
      <protection locked="0"/>
    </xf>
    <xf numFmtId="0" fontId="6" fillId="0" borderId="6" xfId="0" applyFont="1" applyBorder="1" applyAlignment="1" applyProtection="1">
      <alignment horizontal="center" vertical="center" wrapText="1" readingOrder="1"/>
      <protection locked="0"/>
    </xf>
    <xf numFmtId="0" fontId="6" fillId="0" borderId="7" xfId="0" applyFont="1" applyBorder="1" applyAlignment="1" applyProtection="1">
      <alignment horizontal="center" vertical="center" wrapText="1" readingOrder="1"/>
      <protection locked="0"/>
    </xf>
    <xf numFmtId="0" fontId="5" fillId="6" borderId="2" xfId="0" applyFont="1" applyFill="1" applyBorder="1" applyAlignment="1" applyProtection="1">
      <alignment horizontal="left" vertical="center" wrapText="1" readingOrder="1"/>
      <protection locked="0"/>
    </xf>
    <xf numFmtId="0" fontId="5" fillId="6" borderId="8" xfId="0" applyFont="1" applyFill="1" applyBorder="1"/>
    <xf numFmtId="173" fontId="5" fillId="6" borderId="3" xfId="0" applyNumberFormat="1" applyFont="1" applyFill="1" applyBorder="1" applyAlignment="1" applyProtection="1">
      <alignment horizontal="right" vertical="top" wrapText="1" readingOrder="1"/>
      <protection locked="0"/>
    </xf>
    <xf numFmtId="173" fontId="5" fillId="6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173" fontId="5" fillId="0" borderId="3" xfId="0" applyNumberFormat="1" applyFont="1" applyBorder="1" applyAlignment="1" applyProtection="1">
      <alignment horizontal="right" vertical="top" wrapText="1" readingOrder="1"/>
      <protection locked="0"/>
    </xf>
    <xf numFmtId="173" fontId="5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5" fillId="6" borderId="9" xfId="0" applyFont="1" applyFill="1" applyBorder="1"/>
    <xf numFmtId="0" fontId="5" fillId="6" borderId="2" xfId="0" applyFont="1" applyFill="1" applyBorder="1" applyAlignment="1" applyProtection="1">
      <alignment vertical="top" wrapText="1" readingOrder="1"/>
      <protection locked="0"/>
    </xf>
    <xf numFmtId="0" fontId="5" fillId="0" borderId="2" xfId="0" applyFont="1" applyBorder="1" applyAlignment="1" applyProtection="1">
      <alignment vertical="top" wrapText="1" readingOrder="1"/>
      <protection locked="0"/>
    </xf>
    <xf numFmtId="4" fontId="7" fillId="0" borderId="0" xfId="0" applyNumberFormat="1" applyFont="1" applyAlignment="1">
      <alignment horizontal="left" vertical="top"/>
    </xf>
    <xf numFmtId="174" fontId="7" fillId="0" borderId="0" xfId="0" applyNumberFormat="1" applyFont="1" applyAlignment="1">
      <alignment horizontal="left"/>
    </xf>
    <xf numFmtId="175" fontId="7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 applyProtection="1"/>
    <xf numFmtId="0" fontId="5" fillId="5" borderId="38" xfId="0" applyNumberFormat="1" applyFont="1" applyFill="1" applyBorder="1" applyAlignment="1" applyProtection="1">
      <alignment vertical="top" wrapText="1" readingOrder="1"/>
      <protection locked="0"/>
    </xf>
    <xf numFmtId="0" fontId="5" fillId="5" borderId="39" xfId="0" applyNumberFormat="1" applyFont="1" applyFill="1" applyBorder="1" applyAlignment="1" applyProtection="1">
      <alignment vertical="top" wrapText="1" readingOrder="1"/>
      <protection locked="0"/>
    </xf>
    <xf numFmtId="0" fontId="5" fillId="5" borderId="39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5" borderId="39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5" borderId="40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5" borderId="38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5" borderId="41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5" borderId="42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5" borderId="39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5" borderId="39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5" borderId="41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4" borderId="43" xfId="0" applyNumberFormat="1" applyFont="1" applyFill="1" applyBorder="1" applyAlignment="1" applyProtection="1">
      <alignment horizontal="right" vertical="top" wrapText="1" readingOrder="1"/>
    </xf>
    <xf numFmtId="172" fontId="5" fillId="0" borderId="4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45" xfId="0" applyNumberFormat="1" applyFont="1" applyFill="1" applyBorder="1" applyAlignment="1" applyProtection="1">
      <alignment vertical="top" wrapText="1" readingOrder="1"/>
      <protection locked="0"/>
    </xf>
    <xf numFmtId="0" fontId="5" fillId="0" borderId="44" xfId="0" applyNumberFormat="1" applyFont="1" applyFill="1" applyBorder="1" applyAlignment="1" applyProtection="1">
      <alignment vertical="top" wrapText="1" readingOrder="1"/>
      <protection locked="0"/>
    </xf>
    <xf numFmtId="0" fontId="5" fillId="0" borderId="44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0" borderId="46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45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47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48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44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4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47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5" borderId="49" xfId="0" applyNumberFormat="1" applyFont="1" applyFill="1" applyBorder="1" applyAlignment="1" applyProtection="1">
      <alignment vertical="top" wrapText="1" readingOrder="1"/>
      <protection locked="0"/>
    </xf>
    <xf numFmtId="0" fontId="5" fillId="5" borderId="50" xfId="0" applyNumberFormat="1" applyFont="1" applyFill="1" applyBorder="1" applyAlignment="1" applyProtection="1">
      <alignment vertical="top" wrapText="1" readingOrder="1"/>
      <protection locked="0"/>
    </xf>
    <xf numFmtId="0" fontId="5" fillId="5" borderId="50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5" borderId="50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5" borderId="51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5" borderId="52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5" borderId="50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5" borderId="5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5" borderId="53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54" xfId="0" applyNumberFormat="1" applyFont="1" applyFill="1" applyBorder="1" applyAlignment="1" applyProtection="1">
      <alignment vertical="top" wrapText="1" readingOrder="1"/>
      <protection locked="0"/>
    </xf>
    <xf numFmtId="0" fontId="5" fillId="4" borderId="55" xfId="0" applyNumberFormat="1" applyFont="1" applyFill="1" applyBorder="1" applyAlignment="1" applyProtection="1">
      <alignment vertical="top" wrapText="1" readingOrder="1"/>
      <protection locked="0"/>
    </xf>
    <xf numFmtId="0" fontId="5" fillId="4" borderId="55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4" borderId="55" xfId="0" applyNumberFormat="1" applyFont="1" applyFill="1" applyBorder="1" applyAlignment="1" applyProtection="1">
      <alignment horizontal="right" vertical="top" wrapText="1" readingOrder="1"/>
    </xf>
    <xf numFmtId="172" fontId="5" fillId="4" borderId="56" xfId="0" applyNumberFormat="1" applyFont="1" applyFill="1" applyBorder="1" applyAlignment="1" applyProtection="1">
      <alignment horizontal="right" vertical="top" wrapText="1" readingOrder="1"/>
    </xf>
    <xf numFmtId="172" fontId="5" fillId="4" borderId="10" xfId="0" applyNumberFormat="1" applyFont="1" applyFill="1" applyBorder="1" applyAlignment="1" applyProtection="1">
      <alignment horizontal="right" vertical="top" wrapText="1" readingOrder="1"/>
    </xf>
    <xf numFmtId="172" fontId="5" fillId="4" borderId="11" xfId="0" applyNumberFormat="1" applyFont="1" applyFill="1" applyBorder="1" applyAlignment="1" applyProtection="1">
      <alignment horizontal="right" vertical="top" wrapText="1" readingOrder="1"/>
    </xf>
    <xf numFmtId="172" fontId="5" fillId="4" borderId="57" xfId="0" applyNumberFormat="1" applyFont="1" applyFill="1" applyBorder="1" applyAlignment="1" applyProtection="1">
      <alignment horizontal="right" vertical="top" wrapText="1" readingOrder="1"/>
    </xf>
    <xf numFmtId="0" fontId="5" fillId="4" borderId="55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4" borderId="55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58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59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38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4" borderId="60" xfId="0" applyNumberFormat="1" applyFont="1" applyFill="1" applyBorder="1" applyAlignment="1" applyProtection="1">
      <alignment horizontal="right" vertical="top" wrapText="1" readingOrder="1"/>
    </xf>
    <xf numFmtId="172" fontId="5" fillId="4" borderId="61" xfId="0" applyNumberFormat="1" applyFont="1" applyFill="1" applyBorder="1" applyAlignment="1" applyProtection="1">
      <alignment horizontal="right" vertical="top" wrapText="1" readingOrder="1"/>
    </xf>
    <xf numFmtId="0" fontId="6" fillId="0" borderId="0" xfId="0" applyNumberFormat="1" applyFont="1" applyFill="1" applyAlignment="1" applyProtection="1">
      <alignment horizontal="center"/>
    </xf>
    <xf numFmtId="0" fontId="6" fillId="0" borderId="31" xfId="0" applyNumberFormat="1" applyFont="1" applyFill="1" applyBorder="1" applyAlignment="1" applyProtection="1">
      <alignment horizontal="center" vertical="top" wrapText="1" readingOrder="1"/>
    </xf>
    <xf numFmtId="0" fontId="5" fillId="0" borderId="0" xfId="0" applyFont="1"/>
    <xf numFmtId="0" fontId="5" fillId="0" borderId="62" xfId="0" applyNumberFormat="1" applyFont="1" applyFill="1" applyBorder="1" applyAlignment="1" applyProtection="1">
      <alignment vertical="top" wrapText="1" readingOrder="1"/>
      <protection locked="0"/>
    </xf>
    <xf numFmtId="0" fontId="5" fillId="0" borderId="63" xfId="0" applyNumberFormat="1" applyFont="1" applyFill="1" applyBorder="1" applyAlignment="1" applyProtection="1">
      <alignment vertical="top" wrapText="1" readingOrder="1"/>
      <protection locked="0"/>
    </xf>
    <xf numFmtId="0" fontId="5" fillId="0" borderId="63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0" borderId="63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64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62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65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66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63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65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67" xfId="0" applyNumberFormat="1" applyFont="1" applyFill="1" applyBorder="1" applyAlignment="1" applyProtection="1">
      <alignment vertical="top" wrapText="1" readingOrder="1"/>
      <protection locked="0"/>
    </xf>
    <xf numFmtId="0" fontId="5" fillId="0" borderId="68" xfId="0" applyNumberFormat="1" applyFont="1" applyFill="1" applyBorder="1" applyAlignment="1" applyProtection="1">
      <alignment vertical="top" wrapText="1" readingOrder="1"/>
      <protection locked="0"/>
    </xf>
    <xf numFmtId="0" fontId="5" fillId="0" borderId="68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0" borderId="68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69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67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70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71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68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7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72" xfId="0" applyNumberFormat="1" applyFont="1" applyFill="1" applyBorder="1" applyAlignment="1" applyProtection="1">
      <alignment vertical="top" wrapText="1" readingOrder="1"/>
      <protection locked="0"/>
    </xf>
    <xf numFmtId="0" fontId="5" fillId="0" borderId="73" xfId="0" applyNumberFormat="1" applyFont="1" applyFill="1" applyBorder="1" applyAlignment="1" applyProtection="1">
      <alignment vertical="top" wrapText="1" readingOrder="1"/>
      <protection locked="0"/>
    </xf>
    <xf numFmtId="0" fontId="5" fillId="0" borderId="73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0" borderId="73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74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72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75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76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59" xfId="0" applyNumberFormat="1" applyFont="1" applyFill="1" applyBorder="1" applyAlignment="1" applyProtection="1">
      <alignment vertical="top" wrapText="1" readingOrder="1"/>
      <protection locked="0"/>
    </xf>
    <xf numFmtId="0" fontId="5" fillId="0" borderId="77" xfId="0" applyNumberFormat="1" applyFont="1" applyFill="1" applyBorder="1" applyAlignment="1" applyProtection="1">
      <alignment vertical="top" wrapText="1" readingOrder="1"/>
      <protection locked="0"/>
    </xf>
    <xf numFmtId="0" fontId="5" fillId="0" borderId="77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0" borderId="77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78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79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0" borderId="80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5" borderId="49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5" borderId="53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5" borderId="19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5" borderId="19" xfId="0" applyNumberFormat="1" applyFont="1" applyFill="1" applyBorder="1" applyAlignment="1" applyProtection="1">
      <alignment horizontal="center" vertical="top" wrapText="1" readingOrder="1"/>
      <protection locked="0"/>
    </xf>
    <xf numFmtId="2" fontId="5" fillId="5" borderId="19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5" borderId="63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5" borderId="63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5" borderId="63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5" borderId="19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5" borderId="68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5" borderId="68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5" borderId="68" xfId="0" applyNumberFormat="1" applyFont="1" applyFill="1" applyBorder="1" applyAlignment="1" applyProtection="1">
      <alignment horizontal="right" vertical="top" wrapText="1" readingOrder="1"/>
      <protection locked="0"/>
    </xf>
    <xf numFmtId="172" fontId="5" fillId="4" borderId="81" xfId="0" applyNumberFormat="1" applyFont="1" applyFill="1" applyBorder="1" applyAlignment="1" applyProtection="1">
      <alignment horizontal="right" vertical="top" wrapText="1" readingOrder="1"/>
    </xf>
    <xf numFmtId="172" fontId="5" fillId="4" borderId="12" xfId="0" applyNumberFormat="1" applyFont="1" applyFill="1" applyBorder="1" applyAlignment="1" applyProtection="1">
      <alignment horizontal="right" vertical="top" wrapText="1" readingOrder="1"/>
    </xf>
    <xf numFmtId="0" fontId="5" fillId="6" borderId="13" xfId="0" applyFont="1" applyFill="1" applyBorder="1"/>
    <xf numFmtId="0" fontId="7" fillId="0" borderId="0" xfId="2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5" fillId="0" borderId="0" xfId="0" applyNumberFormat="1" applyFont="1" applyFill="1" applyAlignment="1" applyProtection="1">
      <alignment wrapText="1"/>
    </xf>
    <xf numFmtId="0" fontId="6" fillId="0" borderId="0" xfId="0" applyNumberFormat="1" applyFont="1" applyFill="1" applyAlignment="1" applyProtection="1">
      <alignment horizontal="center"/>
    </xf>
    <xf numFmtId="0" fontId="6" fillId="0" borderId="84" xfId="0" applyNumberFormat="1" applyFont="1" applyFill="1" applyBorder="1" applyAlignment="1" applyProtection="1">
      <alignment horizontal="center" vertical="top" wrapText="1" readingOrder="1"/>
    </xf>
    <xf numFmtId="0" fontId="5" fillId="0" borderId="85" xfId="0" applyNumberFormat="1" applyFont="1" applyFill="1" applyBorder="1" applyAlignment="1" applyProtection="1">
      <alignment vertical="top" wrapText="1" readingOrder="1"/>
    </xf>
    <xf numFmtId="0" fontId="6" fillId="0" borderId="89" xfId="0" applyNumberFormat="1" applyFont="1" applyFill="1" applyBorder="1" applyAlignment="1" applyProtection="1">
      <alignment horizontal="center" vertical="top" wrapText="1" readingOrder="1"/>
    </xf>
    <xf numFmtId="0" fontId="5" fillId="0" borderId="85" xfId="0" applyNumberFormat="1" applyFont="1" applyFill="1" applyBorder="1" applyAlignment="1" applyProtection="1">
      <alignment vertical="top" wrapText="1"/>
    </xf>
    <xf numFmtId="0" fontId="5" fillId="0" borderId="86" xfId="0" applyNumberFormat="1" applyFont="1" applyFill="1" applyBorder="1" applyAlignment="1" applyProtection="1">
      <alignment vertical="top" wrapText="1"/>
    </xf>
    <xf numFmtId="0" fontId="6" fillId="0" borderId="90" xfId="0" applyNumberFormat="1" applyFont="1" applyFill="1" applyBorder="1" applyAlignment="1" applyProtection="1">
      <alignment horizontal="center" vertical="center" wrapText="1" readingOrder="1"/>
    </xf>
    <xf numFmtId="0" fontId="5" fillId="0" borderId="76" xfId="0" applyFont="1" applyBorder="1" applyAlignment="1">
      <alignment horizontal="center" vertical="center" wrapText="1" readingOrder="1"/>
    </xf>
    <xf numFmtId="0" fontId="5" fillId="0" borderId="91" xfId="0" applyFont="1" applyBorder="1" applyAlignment="1">
      <alignment horizontal="center" vertical="center" wrapText="1" readingOrder="1"/>
    </xf>
    <xf numFmtId="0" fontId="6" fillId="0" borderId="82" xfId="0" applyNumberFormat="1" applyFont="1" applyFill="1" applyBorder="1" applyAlignment="1" applyProtection="1">
      <alignment horizontal="center" vertical="center" wrapText="1" readingOrder="1"/>
    </xf>
    <xf numFmtId="0" fontId="5" fillId="0" borderId="73" xfId="0" applyFont="1" applyBorder="1" applyAlignment="1">
      <alignment horizontal="center" vertical="center" wrapText="1" readingOrder="1"/>
    </xf>
    <xf numFmtId="0" fontId="5" fillId="0" borderId="83" xfId="0" applyFont="1" applyBorder="1" applyAlignment="1">
      <alignment horizontal="center" vertical="center" wrapText="1" readingOrder="1"/>
    </xf>
    <xf numFmtId="0" fontId="6" fillId="0" borderId="31" xfId="0" applyNumberFormat="1" applyFont="1" applyFill="1" applyBorder="1" applyAlignment="1" applyProtection="1">
      <alignment horizontal="center" vertical="top" wrapText="1" readingOrder="1"/>
    </xf>
    <xf numFmtId="0" fontId="5" fillId="0" borderId="87" xfId="0" applyNumberFormat="1" applyFont="1" applyFill="1" applyBorder="1" applyAlignment="1" applyProtection="1">
      <alignment vertical="top" wrapText="1"/>
    </xf>
    <xf numFmtId="0" fontId="5" fillId="0" borderId="88" xfId="0" applyNumberFormat="1" applyFont="1" applyFill="1" applyBorder="1" applyAlignment="1" applyProtection="1">
      <alignment vertical="top" wrapText="1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/>
    <xf numFmtId="0" fontId="6" fillId="0" borderId="0" xfId="0" applyFont="1" applyAlignment="1" applyProtection="1">
      <alignment horizontal="right" vertical="top" wrapText="1" readingOrder="1"/>
      <protection locked="0"/>
    </xf>
    <xf numFmtId="0" fontId="6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/>
  </cellXfs>
  <cellStyles count="5">
    <cellStyle name="Įprastas" xfId="0" builtinId="0"/>
    <cellStyle name="Įprastas 2" xfId="1"/>
    <cellStyle name="Normal 2" xfId="2"/>
    <cellStyle name="Normal 3" xfId="3"/>
    <cellStyle name="Paprastas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T14" sqref="T14"/>
    </sheetView>
  </sheetViews>
  <sheetFormatPr defaultColWidth="9.109375" defaultRowHeight="13.2" x14ac:dyDescent="0.25"/>
  <cols>
    <col min="1" max="1" width="10.6640625" style="1" customWidth="1"/>
    <col min="2" max="2" width="40.33203125" style="1" customWidth="1"/>
    <col min="3" max="3" width="5.109375" style="1" customWidth="1"/>
    <col min="4" max="11" width="10.109375" style="1" customWidth="1"/>
    <col min="12" max="13" width="10.5546875" style="1" customWidth="1"/>
    <col min="14" max="14" width="54.109375" style="1" customWidth="1"/>
    <col min="15" max="15" width="8" style="1" customWidth="1"/>
    <col min="16" max="18" width="10.6640625" style="1" customWidth="1"/>
    <col min="19" max="16384" width="9.109375" style="1"/>
  </cols>
  <sheetData>
    <row r="1" spans="1:18" ht="41.25" customHeight="1" x14ac:dyDescent="0.25">
      <c r="O1" s="212" t="s">
        <v>169</v>
      </c>
      <c r="P1" s="212"/>
      <c r="Q1" s="212"/>
      <c r="R1" s="212"/>
    </row>
    <row r="3" spans="1:18" s="156" customFormat="1" x14ac:dyDescent="0.25">
      <c r="A3" s="213" t="s">
        <v>170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</row>
    <row r="4" spans="1:18" ht="13.8" thickBot="1" x14ac:dyDescent="0.3"/>
    <row r="5" spans="1:18" ht="26.4" x14ac:dyDescent="0.25">
      <c r="A5" s="2" t="s">
        <v>1</v>
      </c>
      <c r="B5" s="3" t="s">
        <v>171</v>
      </c>
      <c r="C5" s="3" t="s">
        <v>172</v>
      </c>
      <c r="D5" s="214" t="s">
        <v>173</v>
      </c>
      <c r="E5" s="215"/>
      <c r="F5" s="215"/>
      <c r="G5" s="215"/>
      <c r="H5" s="216" t="s">
        <v>174</v>
      </c>
      <c r="I5" s="217"/>
      <c r="J5" s="217"/>
      <c r="K5" s="218"/>
      <c r="L5" s="219" t="s">
        <v>175</v>
      </c>
      <c r="M5" s="222" t="s">
        <v>176</v>
      </c>
      <c r="N5" s="214" t="s">
        <v>177</v>
      </c>
      <c r="O5" s="217"/>
      <c r="P5" s="217"/>
      <c r="Q5" s="217"/>
      <c r="R5" s="218"/>
    </row>
    <row r="6" spans="1:18" ht="26.4" x14ac:dyDescent="0.25">
      <c r="A6" s="4"/>
      <c r="B6" s="5"/>
      <c r="C6" s="6"/>
      <c r="D6" s="6" t="s">
        <v>178</v>
      </c>
      <c r="E6" s="6" t="s">
        <v>179</v>
      </c>
      <c r="F6" s="7"/>
      <c r="G6" s="157" t="s">
        <v>180</v>
      </c>
      <c r="H6" s="8" t="s">
        <v>178</v>
      </c>
      <c r="I6" s="6" t="s">
        <v>179</v>
      </c>
      <c r="J6" s="7"/>
      <c r="K6" s="9" t="s">
        <v>181</v>
      </c>
      <c r="L6" s="220"/>
      <c r="M6" s="223"/>
      <c r="N6" s="6" t="s">
        <v>182</v>
      </c>
      <c r="O6" s="6" t="s">
        <v>5</v>
      </c>
      <c r="P6" s="225" t="s">
        <v>183</v>
      </c>
      <c r="Q6" s="226"/>
      <c r="R6" s="227"/>
    </row>
    <row r="7" spans="1:18" ht="28.5" customHeight="1" thickBot="1" x14ac:dyDescent="0.3">
      <c r="A7" s="10"/>
      <c r="B7" s="11"/>
      <c r="C7" s="12"/>
      <c r="D7" s="12"/>
      <c r="E7" s="12" t="s">
        <v>178</v>
      </c>
      <c r="F7" s="12" t="s">
        <v>184</v>
      </c>
      <c r="G7" s="13"/>
      <c r="H7" s="14"/>
      <c r="I7" s="12" t="s">
        <v>185</v>
      </c>
      <c r="J7" s="12" t="s">
        <v>184</v>
      </c>
      <c r="K7" s="15"/>
      <c r="L7" s="221"/>
      <c r="M7" s="224"/>
      <c r="N7" s="12"/>
      <c r="O7" s="12"/>
      <c r="P7" s="12" t="s">
        <v>186</v>
      </c>
      <c r="Q7" s="12" t="s">
        <v>187</v>
      </c>
      <c r="R7" s="16" t="s">
        <v>188</v>
      </c>
    </row>
    <row r="8" spans="1:18" ht="13.8" thickBot="1" x14ac:dyDescent="0.3">
      <c r="A8" s="17" t="s">
        <v>2</v>
      </c>
      <c r="B8" s="18" t="s">
        <v>0</v>
      </c>
      <c r="C8" s="19"/>
      <c r="D8" s="20">
        <f t="shared" ref="D8:M8" si="0">D9+D20</f>
        <v>11091.6</v>
      </c>
      <c r="E8" s="20">
        <f t="shared" si="0"/>
        <v>1031.5</v>
      </c>
      <c r="F8" s="20">
        <f t="shared" si="0"/>
        <v>21.7</v>
      </c>
      <c r="G8" s="21">
        <f t="shared" si="0"/>
        <v>10060.099999999999</v>
      </c>
      <c r="H8" s="22">
        <f>H9+H20</f>
        <v>10229.799999999999</v>
      </c>
      <c r="I8" s="20">
        <f t="shared" si="0"/>
        <v>1328.8000000000002</v>
      </c>
      <c r="J8" s="20">
        <f t="shared" si="0"/>
        <v>24.7</v>
      </c>
      <c r="K8" s="23">
        <f t="shared" si="0"/>
        <v>8901</v>
      </c>
      <c r="L8" s="24">
        <f t="shared" si="0"/>
        <v>10484</v>
      </c>
      <c r="M8" s="20">
        <f t="shared" si="0"/>
        <v>10830.2</v>
      </c>
      <c r="N8" s="19"/>
      <c r="O8" s="25"/>
      <c r="P8" s="26"/>
      <c r="Q8" s="26"/>
      <c r="R8" s="27"/>
    </row>
    <row r="9" spans="1:18" ht="13.8" thickBot="1" x14ac:dyDescent="0.3">
      <c r="A9" s="28" t="s">
        <v>4</v>
      </c>
      <c r="B9" s="29" t="s">
        <v>3</v>
      </c>
      <c r="C9" s="30"/>
      <c r="D9" s="31">
        <f t="shared" ref="D9:M9" si="1">SUM(D10:D10)</f>
        <v>790</v>
      </c>
      <c r="E9" s="31">
        <f t="shared" si="1"/>
        <v>280.5</v>
      </c>
      <c r="F9" s="31">
        <f t="shared" si="1"/>
        <v>1</v>
      </c>
      <c r="G9" s="32">
        <f t="shared" si="1"/>
        <v>509.5</v>
      </c>
      <c r="H9" s="33">
        <f t="shared" si="1"/>
        <v>1419.6999999999998</v>
      </c>
      <c r="I9" s="31">
        <f t="shared" si="1"/>
        <v>419.1</v>
      </c>
      <c r="J9" s="31">
        <f t="shared" si="1"/>
        <v>2.2000000000000002</v>
      </c>
      <c r="K9" s="34">
        <f t="shared" si="1"/>
        <v>1000.6</v>
      </c>
      <c r="L9" s="35">
        <f t="shared" si="1"/>
        <v>581.5</v>
      </c>
      <c r="M9" s="31">
        <f t="shared" si="1"/>
        <v>531.5</v>
      </c>
      <c r="N9" s="30" t="s">
        <v>6</v>
      </c>
      <c r="O9" s="36" t="s">
        <v>7</v>
      </c>
      <c r="P9" s="37" t="s">
        <v>8</v>
      </c>
      <c r="Q9" s="37" t="s">
        <v>9</v>
      </c>
      <c r="R9" s="38" t="s">
        <v>10</v>
      </c>
    </row>
    <row r="10" spans="1:18" ht="27" thickBot="1" x14ac:dyDescent="0.3">
      <c r="A10" s="39" t="s">
        <v>189</v>
      </c>
      <c r="B10" s="40" t="s">
        <v>190</v>
      </c>
      <c r="C10" s="41"/>
      <c r="D10" s="42">
        <f t="shared" ref="D10:M10" si="2">D11+D12+D13+D14+D18+D19</f>
        <v>790</v>
      </c>
      <c r="E10" s="42">
        <f t="shared" si="2"/>
        <v>280.5</v>
      </c>
      <c r="F10" s="42">
        <f t="shared" si="2"/>
        <v>1</v>
      </c>
      <c r="G10" s="43">
        <f t="shared" si="2"/>
        <v>509.5</v>
      </c>
      <c r="H10" s="44">
        <f>H11+H12+H13+H14+H18+H19</f>
        <v>1419.6999999999998</v>
      </c>
      <c r="I10" s="42">
        <f t="shared" si="2"/>
        <v>419.1</v>
      </c>
      <c r="J10" s="42">
        <f t="shared" si="2"/>
        <v>2.2000000000000002</v>
      </c>
      <c r="K10" s="45">
        <f t="shared" si="2"/>
        <v>1000.6</v>
      </c>
      <c r="L10" s="46">
        <f t="shared" si="2"/>
        <v>581.5</v>
      </c>
      <c r="M10" s="42">
        <f t="shared" si="2"/>
        <v>531.5</v>
      </c>
      <c r="N10" s="41" t="s">
        <v>11</v>
      </c>
      <c r="O10" s="47" t="s">
        <v>12</v>
      </c>
      <c r="P10" s="48" t="s">
        <v>9</v>
      </c>
      <c r="Q10" s="48" t="s">
        <v>9</v>
      </c>
      <c r="R10" s="49" t="s">
        <v>9</v>
      </c>
    </row>
    <row r="11" spans="1:18" ht="27" thickBot="1" x14ac:dyDescent="0.3">
      <c r="A11" s="50" t="s">
        <v>191</v>
      </c>
      <c r="B11" s="51" t="s">
        <v>192</v>
      </c>
      <c r="C11" s="52" t="s">
        <v>193</v>
      </c>
      <c r="D11" s="53">
        <v>80</v>
      </c>
      <c r="E11" s="53">
        <v>80</v>
      </c>
      <c r="F11" s="53">
        <v>0</v>
      </c>
      <c r="G11" s="54">
        <v>0</v>
      </c>
      <c r="H11" s="55">
        <f t="shared" ref="H11:H19" si="3">I11+K11</f>
        <v>80</v>
      </c>
      <c r="I11" s="53">
        <v>80</v>
      </c>
      <c r="J11" s="53">
        <v>0</v>
      </c>
      <c r="K11" s="56">
        <v>0</v>
      </c>
      <c r="L11" s="57">
        <v>100</v>
      </c>
      <c r="M11" s="53">
        <v>100</v>
      </c>
      <c r="N11" s="52" t="s">
        <v>13</v>
      </c>
      <c r="O11" s="58" t="s">
        <v>14</v>
      </c>
      <c r="P11" s="59" t="s">
        <v>15</v>
      </c>
      <c r="Q11" s="59" t="s">
        <v>15</v>
      </c>
      <c r="R11" s="60" t="s">
        <v>16</v>
      </c>
    </row>
    <row r="12" spans="1:18" ht="27" thickBot="1" x14ac:dyDescent="0.3">
      <c r="A12" s="50" t="s">
        <v>194</v>
      </c>
      <c r="B12" s="51" t="s">
        <v>195</v>
      </c>
      <c r="C12" s="52" t="s">
        <v>193</v>
      </c>
      <c r="D12" s="53">
        <v>70</v>
      </c>
      <c r="E12" s="53">
        <v>70</v>
      </c>
      <c r="F12" s="53">
        <v>0</v>
      </c>
      <c r="G12" s="54">
        <v>0</v>
      </c>
      <c r="H12" s="55">
        <f t="shared" si="3"/>
        <v>101.4</v>
      </c>
      <c r="I12" s="53">
        <v>101.4</v>
      </c>
      <c r="J12" s="53">
        <v>0</v>
      </c>
      <c r="K12" s="56">
        <v>0</v>
      </c>
      <c r="L12" s="57">
        <v>65</v>
      </c>
      <c r="M12" s="53">
        <v>65</v>
      </c>
      <c r="N12" s="52" t="s">
        <v>17</v>
      </c>
      <c r="O12" s="58" t="s">
        <v>14</v>
      </c>
      <c r="P12" s="59" t="s">
        <v>18</v>
      </c>
      <c r="Q12" s="59" t="s">
        <v>18</v>
      </c>
      <c r="R12" s="60" t="s">
        <v>18</v>
      </c>
    </row>
    <row r="13" spans="1:18" ht="28.5" customHeight="1" thickBot="1" x14ac:dyDescent="0.3">
      <c r="A13" s="50" t="s">
        <v>196</v>
      </c>
      <c r="B13" s="51" t="s">
        <v>197</v>
      </c>
      <c r="C13" s="52" t="s">
        <v>193</v>
      </c>
      <c r="D13" s="53">
        <v>166.2</v>
      </c>
      <c r="E13" s="53">
        <v>126.2</v>
      </c>
      <c r="F13" s="53">
        <v>0</v>
      </c>
      <c r="G13" s="54">
        <v>40</v>
      </c>
      <c r="H13" s="55">
        <f t="shared" si="3"/>
        <v>314.10000000000002</v>
      </c>
      <c r="I13" s="53">
        <v>229.1</v>
      </c>
      <c r="J13" s="53">
        <v>0</v>
      </c>
      <c r="K13" s="56">
        <v>85</v>
      </c>
      <c r="L13" s="57">
        <v>165</v>
      </c>
      <c r="M13" s="53">
        <v>165</v>
      </c>
      <c r="N13" s="52" t="s">
        <v>19</v>
      </c>
      <c r="O13" s="58" t="s">
        <v>12</v>
      </c>
      <c r="P13" s="59" t="s">
        <v>20</v>
      </c>
      <c r="Q13" s="59" t="s">
        <v>20</v>
      </c>
      <c r="R13" s="60" t="s">
        <v>20</v>
      </c>
    </row>
    <row r="14" spans="1:18" ht="26.4" x14ac:dyDescent="0.25">
      <c r="A14" s="50" t="s">
        <v>198</v>
      </c>
      <c r="B14" s="51" t="s">
        <v>199</v>
      </c>
      <c r="C14" s="52"/>
      <c r="D14" s="61">
        <f t="shared" ref="D14:M14" si="4">SUM(D15:D17)</f>
        <v>472.8</v>
      </c>
      <c r="E14" s="61">
        <f t="shared" si="4"/>
        <v>3.3</v>
      </c>
      <c r="F14" s="61">
        <f>SUM(F15:F17)</f>
        <v>1</v>
      </c>
      <c r="G14" s="62">
        <f t="shared" si="4"/>
        <v>469.5</v>
      </c>
      <c r="H14" s="126">
        <f t="shared" si="3"/>
        <v>696.1</v>
      </c>
      <c r="I14" s="61">
        <f t="shared" si="4"/>
        <v>6.6</v>
      </c>
      <c r="J14" s="61">
        <f t="shared" si="4"/>
        <v>2.2000000000000002</v>
      </c>
      <c r="K14" s="64">
        <f t="shared" si="4"/>
        <v>689.5</v>
      </c>
      <c r="L14" s="65">
        <f t="shared" si="4"/>
        <v>200</v>
      </c>
      <c r="M14" s="61">
        <f t="shared" si="4"/>
        <v>150</v>
      </c>
      <c r="N14" s="52" t="s">
        <v>21</v>
      </c>
      <c r="O14" s="58" t="s">
        <v>14</v>
      </c>
      <c r="P14" s="59" t="s">
        <v>22</v>
      </c>
      <c r="Q14" s="59" t="s">
        <v>23</v>
      </c>
      <c r="R14" s="60"/>
    </row>
    <row r="15" spans="1:18" x14ac:dyDescent="0.25">
      <c r="A15" s="66"/>
      <c r="B15" s="67"/>
      <c r="C15" s="68" t="s">
        <v>193</v>
      </c>
      <c r="D15" s="69">
        <v>70</v>
      </c>
      <c r="E15" s="69">
        <v>0</v>
      </c>
      <c r="F15" s="69">
        <v>0</v>
      </c>
      <c r="G15" s="70">
        <v>70</v>
      </c>
      <c r="H15" s="152">
        <f t="shared" si="3"/>
        <v>141.30000000000001</v>
      </c>
      <c r="I15" s="69">
        <v>0.8</v>
      </c>
      <c r="J15" s="69">
        <v>0.2</v>
      </c>
      <c r="K15" s="72">
        <v>140.5</v>
      </c>
      <c r="L15" s="73">
        <v>200</v>
      </c>
      <c r="M15" s="69">
        <v>150</v>
      </c>
      <c r="N15" s="68"/>
      <c r="O15" s="74"/>
      <c r="P15" s="75"/>
      <c r="Q15" s="75"/>
      <c r="R15" s="76"/>
    </row>
    <row r="16" spans="1:18" x14ac:dyDescent="0.25">
      <c r="A16" s="66"/>
      <c r="B16" s="67"/>
      <c r="C16" s="68" t="s">
        <v>200</v>
      </c>
      <c r="D16" s="69">
        <v>402.8</v>
      </c>
      <c r="E16" s="69">
        <v>3.3</v>
      </c>
      <c r="F16" s="69">
        <v>1</v>
      </c>
      <c r="G16" s="70">
        <v>399.5</v>
      </c>
      <c r="H16" s="152">
        <f t="shared" si="3"/>
        <v>554.79999999999995</v>
      </c>
      <c r="I16" s="69">
        <v>5.8</v>
      </c>
      <c r="J16" s="69">
        <v>2</v>
      </c>
      <c r="K16" s="72">
        <v>549</v>
      </c>
      <c r="L16" s="73">
        <v>0</v>
      </c>
      <c r="M16" s="69">
        <v>0</v>
      </c>
      <c r="N16" s="68"/>
      <c r="O16" s="74"/>
      <c r="P16" s="75"/>
      <c r="Q16" s="75"/>
      <c r="R16" s="76"/>
    </row>
    <row r="17" spans="1:18" ht="13.8" thickBot="1" x14ac:dyDescent="0.3">
      <c r="A17" s="66"/>
      <c r="B17" s="67"/>
      <c r="C17" s="68" t="s">
        <v>201</v>
      </c>
      <c r="D17" s="69">
        <v>0</v>
      </c>
      <c r="E17" s="69">
        <v>0</v>
      </c>
      <c r="F17" s="69">
        <v>0</v>
      </c>
      <c r="G17" s="70">
        <v>0</v>
      </c>
      <c r="H17" s="153">
        <f t="shared" si="3"/>
        <v>0</v>
      </c>
      <c r="I17" s="69">
        <v>0</v>
      </c>
      <c r="J17" s="69">
        <v>0</v>
      </c>
      <c r="K17" s="72">
        <v>0</v>
      </c>
      <c r="L17" s="73">
        <v>0</v>
      </c>
      <c r="M17" s="69">
        <v>0</v>
      </c>
      <c r="N17" s="68"/>
      <c r="O17" s="74"/>
      <c r="P17" s="75"/>
      <c r="Q17" s="75"/>
      <c r="R17" s="76"/>
    </row>
    <row r="18" spans="1:18" ht="27.75" customHeight="1" thickBot="1" x14ac:dyDescent="0.3">
      <c r="A18" s="50" t="s">
        <v>202</v>
      </c>
      <c r="B18" s="51" t="s">
        <v>203</v>
      </c>
      <c r="C18" s="52" t="s">
        <v>193</v>
      </c>
      <c r="D18" s="53">
        <v>1</v>
      </c>
      <c r="E18" s="53">
        <v>1</v>
      </c>
      <c r="F18" s="53">
        <v>0</v>
      </c>
      <c r="G18" s="54">
        <v>0</v>
      </c>
      <c r="H18" s="55">
        <f t="shared" si="3"/>
        <v>1</v>
      </c>
      <c r="I18" s="53">
        <v>1</v>
      </c>
      <c r="J18" s="53">
        <v>0</v>
      </c>
      <c r="K18" s="56">
        <v>0</v>
      </c>
      <c r="L18" s="57">
        <v>1.5</v>
      </c>
      <c r="M18" s="53">
        <v>1.5</v>
      </c>
      <c r="N18" s="52" t="s">
        <v>25</v>
      </c>
      <c r="O18" s="58" t="s">
        <v>12</v>
      </c>
      <c r="P18" s="59" t="s">
        <v>20</v>
      </c>
      <c r="Q18" s="59" t="s">
        <v>20</v>
      </c>
      <c r="R18" s="60" t="s">
        <v>20</v>
      </c>
    </row>
    <row r="19" spans="1:18" ht="17.25" customHeight="1" thickBot="1" x14ac:dyDescent="0.3">
      <c r="A19" s="50" t="s">
        <v>204</v>
      </c>
      <c r="B19" s="51" t="s">
        <v>205</v>
      </c>
      <c r="C19" s="52" t="s">
        <v>193</v>
      </c>
      <c r="D19" s="53">
        <v>0</v>
      </c>
      <c r="E19" s="53">
        <v>0</v>
      </c>
      <c r="F19" s="53">
        <v>0</v>
      </c>
      <c r="G19" s="54">
        <v>0</v>
      </c>
      <c r="H19" s="55">
        <f t="shared" si="3"/>
        <v>227.1</v>
      </c>
      <c r="I19" s="53">
        <v>1</v>
      </c>
      <c r="J19" s="53">
        <v>0</v>
      </c>
      <c r="K19" s="56">
        <v>226.1</v>
      </c>
      <c r="L19" s="57">
        <v>50</v>
      </c>
      <c r="M19" s="53">
        <v>50</v>
      </c>
      <c r="N19" s="52" t="s">
        <v>26</v>
      </c>
      <c r="O19" s="58" t="s">
        <v>14</v>
      </c>
      <c r="P19" s="59" t="s">
        <v>23</v>
      </c>
      <c r="Q19" s="59" t="s">
        <v>27</v>
      </c>
      <c r="R19" s="60" t="s">
        <v>27</v>
      </c>
    </row>
    <row r="20" spans="1:18" ht="27" thickBot="1" x14ac:dyDescent="0.3">
      <c r="A20" s="28" t="s">
        <v>29</v>
      </c>
      <c r="B20" s="29" t="s">
        <v>28</v>
      </c>
      <c r="C20" s="30"/>
      <c r="D20" s="31">
        <f t="shared" ref="D20:M20" si="5">D21+D114+D137+D152+D158+D178</f>
        <v>10301.6</v>
      </c>
      <c r="E20" s="31">
        <f t="shared" si="5"/>
        <v>751</v>
      </c>
      <c r="F20" s="31">
        <f t="shared" si="5"/>
        <v>20.7</v>
      </c>
      <c r="G20" s="32">
        <f t="shared" si="5"/>
        <v>9550.5999999999985</v>
      </c>
      <c r="H20" s="33">
        <f t="shared" si="5"/>
        <v>8810.0999999999985</v>
      </c>
      <c r="I20" s="31">
        <f t="shared" si="5"/>
        <v>909.7</v>
      </c>
      <c r="J20" s="31">
        <f t="shared" si="5"/>
        <v>22.5</v>
      </c>
      <c r="K20" s="34">
        <f t="shared" si="5"/>
        <v>7900.4</v>
      </c>
      <c r="L20" s="35">
        <f t="shared" si="5"/>
        <v>9902.5</v>
      </c>
      <c r="M20" s="31">
        <f t="shared" si="5"/>
        <v>10298.700000000001</v>
      </c>
      <c r="N20" s="30" t="s">
        <v>30</v>
      </c>
      <c r="O20" s="36" t="s">
        <v>12</v>
      </c>
      <c r="P20" s="37" t="s">
        <v>31</v>
      </c>
      <c r="Q20" s="37" t="s">
        <v>32</v>
      </c>
      <c r="R20" s="38" t="s">
        <v>32</v>
      </c>
    </row>
    <row r="21" spans="1:18" ht="27" thickBot="1" x14ac:dyDescent="0.3">
      <c r="A21" s="39" t="s">
        <v>206</v>
      </c>
      <c r="B21" s="40" t="s">
        <v>207</v>
      </c>
      <c r="C21" s="41"/>
      <c r="D21" s="42">
        <f t="shared" ref="D21:M21" si="6">D22+D38+D80+D86+D87+D94+D99+D105+D106+D109</f>
        <v>6542.5</v>
      </c>
      <c r="E21" s="42">
        <f t="shared" si="6"/>
        <v>423</v>
      </c>
      <c r="F21" s="42">
        <f t="shared" si="6"/>
        <v>4.4000000000000004</v>
      </c>
      <c r="G21" s="43">
        <f t="shared" si="6"/>
        <v>6119.4999999999991</v>
      </c>
      <c r="H21" s="120">
        <f>H22+H38+H80+H86+H87+H94+H99+H105+H106+H109</f>
        <v>4871.8999999999996</v>
      </c>
      <c r="I21" s="154">
        <f>I22+I38+I80+I86+I87+I94+I99+I105+I106+I109</f>
        <v>519.29999999999995</v>
      </c>
      <c r="J21" s="155">
        <f>J22+J38+J80+J86+J87+J94+J99+J105+J106+J109</f>
        <v>4.3</v>
      </c>
      <c r="K21" s="206">
        <f>K22+K38+K80+K86+K87+K94+K99+K105+K106+K109</f>
        <v>4352.6000000000004</v>
      </c>
      <c r="L21" s="46">
        <f t="shared" si="6"/>
        <v>6765</v>
      </c>
      <c r="M21" s="42">
        <f t="shared" si="6"/>
        <v>7750</v>
      </c>
      <c r="N21" s="41" t="s">
        <v>33</v>
      </c>
      <c r="O21" s="47" t="s">
        <v>14</v>
      </c>
      <c r="P21" s="48" t="s">
        <v>34</v>
      </c>
      <c r="Q21" s="48" t="s">
        <v>35</v>
      </c>
      <c r="R21" s="49" t="s">
        <v>35</v>
      </c>
    </row>
    <row r="22" spans="1:18" ht="28.5" customHeight="1" x14ac:dyDescent="0.25">
      <c r="A22" s="50" t="s">
        <v>208</v>
      </c>
      <c r="B22" s="51" t="s">
        <v>209</v>
      </c>
      <c r="C22" s="52"/>
      <c r="D22" s="61">
        <f t="shared" ref="D22:M22" si="7">SUM(D23:D37)</f>
        <v>2735.9</v>
      </c>
      <c r="E22" s="61">
        <f t="shared" si="7"/>
        <v>317.2</v>
      </c>
      <c r="F22" s="61">
        <f t="shared" si="7"/>
        <v>0</v>
      </c>
      <c r="G22" s="62">
        <f t="shared" si="7"/>
        <v>2418.6999999999998</v>
      </c>
      <c r="H22" s="63">
        <f>SUM(H23:H37)</f>
        <v>934.09999999999991</v>
      </c>
      <c r="I22" s="61">
        <f t="shared" si="7"/>
        <v>331.2</v>
      </c>
      <c r="J22" s="61">
        <f t="shared" si="7"/>
        <v>0</v>
      </c>
      <c r="K22" s="64">
        <f t="shared" si="7"/>
        <v>602.9</v>
      </c>
      <c r="L22" s="65">
        <f t="shared" si="7"/>
        <v>3500</v>
      </c>
      <c r="M22" s="61">
        <f t="shared" si="7"/>
        <v>4000</v>
      </c>
      <c r="N22" s="52"/>
      <c r="O22" s="58"/>
      <c r="P22" s="59"/>
      <c r="Q22" s="59"/>
      <c r="R22" s="60"/>
    </row>
    <row r="23" spans="1:18" x14ac:dyDescent="0.25">
      <c r="A23" s="66"/>
      <c r="B23" s="67"/>
      <c r="C23" s="68"/>
      <c r="D23" s="69">
        <v>0</v>
      </c>
      <c r="E23" s="69">
        <v>0</v>
      </c>
      <c r="F23" s="69">
        <v>0</v>
      </c>
      <c r="G23" s="70">
        <v>0</v>
      </c>
      <c r="H23" s="71">
        <v>0</v>
      </c>
      <c r="I23" s="69">
        <v>0</v>
      </c>
      <c r="J23" s="69">
        <v>0</v>
      </c>
      <c r="K23" s="72">
        <v>0</v>
      </c>
      <c r="L23" s="73">
        <v>0</v>
      </c>
      <c r="M23" s="69">
        <v>0</v>
      </c>
      <c r="N23" s="68" t="s">
        <v>42</v>
      </c>
      <c r="O23" s="74" t="s">
        <v>12</v>
      </c>
      <c r="P23" s="75" t="s">
        <v>20</v>
      </c>
      <c r="Q23" s="75"/>
      <c r="R23" s="76"/>
    </row>
    <row r="24" spans="1:18" ht="26.4" x14ac:dyDescent="0.25">
      <c r="A24" s="66"/>
      <c r="B24" s="67"/>
      <c r="C24" s="68"/>
      <c r="D24" s="69">
        <v>0</v>
      </c>
      <c r="E24" s="69">
        <v>0</v>
      </c>
      <c r="F24" s="69">
        <v>0</v>
      </c>
      <c r="G24" s="70">
        <v>0</v>
      </c>
      <c r="H24" s="71">
        <v>0</v>
      </c>
      <c r="I24" s="69">
        <v>0</v>
      </c>
      <c r="J24" s="69">
        <v>0</v>
      </c>
      <c r="K24" s="72">
        <v>0</v>
      </c>
      <c r="L24" s="73">
        <v>0</v>
      </c>
      <c r="M24" s="69">
        <v>0</v>
      </c>
      <c r="N24" s="68" t="s">
        <v>51</v>
      </c>
      <c r="O24" s="74" t="s">
        <v>12</v>
      </c>
      <c r="P24" s="75" t="s">
        <v>20</v>
      </c>
      <c r="Q24" s="75"/>
      <c r="R24" s="76"/>
    </row>
    <row r="25" spans="1:18" x14ac:dyDescent="0.25">
      <c r="A25" s="66"/>
      <c r="B25" s="67"/>
      <c r="C25" s="68"/>
      <c r="D25" s="69">
        <v>0</v>
      </c>
      <c r="E25" s="69">
        <v>0</v>
      </c>
      <c r="F25" s="69">
        <v>0</v>
      </c>
      <c r="G25" s="70">
        <v>0</v>
      </c>
      <c r="H25" s="71">
        <v>0</v>
      </c>
      <c r="I25" s="69">
        <v>0</v>
      </c>
      <c r="J25" s="69">
        <v>0</v>
      </c>
      <c r="K25" s="72">
        <v>0</v>
      </c>
      <c r="L25" s="73">
        <v>0</v>
      </c>
      <c r="M25" s="69">
        <v>0</v>
      </c>
      <c r="N25" s="68" t="s">
        <v>40</v>
      </c>
      <c r="O25" s="74" t="s">
        <v>14</v>
      </c>
      <c r="P25" s="75" t="s">
        <v>41</v>
      </c>
      <c r="Q25" s="75"/>
      <c r="R25" s="76"/>
    </row>
    <row r="26" spans="1:18" x14ac:dyDescent="0.25">
      <c r="A26" s="66"/>
      <c r="B26" s="67"/>
      <c r="C26" s="68"/>
      <c r="D26" s="69">
        <v>0</v>
      </c>
      <c r="E26" s="69">
        <v>0</v>
      </c>
      <c r="F26" s="69">
        <v>0</v>
      </c>
      <c r="G26" s="70">
        <v>0</v>
      </c>
      <c r="H26" s="71">
        <v>0</v>
      </c>
      <c r="I26" s="69">
        <v>0</v>
      </c>
      <c r="J26" s="69"/>
      <c r="K26" s="72">
        <v>0</v>
      </c>
      <c r="L26" s="73">
        <v>0</v>
      </c>
      <c r="M26" s="69">
        <v>0</v>
      </c>
      <c r="N26" s="68" t="s">
        <v>50</v>
      </c>
      <c r="O26" s="74" t="s">
        <v>14</v>
      </c>
      <c r="P26" s="75" t="s">
        <v>10</v>
      </c>
      <c r="Q26" s="75" t="s">
        <v>18</v>
      </c>
      <c r="R26" s="76" t="s">
        <v>18</v>
      </c>
    </row>
    <row r="27" spans="1:18" x14ac:dyDescent="0.25">
      <c r="A27" s="66"/>
      <c r="B27" s="67"/>
      <c r="C27" s="68"/>
      <c r="D27" s="69">
        <v>0</v>
      </c>
      <c r="E27" s="69">
        <v>0</v>
      </c>
      <c r="F27" s="69">
        <v>0</v>
      </c>
      <c r="G27" s="70">
        <v>0</v>
      </c>
      <c r="H27" s="71">
        <v>0</v>
      </c>
      <c r="I27" s="69">
        <v>0</v>
      </c>
      <c r="J27" s="69">
        <v>0</v>
      </c>
      <c r="K27" s="72">
        <v>0</v>
      </c>
      <c r="L27" s="73">
        <v>0</v>
      </c>
      <c r="M27" s="69">
        <v>0</v>
      </c>
      <c r="N27" s="68" t="s">
        <v>45</v>
      </c>
      <c r="O27" s="74" t="s">
        <v>12</v>
      </c>
      <c r="P27" s="75" t="s">
        <v>37</v>
      </c>
      <c r="Q27" s="75" t="s">
        <v>38</v>
      </c>
      <c r="R27" s="76"/>
    </row>
    <row r="28" spans="1:18" x14ac:dyDescent="0.25">
      <c r="A28" s="66"/>
      <c r="B28" s="67"/>
      <c r="C28" s="68"/>
      <c r="D28" s="69">
        <v>0</v>
      </c>
      <c r="E28" s="69">
        <v>0</v>
      </c>
      <c r="F28" s="69">
        <v>0</v>
      </c>
      <c r="G28" s="70">
        <v>0</v>
      </c>
      <c r="H28" s="71">
        <v>0</v>
      </c>
      <c r="I28" s="69">
        <v>0</v>
      </c>
      <c r="J28" s="69">
        <v>0</v>
      </c>
      <c r="K28" s="72">
        <v>0</v>
      </c>
      <c r="L28" s="73">
        <v>0</v>
      </c>
      <c r="M28" s="69">
        <v>0</v>
      </c>
      <c r="N28" s="68" t="s">
        <v>36</v>
      </c>
      <c r="O28" s="74" t="s">
        <v>12</v>
      </c>
      <c r="P28" s="75" t="s">
        <v>37</v>
      </c>
      <c r="Q28" s="75" t="s">
        <v>38</v>
      </c>
      <c r="R28" s="76"/>
    </row>
    <row r="29" spans="1:18" x14ac:dyDescent="0.25">
      <c r="A29" s="66"/>
      <c r="B29" s="67"/>
      <c r="C29" s="68"/>
      <c r="D29" s="69">
        <v>0</v>
      </c>
      <c r="E29" s="69">
        <v>0</v>
      </c>
      <c r="F29" s="69">
        <v>0</v>
      </c>
      <c r="G29" s="70">
        <v>0</v>
      </c>
      <c r="H29" s="71">
        <v>0</v>
      </c>
      <c r="I29" s="69">
        <v>0</v>
      </c>
      <c r="J29" s="69">
        <v>0</v>
      </c>
      <c r="K29" s="72">
        <v>0</v>
      </c>
      <c r="L29" s="73">
        <v>0</v>
      </c>
      <c r="M29" s="69">
        <v>0</v>
      </c>
      <c r="N29" s="68" t="s">
        <v>39</v>
      </c>
      <c r="O29" s="74" t="s">
        <v>14</v>
      </c>
      <c r="P29" s="75" t="s">
        <v>27</v>
      </c>
      <c r="Q29" s="75"/>
      <c r="R29" s="76"/>
    </row>
    <row r="30" spans="1:18" x14ac:dyDescent="0.25">
      <c r="A30" s="66"/>
      <c r="B30" s="67"/>
      <c r="C30" s="68"/>
      <c r="D30" s="69">
        <v>0</v>
      </c>
      <c r="E30" s="69">
        <v>0</v>
      </c>
      <c r="F30" s="69">
        <v>0</v>
      </c>
      <c r="G30" s="70">
        <v>0</v>
      </c>
      <c r="H30" s="71">
        <v>0</v>
      </c>
      <c r="I30" s="69">
        <v>0</v>
      </c>
      <c r="J30" s="69">
        <v>0</v>
      </c>
      <c r="K30" s="72">
        <v>0</v>
      </c>
      <c r="L30" s="73">
        <v>0</v>
      </c>
      <c r="M30" s="69">
        <v>0</v>
      </c>
      <c r="N30" s="68" t="s">
        <v>43</v>
      </c>
      <c r="O30" s="74" t="s">
        <v>12</v>
      </c>
      <c r="P30" s="75" t="s">
        <v>37</v>
      </c>
      <c r="Q30" s="75" t="s">
        <v>38</v>
      </c>
      <c r="R30" s="76"/>
    </row>
    <row r="31" spans="1:18" x14ac:dyDescent="0.25">
      <c r="A31" s="66"/>
      <c r="B31" s="67"/>
      <c r="C31" s="68"/>
      <c r="D31" s="69">
        <v>0</v>
      </c>
      <c r="E31" s="69">
        <v>0</v>
      </c>
      <c r="F31" s="69">
        <v>0</v>
      </c>
      <c r="G31" s="70">
        <v>0</v>
      </c>
      <c r="H31" s="71">
        <v>0</v>
      </c>
      <c r="I31" s="69">
        <v>0</v>
      </c>
      <c r="J31" s="69">
        <v>0</v>
      </c>
      <c r="K31" s="72">
        <v>0</v>
      </c>
      <c r="L31" s="73">
        <v>0</v>
      </c>
      <c r="M31" s="69">
        <v>0</v>
      </c>
      <c r="N31" s="68" t="s">
        <v>46</v>
      </c>
      <c r="O31" s="74" t="s">
        <v>12</v>
      </c>
      <c r="P31" s="75"/>
      <c r="Q31" s="75" t="s">
        <v>47</v>
      </c>
      <c r="R31" s="76" t="s">
        <v>47</v>
      </c>
    </row>
    <row r="32" spans="1:18" ht="26.4" x14ac:dyDescent="0.25">
      <c r="A32" s="66"/>
      <c r="B32" s="67"/>
      <c r="C32" s="68"/>
      <c r="D32" s="69">
        <v>0</v>
      </c>
      <c r="E32" s="69">
        <v>0</v>
      </c>
      <c r="F32" s="69">
        <v>0</v>
      </c>
      <c r="G32" s="70">
        <v>0</v>
      </c>
      <c r="H32" s="71">
        <v>0</v>
      </c>
      <c r="I32" s="69">
        <v>0</v>
      </c>
      <c r="J32" s="69">
        <v>0</v>
      </c>
      <c r="K32" s="72">
        <v>0</v>
      </c>
      <c r="L32" s="73">
        <v>0</v>
      </c>
      <c r="M32" s="69">
        <v>0</v>
      </c>
      <c r="N32" s="68" t="s">
        <v>48</v>
      </c>
      <c r="O32" s="74" t="s">
        <v>12</v>
      </c>
      <c r="P32" s="75"/>
      <c r="Q32" s="75" t="s">
        <v>20</v>
      </c>
      <c r="R32" s="76"/>
    </row>
    <row r="33" spans="1:18" x14ac:dyDescent="0.25">
      <c r="A33" s="66"/>
      <c r="B33" s="67"/>
      <c r="C33" s="68"/>
      <c r="D33" s="69">
        <v>0</v>
      </c>
      <c r="E33" s="69">
        <v>0</v>
      </c>
      <c r="F33" s="69">
        <v>0</v>
      </c>
      <c r="G33" s="70">
        <v>0</v>
      </c>
      <c r="H33" s="71">
        <v>0</v>
      </c>
      <c r="I33" s="69">
        <v>0</v>
      </c>
      <c r="J33" s="69">
        <v>0</v>
      </c>
      <c r="K33" s="72">
        <v>0</v>
      </c>
      <c r="L33" s="73">
        <v>0</v>
      </c>
      <c r="M33" s="69">
        <v>0</v>
      </c>
      <c r="N33" s="68" t="s">
        <v>49</v>
      </c>
      <c r="O33" s="74" t="s">
        <v>12</v>
      </c>
      <c r="P33" s="75"/>
      <c r="Q33" s="75" t="s">
        <v>20</v>
      </c>
      <c r="R33" s="76"/>
    </row>
    <row r="34" spans="1:18" x14ac:dyDescent="0.25">
      <c r="A34" s="66"/>
      <c r="B34" s="67"/>
      <c r="C34" s="68"/>
      <c r="D34" s="69">
        <v>0</v>
      </c>
      <c r="E34" s="69">
        <v>0</v>
      </c>
      <c r="F34" s="69">
        <v>0</v>
      </c>
      <c r="G34" s="70">
        <v>0</v>
      </c>
      <c r="H34" s="71">
        <v>0</v>
      </c>
      <c r="I34" s="69">
        <v>0</v>
      </c>
      <c r="J34" s="69">
        <v>0</v>
      </c>
      <c r="K34" s="72">
        <v>0</v>
      </c>
      <c r="L34" s="73">
        <v>0</v>
      </c>
      <c r="M34" s="69">
        <v>0</v>
      </c>
      <c r="N34" s="68" t="s">
        <v>52</v>
      </c>
      <c r="O34" s="74" t="s">
        <v>12</v>
      </c>
      <c r="P34" s="75"/>
      <c r="Q34" s="75" t="s">
        <v>20</v>
      </c>
      <c r="R34" s="76"/>
    </row>
    <row r="35" spans="1:18" x14ac:dyDescent="0.25">
      <c r="A35" s="66"/>
      <c r="B35" s="67"/>
      <c r="C35" s="68"/>
      <c r="D35" s="69">
        <v>0</v>
      </c>
      <c r="E35" s="69">
        <v>0</v>
      </c>
      <c r="F35" s="69">
        <v>0</v>
      </c>
      <c r="G35" s="70">
        <v>0</v>
      </c>
      <c r="H35" s="71">
        <v>0</v>
      </c>
      <c r="I35" s="69">
        <v>0</v>
      </c>
      <c r="J35" s="69">
        <v>0</v>
      </c>
      <c r="K35" s="72">
        <v>0</v>
      </c>
      <c r="L35" s="73">
        <v>0</v>
      </c>
      <c r="M35" s="69">
        <v>0</v>
      </c>
      <c r="N35" s="68" t="s">
        <v>44</v>
      </c>
      <c r="O35" s="74" t="s">
        <v>12</v>
      </c>
      <c r="P35" s="75"/>
      <c r="Q35" s="75"/>
      <c r="R35" s="76" t="s">
        <v>20</v>
      </c>
    </row>
    <row r="36" spans="1:18" x14ac:dyDescent="0.25">
      <c r="A36" s="66"/>
      <c r="B36" s="67"/>
      <c r="C36" s="68" t="s">
        <v>200</v>
      </c>
      <c r="D36" s="69">
        <v>340</v>
      </c>
      <c r="E36" s="69">
        <v>0</v>
      </c>
      <c r="F36" s="69">
        <v>0</v>
      </c>
      <c r="G36" s="70">
        <v>340</v>
      </c>
      <c r="H36" s="71">
        <f>I36+K36</f>
        <v>340</v>
      </c>
      <c r="I36" s="69">
        <v>0</v>
      </c>
      <c r="J36" s="69">
        <v>0</v>
      </c>
      <c r="K36" s="72">
        <v>340</v>
      </c>
      <c r="L36" s="73">
        <v>500</v>
      </c>
      <c r="M36" s="69">
        <v>500</v>
      </c>
      <c r="N36" s="68"/>
      <c r="O36" s="74"/>
      <c r="P36" s="75"/>
      <c r="Q36" s="75"/>
      <c r="R36" s="76"/>
    </row>
    <row r="37" spans="1:18" ht="13.8" thickBot="1" x14ac:dyDescent="0.3">
      <c r="A37" s="66"/>
      <c r="B37" s="67"/>
      <c r="C37" s="68" t="s">
        <v>193</v>
      </c>
      <c r="D37" s="69">
        <v>2395.9</v>
      </c>
      <c r="E37" s="69">
        <v>317.2</v>
      </c>
      <c r="F37" s="69">
        <v>0</v>
      </c>
      <c r="G37" s="70">
        <v>2078.6999999999998</v>
      </c>
      <c r="H37" s="71">
        <f>I37+K37</f>
        <v>594.09999999999991</v>
      </c>
      <c r="I37" s="69">
        <v>331.2</v>
      </c>
      <c r="J37" s="69">
        <v>0</v>
      </c>
      <c r="K37" s="72">
        <v>262.89999999999998</v>
      </c>
      <c r="L37" s="73">
        <v>3000</v>
      </c>
      <c r="M37" s="69">
        <v>3500</v>
      </c>
      <c r="N37" s="68"/>
      <c r="O37" s="74"/>
      <c r="P37" s="75"/>
      <c r="Q37" s="75"/>
      <c r="R37" s="76"/>
    </row>
    <row r="38" spans="1:18" ht="26.4" x14ac:dyDescent="0.25">
      <c r="A38" s="50" t="s">
        <v>210</v>
      </c>
      <c r="B38" s="51" t="s">
        <v>211</v>
      </c>
      <c r="C38" s="52"/>
      <c r="D38" s="61">
        <f t="shared" ref="D38:M38" si="8">SUM(D39:D79)</f>
        <v>2097.6</v>
      </c>
      <c r="E38" s="61">
        <f t="shared" si="8"/>
        <v>0</v>
      </c>
      <c r="F38" s="61">
        <f t="shared" si="8"/>
        <v>0</v>
      </c>
      <c r="G38" s="62">
        <f t="shared" si="8"/>
        <v>2097.6</v>
      </c>
      <c r="H38" s="63">
        <f t="shared" si="8"/>
        <v>1642.6</v>
      </c>
      <c r="I38" s="61">
        <f t="shared" si="8"/>
        <v>0</v>
      </c>
      <c r="J38" s="61">
        <f t="shared" si="8"/>
        <v>0</v>
      </c>
      <c r="K38" s="64">
        <f t="shared" si="8"/>
        <v>1642.6</v>
      </c>
      <c r="L38" s="65">
        <f t="shared" si="8"/>
        <v>2200</v>
      </c>
      <c r="M38" s="61">
        <f t="shared" si="8"/>
        <v>2700</v>
      </c>
      <c r="N38" s="52" t="s">
        <v>79</v>
      </c>
      <c r="O38" s="58" t="s">
        <v>12</v>
      </c>
      <c r="P38" s="59" t="s">
        <v>20</v>
      </c>
      <c r="Q38" s="59"/>
      <c r="R38" s="60"/>
    </row>
    <row r="39" spans="1:18" ht="26.4" x14ac:dyDescent="0.25">
      <c r="A39" s="66"/>
      <c r="B39" s="67"/>
      <c r="C39" s="68"/>
      <c r="D39" s="69">
        <v>0</v>
      </c>
      <c r="E39" s="69">
        <v>0</v>
      </c>
      <c r="F39" s="69">
        <v>0</v>
      </c>
      <c r="G39" s="70">
        <v>0</v>
      </c>
      <c r="H39" s="71">
        <v>0</v>
      </c>
      <c r="I39" s="69">
        <v>0</v>
      </c>
      <c r="J39" s="69">
        <v>0</v>
      </c>
      <c r="K39" s="72">
        <v>0</v>
      </c>
      <c r="L39" s="73">
        <v>0</v>
      </c>
      <c r="M39" s="69">
        <v>0</v>
      </c>
      <c r="N39" s="68" t="s">
        <v>71</v>
      </c>
      <c r="O39" s="74" t="s">
        <v>12</v>
      </c>
      <c r="P39" s="75" t="s">
        <v>38</v>
      </c>
      <c r="Q39" s="75"/>
      <c r="R39" s="76"/>
    </row>
    <row r="40" spans="1:18" ht="26.4" x14ac:dyDescent="0.25">
      <c r="A40" s="66"/>
      <c r="B40" s="67"/>
      <c r="C40" s="68"/>
      <c r="D40" s="69">
        <v>0</v>
      </c>
      <c r="E40" s="69">
        <v>0</v>
      </c>
      <c r="F40" s="69">
        <v>0</v>
      </c>
      <c r="G40" s="70">
        <v>0</v>
      </c>
      <c r="H40" s="71">
        <v>0</v>
      </c>
      <c r="I40" s="69">
        <v>0</v>
      </c>
      <c r="J40" s="69">
        <v>0</v>
      </c>
      <c r="K40" s="72">
        <v>0</v>
      </c>
      <c r="L40" s="73">
        <v>0</v>
      </c>
      <c r="M40" s="69">
        <v>0</v>
      </c>
      <c r="N40" s="68" t="s">
        <v>94</v>
      </c>
      <c r="O40" s="74" t="s">
        <v>12</v>
      </c>
      <c r="P40" s="75" t="s">
        <v>23</v>
      </c>
      <c r="Q40" s="75"/>
      <c r="R40" s="76"/>
    </row>
    <row r="41" spans="1:18" x14ac:dyDescent="0.25">
      <c r="A41" s="66"/>
      <c r="B41" s="67"/>
      <c r="C41" s="68"/>
      <c r="D41" s="69">
        <v>0</v>
      </c>
      <c r="E41" s="69">
        <v>0</v>
      </c>
      <c r="F41" s="69">
        <v>0</v>
      </c>
      <c r="G41" s="70">
        <v>0</v>
      </c>
      <c r="H41" s="71">
        <v>0</v>
      </c>
      <c r="I41" s="69">
        <v>0</v>
      </c>
      <c r="J41" s="69">
        <v>0</v>
      </c>
      <c r="K41" s="72">
        <v>0</v>
      </c>
      <c r="L41" s="73">
        <v>0</v>
      </c>
      <c r="M41" s="69">
        <v>0</v>
      </c>
      <c r="N41" s="68" t="s">
        <v>89</v>
      </c>
      <c r="O41" s="74" t="s">
        <v>12</v>
      </c>
      <c r="P41" s="75" t="s">
        <v>20</v>
      </c>
      <c r="Q41" s="75"/>
      <c r="R41" s="76"/>
    </row>
    <row r="42" spans="1:18" x14ac:dyDescent="0.25">
      <c r="A42" s="66"/>
      <c r="B42" s="67"/>
      <c r="C42" s="68"/>
      <c r="D42" s="69">
        <v>0</v>
      </c>
      <c r="E42" s="69">
        <v>0</v>
      </c>
      <c r="F42" s="69">
        <v>0</v>
      </c>
      <c r="G42" s="70">
        <v>0</v>
      </c>
      <c r="H42" s="71">
        <v>0</v>
      </c>
      <c r="I42" s="69">
        <v>0</v>
      </c>
      <c r="J42" s="69">
        <v>0</v>
      </c>
      <c r="K42" s="72">
        <v>0</v>
      </c>
      <c r="L42" s="73">
        <v>0</v>
      </c>
      <c r="M42" s="69">
        <v>0</v>
      </c>
      <c r="N42" s="68" t="s">
        <v>92</v>
      </c>
      <c r="O42" s="74" t="s">
        <v>12</v>
      </c>
      <c r="P42" s="75" t="s">
        <v>38</v>
      </c>
      <c r="Q42" s="75"/>
      <c r="R42" s="76"/>
    </row>
    <row r="43" spans="1:18" x14ac:dyDescent="0.25">
      <c r="A43" s="66"/>
      <c r="B43" s="67"/>
      <c r="C43" s="68"/>
      <c r="D43" s="69">
        <v>0</v>
      </c>
      <c r="E43" s="69">
        <v>0</v>
      </c>
      <c r="F43" s="69">
        <v>0</v>
      </c>
      <c r="G43" s="70">
        <v>0</v>
      </c>
      <c r="H43" s="71">
        <v>0</v>
      </c>
      <c r="I43" s="69">
        <v>0</v>
      </c>
      <c r="J43" s="69">
        <v>0</v>
      </c>
      <c r="K43" s="72">
        <v>0</v>
      </c>
      <c r="L43" s="73">
        <v>0</v>
      </c>
      <c r="M43" s="69">
        <v>0</v>
      </c>
      <c r="N43" s="68" t="s">
        <v>88</v>
      </c>
      <c r="O43" s="74" t="s">
        <v>12</v>
      </c>
      <c r="P43" s="75" t="s">
        <v>20</v>
      </c>
      <c r="Q43" s="75"/>
      <c r="R43" s="76"/>
    </row>
    <row r="44" spans="1:18" ht="26.4" x14ac:dyDescent="0.25">
      <c r="A44" s="66"/>
      <c r="B44" s="67"/>
      <c r="C44" s="68"/>
      <c r="D44" s="69">
        <v>0</v>
      </c>
      <c r="E44" s="69">
        <v>0</v>
      </c>
      <c r="F44" s="69">
        <v>0</v>
      </c>
      <c r="G44" s="70">
        <v>0</v>
      </c>
      <c r="H44" s="71">
        <v>0</v>
      </c>
      <c r="I44" s="69">
        <v>0</v>
      </c>
      <c r="J44" s="69">
        <v>0</v>
      </c>
      <c r="K44" s="72">
        <v>0</v>
      </c>
      <c r="L44" s="73">
        <v>0</v>
      </c>
      <c r="M44" s="69">
        <v>0</v>
      </c>
      <c r="N44" s="68" t="s">
        <v>82</v>
      </c>
      <c r="O44" s="74" t="s">
        <v>12</v>
      </c>
      <c r="P44" s="75" t="s">
        <v>38</v>
      </c>
      <c r="Q44" s="75"/>
      <c r="R44" s="76"/>
    </row>
    <row r="45" spans="1:18" x14ac:dyDescent="0.25">
      <c r="A45" s="66"/>
      <c r="B45" s="67"/>
      <c r="C45" s="68"/>
      <c r="D45" s="69">
        <v>0</v>
      </c>
      <c r="E45" s="69">
        <v>0</v>
      </c>
      <c r="F45" s="69">
        <v>0</v>
      </c>
      <c r="G45" s="70">
        <v>0</v>
      </c>
      <c r="H45" s="71">
        <v>0</v>
      </c>
      <c r="I45" s="69">
        <v>0</v>
      </c>
      <c r="J45" s="69">
        <v>0</v>
      </c>
      <c r="K45" s="72">
        <v>0</v>
      </c>
      <c r="L45" s="73">
        <v>0</v>
      </c>
      <c r="M45" s="69">
        <v>0</v>
      </c>
      <c r="N45" s="68" t="s">
        <v>91</v>
      </c>
      <c r="O45" s="74" t="s">
        <v>12</v>
      </c>
      <c r="P45" s="75" t="s">
        <v>38</v>
      </c>
      <c r="Q45" s="75"/>
      <c r="R45" s="76"/>
    </row>
    <row r="46" spans="1:18" x14ac:dyDescent="0.25">
      <c r="A46" s="66"/>
      <c r="B46" s="67"/>
      <c r="C46" s="68"/>
      <c r="D46" s="69">
        <v>0</v>
      </c>
      <c r="E46" s="69">
        <v>0</v>
      </c>
      <c r="F46" s="69">
        <v>0</v>
      </c>
      <c r="G46" s="70">
        <v>0</v>
      </c>
      <c r="H46" s="71">
        <v>0</v>
      </c>
      <c r="I46" s="69">
        <v>0</v>
      </c>
      <c r="J46" s="69">
        <v>0</v>
      </c>
      <c r="K46" s="72">
        <v>0</v>
      </c>
      <c r="L46" s="73">
        <v>0</v>
      </c>
      <c r="M46" s="69">
        <v>0</v>
      </c>
      <c r="N46" s="68" t="s">
        <v>66</v>
      </c>
      <c r="O46" s="74" t="s">
        <v>12</v>
      </c>
      <c r="P46" s="75" t="s">
        <v>20</v>
      </c>
      <c r="Q46" s="75"/>
      <c r="R46" s="76"/>
    </row>
    <row r="47" spans="1:18" x14ac:dyDescent="0.25">
      <c r="A47" s="66"/>
      <c r="B47" s="67"/>
      <c r="C47" s="68"/>
      <c r="D47" s="69">
        <v>0</v>
      </c>
      <c r="E47" s="69">
        <v>0</v>
      </c>
      <c r="F47" s="69">
        <v>0</v>
      </c>
      <c r="G47" s="70">
        <v>0</v>
      </c>
      <c r="H47" s="71">
        <v>0</v>
      </c>
      <c r="I47" s="69">
        <v>0</v>
      </c>
      <c r="J47" s="69">
        <v>0</v>
      </c>
      <c r="K47" s="72">
        <v>0</v>
      </c>
      <c r="L47" s="73">
        <v>0</v>
      </c>
      <c r="M47" s="69">
        <v>0</v>
      </c>
      <c r="N47" s="68" t="s">
        <v>64</v>
      </c>
      <c r="O47" s="74" t="s">
        <v>12</v>
      </c>
      <c r="P47" s="75" t="s">
        <v>20</v>
      </c>
      <c r="Q47" s="75"/>
      <c r="R47" s="76"/>
    </row>
    <row r="48" spans="1:18" x14ac:dyDescent="0.25">
      <c r="A48" s="66"/>
      <c r="B48" s="67"/>
      <c r="C48" s="68"/>
      <c r="D48" s="69">
        <v>0</v>
      </c>
      <c r="E48" s="69">
        <v>0</v>
      </c>
      <c r="F48" s="69">
        <v>0</v>
      </c>
      <c r="G48" s="70">
        <v>0</v>
      </c>
      <c r="H48" s="71">
        <v>0</v>
      </c>
      <c r="I48" s="69">
        <v>0</v>
      </c>
      <c r="J48" s="69">
        <v>0</v>
      </c>
      <c r="K48" s="72">
        <v>0</v>
      </c>
      <c r="L48" s="73">
        <v>0</v>
      </c>
      <c r="M48" s="69">
        <v>0</v>
      </c>
      <c r="N48" s="68" t="s">
        <v>61</v>
      </c>
      <c r="O48" s="74" t="s">
        <v>12</v>
      </c>
      <c r="P48" s="75" t="s">
        <v>20</v>
      </c>
      <c r="Q48" s="75"/>
      <c r="R48" s="76"/>
    </row>
    <row r="49" spans="1:18" x14ac:dyDescent="0.25">
      <c r="A49" s="66"/>
      <c r="B49" s="67"/>
      <c r="C49" s="68"/>
      <c r="D49" s="69">
        <v>0</v>
      </c>
      <c r="E49" s="69">
        <v>0</v>
      </c>
      <c r="F49" s="69">
        <v>0</v>
      </c>
      <c r="G49" s="70">
        <v>0</v>
      </c>
      <c r="H49" s="71">
        <v>0</v>
      </c>
      <c r="I49" s="69">
        <v>0</v>
      </c>
      <c r="J49" s="69">
        <v>0</v>
      </c>
      <c r="K49" s="72">
        <v>0</v>
      </c>
      <c r="L49" s="73">
        <v>0</v>
      </c>
      <c r="M49" s="69">
        <v>0</v>
      </c>
      <c r="N49" s="68" t="s">
        <v>68</v>
      </c>
      <c r="O49" s="74" t="s">
        <v>12</v>
      </c>
      <c r="P49" s="75" t="s">
        <v>20</v>
      </c>
      <c r="Q49" s="75"/>
      <c r="R49" s="76"/>
    </row>
    <row r="50" spans="1:18" x14ac:dyDescent="0.25">
      <c r="A50" s="66"/>
      <c r="B50" s="67"/>
      <c r="C50" s="68"/>
      <c r="D50" s="69">
        <v>0</v>
      </c>
      <c r="E50" s="69">
        <v>0</v>
      </c>
      <c r="F50" s="69">
        <v>0</v>
      </c>
      <c r="G50" s="70">
        <v>0</v>
      </c>
      <c r="H50" s="71">
        <v>0</v>
      </c>
      <c r="I50" s="69">
        <v>0</v>
      </c>
      <c r="J50" s="69">
        <v>0</v>
      </c>
      <c r="K50" s="72">
        <v>0</v>
      </c>
      <c r="L50" s="73">
        <v>0</v>
      </c>
      <c r="M50" s="69">
        <v>0</v>
      </c>
      <c r="N50" s="68" t="s">
        <v>69</v>
      </c>
      <c r="O50" s="74" t="s">
        <v>12</v>
      </c>
      <c r="P50" s="75" t="s">
        <v>20</v>
      </c>
      <c r="Q50" s="75"/>
      <c r="R50" s="76"/>
    </row>
    <row r="51" spans="1:18" x14ac:dyDescent="0.25">
      <c r="A51" s="66"/>
      <c r="B51" s="67"/>
      <c r="C51" s="68"/>
      <c r="D51" s="69">
        <v>0</v>
      </c>
      <c r="E51" s="69">
        <v>0</v>
      </c>
      <c r="F51" s="69">
        <v>0</v>
      </c>
      <c r="G51" s="70">
        <v>0</v>
      </c>
      <c r="H51" s="71">
        <v>0</v>
      </c>
      <c r="I51" s="69">
        <v>0</v>
      </c>
      <c r="J51" s="69">
        <v>0</v>
      </c>
      <c r="K51" s="72">
        <v>0</v>
      </c>
      <c r="L51" s="73">
        <v>0</v>
      </c>
      <c r="M51" s="69">
        <v>0</v>
      </c>
      <c r="N51" s="68" t="s">
        <v>60</v>
      </c>
      <c r="O51" s="74" t="s">
        <v>12</v>
      </c>
      <c r="P51" s="75" t="s">
        <v>57</v>
      </c>
      <c r="Q51" s="75"/>
      <c r="R51" s="76"/>
    </row>
    <row r="52" spans="1:18" x14ac:dyDescent="0.25">
      <c r="A52" s="66"/>
      <c r="B52" s="67"/>
      <c r="C52" s="68"/>
      <c r="D52" s="69">
        <v>0</v>
      </c>
      <c r="E52" s="69">
        <v>0</v>
      </c>
      <c r="F52" s="69">
        <v>0</v>
      </c>
      <c r="G52" s="70">
        <v>0</v>
      </c>
      <c r="H52" s="71">
        <v>0</v>
      </c>
      <c r="I52" s="69">
        <v>0</v>
      </c>
      <c r="J52" s="69">
        <v>0</v>
      </c>
      <c r="K52" s="72">
        <v>0</v>
      </c>
      <c r="L52" s="73">
        <v>0</v>
      </c>
      <c r="M52" s="69">
        <v>0</v>
      </c>
      <c r="N52" s="68" t="s">
        <v>78</v>
      </c>
      <c r="O52" s="74" t="s">
        <v>12</v>
      </c>
      <c r="P52" s="75" t="s">
        <v>23</v>
      </c>
      <c r="Q52" s="75"/>
      <c r="R52" s="76"/>
    </row>
    <row r="53" spans="1:18" x14ac:dyDescent="0.25">
      <c r="A53" s="66"/>
      <c r="B53" s="67"/>
      <c r="C53" s="68"/>
      <c r="D53" s="69">
        <v>0</v>
      </c>
      <c r="E53" s="69">
        <v>0</v>
      </c>
      <c r="F53" s="69">
        <v>0</v>
      </c>
      <c r="G53" s="70">
        <v>0</v>
      </c>
      <c r="H53" s="71">
        <v>0</v>
      </c>
      <c r="I53" s="69">
        <v>0</v>
      </c>
      <c r="J53" s="69">
        <v>0</v>
      </c>
      <c r="K53" s="72">
        <v>0</v>
      </c>
      <c r="L53" s="73">
        <v>0</v>
      </c>
      <c r="M53" s="69">
        <v>0</v>
      </c>
      <c r="N53" s="68" t="s">
        <v>86</v>
      </c>
      <c r="O53" s="74" t="s">
        <v>12</v>
      </c>
      <c r="P53" s="75" t="s">
        <v>20</v>
      </c>
      <c r="Q53" s="75"/>
      <c r="R53" s="76"/>
    </row>
    <row r="54" spans="1:18" x14ac:dyDescent="0.25">
      <c r="A54" s="66"/>
      <c r="B54" s="67"/>
      <c r="C54" s="68"/>
      <c r="D54" s="69">
        <v>0</v>
      </c>
      <c r="E54" s="69">
        <v>0</v>
      </c>
      <c r="F54" s="69">
        <v>0</v>
      </c>
      <c r="G54" s="70">
        <v>0</v>
      </c>
      <c r="H54" s="71">
        <v>0</v>
      </c>
      <c r="I54" s="69">
        <v>0</v>
      </c>
      <c r="J54" s="69">
        <v>0</v>
      </c>
      <c r="K54" s="72">
        <v>0</v>
      </c>
      <c r="L54" s="73">
        <v>0</v>
      </c>
      <c r="M54" s="69">
        <v>0</v>
      </c>
      <c r="N54" s="68" t="s">
        <v>87</v>
      </c>
      <c r="O54" s="74" t="s">
        <v>12</v>
      </c>
      <c r="P54" s="75" t="s">
        <v>57</v>
      </c>
      <c r="Q54" s="75"/>
      <c r="R54" s="76"/>
    </row>
    <row r="55" spans="1:18" x14ac:dyDescent="0.25">
      <c r="A55" s="66"/>
      <c r="B55" s="67"/>
      <c r="C55" s="68"/>
      <c r="D55" s="69">
        <v>0</v>
      </c>
      <c r="E55" s="69">
        <v>0</v>
      </c>
      <c r="F55" s="69">
        <v>0</v>
      </c>
      <c r="G55" s="70">
        <v>0</v>
      </c>
      <c r="H55" s="71">
        <v>0</v>
      </c>
      <c r="I55" s="69">
        <v>0</v>
      </c>
      <c r="J55" s="69">
        <v>0</v>
      </c>
      <c r="K55" s="72">
        <v>0</v>
      </c>
      <c r="L55" s="73">
        <v>0</v>
      </c>
      <c r="M55" s="69">
        <v>0</v>
      </c>
      <c r="N55" s="68" t="s">
        <v>54</v>
      </c>
      <c r="O55" s="74" t="s">
        <v>12</v>
      </c>
      <c r="P55" s="75" t="s">
        <v>55</v>
      </c>
      <c r="Q55" s="75"/>
      <c r="R55" s="76"/>
    </row>
    <row r="56" spans="1:18" x14ac:dyDescent="0.25">
      <c r="A56" s="66"/>
      <c r="B56" s="67"/>
      <c r="C56" s="68"/>
      <c r="D56" s="69">
        <v>0</v>
      </c>
      <c r="E56" s="69">
        <v>0</v>
      </c>
      <c r="F56" s="69">
        <v>0</v>
      </c>
      <c r="G56" s="70">
        <v>0</v>
      </c>
      <c r="H56" s="71">
        <v>0</v>
      </c>
      <c r="I56" s="69">
        <v>0</v>
      </c>
      <c r="J56" s="69">
        <v>0</v>
      </c>
      <c r="K56" s="72">
        <v>0</v>
      </c>
      <c r="L56" s="73">
        <v>0</v>
      </c>
      <c r="M56" s="69">
        <v>0</v>
      </c>
      <c r="N56" s="68" t="s">
        <v>85</v>
      </c>
      <c r="O56" s="74" t="s">
        <v>12</v>
      </c>
      <c r="P56" s="75" t="s">
        <v>20</v>
      </c>
      <c r="Q56" s="75"/>
      <c r="R56" s="76"/>
    </row>
    <row r="57" spans="1:18" x14ac:dyDescent="0.25">
      <c r="A57" s="66"/>
      <c r="B57" s="67"/>
      <c r="C57" s="68"/>
      <c r="D57" s="69">
        <v>0</v>
      </c>
      <c r="E57" s="69">
        <v>0</v>
      </c>
      <c r="F57" s="69">
        <v>0</v>
      </c>
      <c r="G57" s="70">
        <v>0</v>
      </c>
      <c r="H57" s="71">
        <v>0</v>
      </c>
      <c r="I57" s="69">
        <v>0</v>
      </c>
      <c r="J57" s="69">
        <v>0</v>
      </c>
      <c r="K57" s="72">
        <v>0</v>
      </c>
      <c r="L57" s="73">
        <v>0</v>
      </c>
      <c r="M57" s="69">
        <v>0</v>
      </c>
      <c r="N57" s="68" t="s">
        <v>81</v>
      </c>
      <c r="O57" s="74" t="s">
        <v>12</v>
      </c>
      <c r="P57" s="75" t="s">
        <v>57</v>
      </c>
      <c r="Q57" s="75"/>
      <c r="R57" s="76"/>
    </row>
    <row r="58" spans="1:18" x14ac:dyDescent="0.25">
      <c r="A58" s="66"/>
      <c r="B58" s="67"/>
      <c r="C58" s="68"/>
      <c r="D58" s="69">
        <v>0</v>
      </c>
      <c r="E58" s="69">
        <v>0</v>
      </c>
      <c r="F58" s="69">
        <v>0</v>
      </c>
      <c r="G58" s="70">
        <v>0</v>
      </c>
      <c r="H58" s="71">
        <v>0</v>
      </c>
      <c r="I58" s="69">
        <v>0</v>
      </c>
      <c r="J58" s="69">
        <v>0</v>
      </c>
      <c r="K58" s="72">
        <v>0</v>
      </c>
      <c r="L58" s="73">
        <v>0</v>
      </c>
      <c r="M58" s="69">
        <v>0</v>
      </c>
      <c r="N58" s="68" t="s">
        <v>53</v>
      </c>
      <c r="O58" s="74" t="s">
        <v>12</v>
      </c>
      <c r="P58" s="75" t="s">
        <v>38</v>
      </c>
      <c r="Q58" s="75"/>
      <c r="R58" s="76"/>
    </row>
    <row r="59" spans="1:18" x14ac:dyDescent="0.25">
      <c r="A59" s="66"/>
      <c r="B59" s="67"/>
      <c r="C59" s="68"/>
      <c r="D59" s="69">
        <v>0</v>
      </c>
      <c r="E59" s="69">
        <v>0</v>
      </c>
      <c r="F59" s="69">
        <v>0</v>
      </c>
      <c r="G59" s="70">
        <v>0</v>
      </c>
      <c r="H59" s="71">
        <v>0</v>
      </c>
      <c r="I59" s="69">
        <v>0</v>
      </c>
      <c r="J59" s="69">
        <v>0</v>
      </c>
      <c r="K59" s="72">
        <v>0</v>
      </c>
      <c r="L59" s="73">
        <v>0</v>
      </c>
      <c r="M59" s="69">
        <v>0</v>
      </c>
      <c r="N59" s="68" t="s">
        <v>70</v>
      </c>
      <c r="O59" s="74" t="s">
        <v>12</v>
      </c>
      <c r="P59" s="75" t="s">
        <v>20</v>
      </c>
      <c r="Q59" s="75"/>
      <c r="R59" s="76"/>
    </row>
    <row r="60" spans="1:18" x14ac:dyDescent="0.25">
      <c r="A60" s="66"/>
      <c r="B60" s="67"/>
      <c r="C60" s="68"/>
      <c r="D60" s="69">
        <v>0</v>
      </c>
      <c r="E60" s="69">
        <v>0</v>
      </c>
      <c r="F60" s="69">
        <v>0</v>
      </c>
      <c r="G60" s="70">
        <v>0</v>
      </c>
      <c r="H60" s="71">
        <v>0</v>
      </c>
      <c r="I60" s="69">
        <v>0</v>
      </c>
      <c r="J60" s="69">
        <v>0</v>
      </c>
      <c r="K60" s="72">
        <v>0</v>
      </c>
      <c r="L60" s="73">
        <v>0</v>
      </c>
      <c r="M60" s="69">
        <v>0</v>
      </c>
      <c r="N60" s="68" t="s">
        <v>93</v>
      </c>
      <c r="O60" s="74" t="s">
        <v>12</v>
      </c>
      <c r="P60" s="75" t="s">
        <v>20</v>
      </c>
      <c r="Q60" s="75"/>
      <c r="R60" s="76"/>
    </row>
    <row r="61" spans="1:18" x14ac:dyDescent="0.25">
      <c r="A61" s="66"/>
      <c r="B61" s="67"/>
      <c r="C61" s="68"/>
      <c r="D61" s="69">
        <v>0</v>
      </c>
      <c r="E61" s="69">
        <v>0</v>
      </c>
      <c r="F61" s="69">
        <v>0</v>
      </c>
      <c r="G61" s="70">
        <v>0</v>
      </c>
      <c r="H61" s="71">
        <v>0</v>
      </c>
      <c r="I61" s="69">
        <v>0</v>
      </c>
      <c r="J61" s="69">
        <v>0</v>
      </c>
      <c r="K61" s="72">
        <v>0</v>
      </c>
      <c r="L61" s="73">
        <v>0</v>
      </c>
      <c r="M61" s="69">
        <v>0</v>
      </c>
      <c r="N61" s="68" t="s">
        <v>63</v>
      </c>
      <c r="O61" s="74" t="s">
        <v>12</v>
      </c>
      <c r="P61" s="75" t="s">
        <v>20</v>
      </c>
      <c r="Q61" s="75"/>
      <c r="R61" s="76"/>
    </row>
    <row r="62" spans="1:18" x14ac:dyDescent="0.25">
      <c r="A62" s="66"/>
      <c r="B62" s="67"/>
      <c r="C62" s="68"/>
      <c r="D62" s="69">
        <v>0</v>
      </c>
      <c r="E62" s="69">
        <v>0</v>
      </c>
      <c r="F62" s="69">
        <v>0</v>
      </c>
      <c r="G62" s="70">
        <v>0</v>
      </c>
      <c r="H62" s="71">
        <v>0</v>
      </c>
      <c r="I62" s="69">
        <v>0</v>
      </c>
      <c r="J62" s="69">
        <v>0</v>
      </c>
      <c r="K62" s="72">
        <v>0</v>
      </c>
      <c r="L62" s="73">
        <v>0</v>
      </c>
      <c r="M62" s="69">
        <v>0</v>
      </c>
      <c r="N62" s="68" t="s">
        <v>59</v>
      </c>
      <c r="O62" s="74" t="s">
        <v>12</v>
      </c>
      <c r="P62" s="75" t="s">
        <v>38</v>
      </c>
      <c r="Q62" s="75"/>
      <c r="R62" s="76"/>
    </row>
    <row r="63" spans="1:18" x14ac:dyDescent="0.25">
      <c r="A63" s="66"/>
      <c r="B63" s="67"/>
      <c r="C63" s="68"/>
      <c r="D63" s="69">
        <v>0</v>
      </c>
      <c r="E63" s="69">
        <v>0</v>
      </c>
      <c r="F63" s="69">
        <v>0</v>
      </c>
      <c r="G63" s="70">
        <v>0</v>
      </c>
      <c r="H63" s="71">
        <v>0</v>
      </c>
      <c r="I63" s="69">
        <v>0</v>
      </c>
      <c r="J63" s="69">
        <v>0</v>
      </c>
      <c r="K63" s="72">
        <v>0</v>
      </c>
      <c r="L63" s="73">
        <v>0</v>
      </c>
      <c r="M63" s="69">
        <v>0</v>
      </c>
      <c r="N63" s="68" t="s">
        <v>67</v>
      </c>
      <c r="O63" s="74" t="s">
        <v>12</v>
      </c>
      <c r="P63" s="75" t="s">
        <v>38</v>
      </c>
      <c r="Q63" s="75"/>
      <c r="R63" s="76"/>
    </row>
    <row r="64" spans="1:18" x14ac:dyDescent="0.25">
      <c r="A64" s="66"/>
      <c r="B64" s="67"/>
      <c r="C64" s="68"/>
      <c r="D64" s="69">
        <v>0</v>
      </c>
      <c r="E64" s="69">
        <v>0</v>
      </c>
      <c r="F64" s="69">
        <v>0</v>
      </c>
      <c r="G64" s="70">
        <v>0</v>
      </c>
      <c r="H64" s="71">
        <v>0</v>
      </c>
      <c r="I64" s="69">
        <v>0</v>
      </c>
      <c r="J64" s="69">
        <v>0</v>
      </c>
      <c r="K64" s="72">
        <v>0</v>
      </c>
      <c r="L64" s="73">
        <v>0</v>
      </c>
      <c r="M64" s="69">
        <v>0</v>
      </c>
      <c r="N64" s="68" t="s">
        <v>58</v>
      </c>
      <c r="O64" s="74" t="s">
        <v>12</v>
      </c>
      <c r="P64" s="75" t="s">
        <v>20</v>
      </c>
      <c r="Q64" s="75"/>
      <c r="R64" s="76"/>
    </row>
    <row r="65" spans="1:18" ht="26.4" x14ac:dyDescent="0.25">
      <c r="A65" s="66"/>
      <c r="B65" s="67"/>
      <c r="C65" s="68"/>
      <c r="D65" s="69">
        <v>0</v>
      </c>
      <c r="E65" s="69">
        <v>0</v>
      </c>
      <c r="F65" s="69">
        <v>0</v>
      </c>
      <c r="G65" s="70">
        <v>0</v>
      </c>
      <c r="H65" s="71">
        <v>0</v>
      </c>
      <c r="I65" s="69">
        <v>0</v>
      </c>
      <c r="J65" s="69">
        <v>0</v>
      </c>
      <c r="K65" s="72">
        <v>0</v>
      </c>
      <c r="L65" s="73">
        <v>0</v>
      </c>
      <c r="M65" s="69">
        <v>0</v>
      </c>
      <c r="N65" s="68" t="s">
        <v>65</v>
      </c>
      <c r="O65" s="74" t="s">
        <v>12</v>
      </c>
      <c r="P65" s="75" t="s">
        <v>23</v>
      </c>
      <c r="Q65" s="75"/>
      <c r="R65" s="76"/>
    </row>
    <row r="66" spans="1:18" ht="26.4" x14ac:dyDescent="0.25">
      <c r="A66" s="66"/>
      <c r="B66" s="67"/>
      <c r="C66" s="68"/>
      <c r="D66" s="69">
        <v>0</v>
      </c>
      <c r="E66" s="69">
        <v>0</v>
      </c>
      <c r="F66" s="69">
        <v>0</v>
      </c>
      <c r="G66" s="70">
        <v>0</v>
      </c>
      <c r="H66" s="71">
        <v>0</v>
      </c>
      <c r="I66" s="69">
        <v>0</v>
      </c>
      <c r="J66" s="69">
        <v>0</v>
      </c>
      <c r="K66" s="72">
        <v>0</v>
      </c>
      <c r="L66" s="73">
        <v>0</v>
      </c>
      <c r="M66" s="69">
        <v>0</v>
      </c>
      <c r="N66" s="68" t="s">
        <v>62</v>
      </c>
      <c r="O66" s="74" t="s">
        <v>12</v>
      </c>
      <c r="P66" s="75" t="s">
        <v>23</v>
      </c>
      <c r="Q66" s="75"/>
      <c r="R66" s="76"/>
    </row>
    <row r="67" spans="1:18" ht="26.4" x14ac:dyDescent="0.25">
      <c r="A67" s="66"/>
      <c r="B67" s="67"/>
      <c r="C67" s="68"/>
      <c r="D67" s="69">
        <v>0</v>
      </c>
      <c r="E67" s="69">
        <v>0</v>
      </c>
      <c r="F67" s="69">
        <v>0</v>
      </c>
      <c r="G67" s="70">
        <v>0</v>
      </c>
      <c r="H67" s="71">
        <v>0</v>
      </c>
      <c r="I67" s="69">
        <v>0</v>
      </c>
      <c r="J67" s="69">
        <v>0</v>
      </c>
      <c r="K67" s="72">
        <v>0</v>
      </c>
      <c r="L67" s="73">
        <v>0</v>
      </c>
      <c r="M67" s="69">
        <v>0</v>
      </c>
      <c r="N67" s="68" t="s">
        <v>80</v>
      </c>
      <c r="O67" s="74" t="s">
        <v>12</v>
      </c>
      <c r="P67" s="75" t="s">
        <v>38</v>
      </c>
      <c r="Q67" s="75"/>
      <c r="R67" s="76"/>
    </row>
    <row r="68" spans="1:18" x14ac:dyDescent="0.25">
      <c r="A68" s="66"/>
      <c r="B68" s="67"/>
      <c r="C68" s="68"/>
      <c r="D68" s="69">
        <v>0</v>
      </c>
      <c r="E68" s="69">
        <v>0</v>
      </c>
      <c r="F68" s="69">
        <v>0</v>
      </c>
      <c r="G68" s="70">
        <v>0</v>
      </c>
      <c r="H68" s="71">
        <v>0</v>
      </c>
      <c r="I68" s="69">
        <v>0</v>
      </c>
      <c r="J68" s="69">
        <v>0</v>
      </c>
      <c r="K68" s="72">
        <v>0</v>
      </c>
      <c r="L68" s="73">
        <v>0</v>
      </c>
      <c r="M68" s="69">
        <v>0</v>
      </c>
      <c r="N68" s="68" t="s">
        <v>56</v>
      </c>
      <c r="O68" s="74" t="s">
        <v>12</v>
      </c>
      <c r="P68" s="75" t="s">
        <v>57</v>
      </c>
      <c r="Q68" s="75"/>
      <c r="R68" s="76"/>
    </row>
    <row r="69" spans="1:18" x14ac:dyDescent="0.25">
      <c r="A69" s="66"/>
      <c r="B69" s="67"/>
      <c r="C69" s="68"/>
      <c r="D69" s="69">
        <v>0</v>
      </c>
      <c r="E69" s="69">
        <v>0</v>
      </c>
      <c r="F69" s="69">
        <v>0</v>
      </c>
      <c r="G69" s="70">
        <v>0</v>
      </c>
      <c r="H69" s="71">
        <v>0</v>
      </c>
      <c r="I69" s="69">
        <v>0</v>
      </c>
      <c r="J69" s="69">
        <v>0</v>
      </c>
      <c r="K69" s="72">
        <v>0</v>
      </c>
      <c r="L69" s="73">
        <v>0</v>
      </c>
      <c r="M69" s="69">
        <v>0</v>
      </c>
      <c r="N69" s="68" t="s">
        <v>50</v>
      </c>
      <c r="O69" s="74" t="s">
        <v>14</v>
      </c>
      <c r="P69" s="75" t="s">
        <v>77</v>
      </c>
      <c r="Q69" s="75" t="s">
        <v>77</v>
      </c>
      <c r="R69" s="76" t="s">
        <v>9</v>
      </c>
    </row>
    <row r="70" spans="1:18" x14ac:dyDescent="0.25">
      <c r="A70" s="66"/>
      <c r="B70" s="67"/>
      <c r="C70" s="68"/>
      <c r="D70" s="69">
        <v>0</v>
      </c>
      <c r="E70" s="69">
        <v>0</v>
      </c>
      <c r="F70" s="69">
        <v>0</v>
      </c>
      <c r="G70" s="70">
        <v>0</v>
      </c>
      <c r="H70" s="71">
        <v>0</v>
      </c>
      <c r="I70" s="69">
        <v>0</v>
      </c>
      <c r="J70" s="69">
        <v>0</v>
      </c>
      <c r="K70" s="72">
        <v>0</v>
      </c>
      <c r="L70" s="73">
        <v>0</v>
      </c>
      <c r="M70" s="69">
        <v>0</v>
      </c>
      <c r="N70" s="68" t="s">
        <v>75</v>
      </c>
      <c r="O70" s="74" t="s">
        <v>12</v>
      </c>
      <c r="P70" s="75" t="s">
        <v>38</v>
      </c>
      <c r="Q70" s="75"/>
      <c r="R70" s="76"/>
    </row>
    <row r="71" spans="1:18" x14ac:dyDescent="0.25">
      <c r="A71" s="66"/>
      <c r="B71" s="67"/>
      <c r="C71" s="68"/>
      <c r="D71" s="69">
        <v>0</v>
      </c>
      <c r="E71" s="69">
        <v>0</v>
      </c>
      <c r="F71" s="69">
        <v>0</v>
      </c>
      <c r="G71" s="70">
        <v>0</v>
      </c>
      <c r="H71" s="71">
        <v>0</v>
      </c>
      <c r="I71" s="69">
        <v>0</v>
      </c>
      <c r="J71" s="69">
        <v>0</v>
      </c>
      <c r="K71" s="72">
        <v>0</v>
      </c>
      <c r="L71" s="73">
        <v>0</v>
      </c>
      <c r="M71" s="69">
        <v>0</v>
      </c>
      <c r="N71" s="68" t="s">
        <v>83</v>
      </c>
      <c r="O71" s="74" t="s">
        <v>12</v>
      </c>
      <c r="P71" s="75" t="s">
        <v>20</v>
      </c>
      <c r="Q71" s="75"/>
      <c r="R71" s="76"/>
    </row>
    <row r="72" spans="1:18" x14ac:dyDescent="0.25">
      <c r="A72" s="66"/>
      <c r="B72" s="67"/>
      <c r="C72" s="68"/>
      <c r="D72" s="69">
        <v>0</v>
      </c>
      <c r="E72" s="69">
        <v>0</v>
      </c>
      <c r="F72" s="69">
        <v>0</v>
      </c>
      <c r="G72" s="70">
        <v>0</v>
      </c>
      <c r="H72" s="71">
        <v>0</v>
      </c>
      <c r="I72" s="69">
        <v>0</v>
      </c>
      <c r="J72" s="69">
        <v>0</v>
      </c>
      <c r="K72" s="72">
        <v>0</v>
      </c>
      <c r="L72" s="73">
        <v>0</v>
      </c>
      <c r="M72" s="69">
        <v>0</v>
      </c>
      <c r="N72" s="68" t="s">
        <v>73</v>
      </c>
      <c r="O72" s="74" t="s">
        <v>12</v>
      </c>
      <c r="P72" s="75"/>
      <c r="Q72" s="75"/>
      <c r="R72" s="76" t="s">
        <v>20</v>
      </c>
    </row>
    <row r="73" spans="1:18" x14ac:dyDescent="0.25">
      <c r="A73" s="66"/>
      <c r="B73" s="67"/>
      <c r="C73" s="68"/>
      <c r="D73" s="69">
        <v>0</v>
      </c>
      <c r="E73" s="69">
        <v>0</v>
      </c>
      <c r="F73" s="69">
        <v>0</v>
      </c>
      <c r="G73" s="70">
        <v>0</v>
      </c>
      <c r="H73" s="71">
        <v>0</v>
      </c>
      <c r="I73" s="69">
        <v>0</v>
      </c>
      <c r="J73" s="69">
        <v>0</v>
      </c>
      <c r="K73" s="72">
        <v>0</v>
      </c>
      <c r="L73" s="73">
        <v>0</v>
      </c>
      <c r="M73" s="69">
        <v>0</v>
      </c>
      <c r="N73" s="68" t="s">
        <v>74</v>
      </c>
      <c r="O73" s="74" t="s">
        <v>12</v>
      </c>
      <c r="P73" s="75"/>
      <c r="Q73" s="75"/>
      <c r="R73" s="76" t="s">
        <v>20</v>
      </c>
    </row>
    <row r="74" spans="1:18" ht="26.4" x14ac:dyDescent="0.25">
      <c r="A74" s="66"/>
      <c r="B74" s="67"/>
      <c r="C74" s="68"/>
      <c r="D74" s="69">
        <v>0</v>
      </c>
      <c r="E74" s="69">
        <v>0</v>
      </c>
      <c r="F74" s="69">
        <v>0</v>
      </c>
      <c r="G74" s="70">
        <v>0</v>
      </c>
      <c r="H74" s="71">
        <v>0</v>
      </c>
      <c r="I74" s="69">
        <v>0</v>
      </c>
      <c r="J74" s="69">
        <v>0</v>
      </c>
      <c r="K74" s="72">
        <v>0</v>
      </c>
      <c r="L74" s="73">
        <v>0</v>
      </c>
      <c r="M74" s="69">
        <v>0</v>
      </c>
      <c r="N74" s="68" t="s">
        <v>76</v>
      </c>
      <c r="O74" s="74" t="s">
        <v>12</v>
      </c>
      <c r="P74" s="75"/>
      <c r="Q74" s="75"/>
      <c r="R74" s="76" t="s">
        <v>20</v>
      </c>
    </row>
    <row r="75" spans="1:18" x14ac:dyDescent="0.25">
      <c r="A75" s="66"/>
      <c r="B75" s="67"/>
      <c r="C75" s="68"/>
      <c r="D75" s="69">
        <v>0</v>
      </c>
      <c r="E75" s="69">
        <v>0</v>
      </c>
      <c r="F75" s="69">
        <v>0</v>
      </c>
      <c r="G75" s="70">
        <v>0</v>
      </c>
      <c r="H75" s="71">
        <v>0</v>
      </c>
      <c r="I75" s="69">
        <v>0</v>
      </c>
      <c r="J75" s="69">
        <v>0</v>
      </c>
      <c r="K75" s="72">
        <v>0</v>
      </c>
      <c r="L75" s="73">
        <v>0</v>
      </c>
      <c r="M75" s="69">
        <v>0</v>
      </c>
      <c r="N75" s="68" t="s">
        <v>84</v>
      </c>
      <c r="O75" s="74" t="s">
        <v>12</v>
      </c>
      <c r="P75" s="75"/>
      <c r="Q75" s="75"/>
      <c r="R75" s="76" t="s">
        <v>38</v>
      </c>
    </row>
    <row r="76" spans="1:18" ht="26.4" x14ac:dyDescent="0.25">
      <c r="A76" s="66"/>
      <c r="B76" s="67"/>
      <c r="C76" s="68"/>
      <c r="D76" s="69">
        <v>0</v>
      </c>
      <c r="E76" s="69">
        <v>0</v>
      </c>
      <c r="F76" s="69">
        <v>0</v>
      </c>
      <c r="G76" s="70">
        <v>0</v>
      </c>
      <c r="H76" s="71">
        <v>0</v>
      </c>
      <c r="I76" s="69">
        <v>0</v>
      </c>
      <c r="J76" s="69">
        <v>0</v>
      </c>
      <c r="K76" s="72">
        <v>0</v>
      </c>
      <c r="L76" s="73">
        <v>0</v>
      </c>
      <c r="M76" s="69">
        <v>0</v>
      </c>
      <c r="N76" s="68" t="s">
        <v>90</v>
      </c>
      <c r="O76" s="74" t="s">
        <v>12</v>
      </c>
      <c r="P76" s="75"/>
      <c r="Q76" s="75"/>
      <c r="R76" s="76" t="s">
        <v>20</v>
      </c>
    </row>
    <row r="77" spans="1:18" ht="26.4" x14ac:dyDescent="0.25">
      <c r="A77" s="66"/>
      <c r="B77" s="67"/>
      <c r="C77" s="68"/>
      <c r="D77" s="69">
        <v>0</v>
      </c>
      <c r="E77" s="69">
        <v>0</v>
      </c>
      <c r="F77" s="69">
        <v>0</v>
      </c>
      <c r="G77" s="70">
        <v>0</v>
      </c>
      <c r="H77" s="71">
        <v>0</v>
      </c>
      <c r="I77" s="69">
        <v>0</v>
      </c>
      <c r="J77" s="69">
        <v>0</v>
      </c>
      <c r="K77" s="72">
        <v>0</v>
      </c>
      <c r="L77" s="73">
        <v>0</v>
      </c>
      <c r="M77" s="69">
        <v>0</v>
      </c>
      <c r="N77" s="68" t="s">
        <v>72</v>
      </c>
      <c r="O77" s="74" t="s">
        <v>12</v>
      </c>
      <c r="P77" s="75"/>
      <c r="Q77" s="75"/>
      <c r="R77" s="76" t="s">
        <v>20</v>
      </c>
    </row>
    <row r="78" spans="1:18" x14ac:dyDescent="0.25">
      <c r="A78" s="66"/>
      <c r="B78" s="67"/>
      <c r="C78" s="68" t="s">
        <v>200</v>
      </c>
      <c r="D78" s="69">
        <v>660</v>
      </c>
      <c r="E78" s="69">
        <v>0</v>
      </c>
      <c r="F78" s="69">
        <v>0</v>
      </c>
      <c r="G78" s="70">
        <v>660</v>
      </c>
      <c r="H78" s="71">
        <f>I78+K78</f>
        <v>660</v>
      </c>
      <c r="I78" s="69">
        <v>0</v>
      </c>
      <c r="J78" s="69">
        <v>0</v>
      </c>
      <c r="K78" s="72">
        <v>660</v>
      </c>
      <c r="L78" s="73">
        <v>600</v>
      </c>
      <c r="M78" s="69">
        <v>700</v>
      </c>
      <c r="N78" s="68"/>
      <c r="O78" s="74"/>
      <c r="P78" s="75"/>
      <c r="Q78" s="75"/>
      <c r="R78" s="76"/>
    </row>
    <row r="79" spans="1:18" ht="13.8" thickBot="1" x14ac:dyDescent="0.3">
      <c r="A79" s="66"/>
      <c r="B79" s="67"/>
      <c r="C79" s="68" t="s">
        <v>193</v>
      </c>
      <c r="D79" s="69">
        <v>1437.6</v>
      </c>
      <c r="E79" s="69">
        <v>0</v>
      </c>
      <c r="F79" s="69">
        <v>0</v>
      </c>
      <c r="G79" s="70">
        <v>1437.6</v>
      </c>
      <c r="H79" s="71">
        <f>I79+K79</f>
        <v>982.6</v>
      </c>
      <c r="I79" s="69">
        <v>0</v>
      </c>
      <c r="J79" s="69">
        <v>0</v>
      </c>
      <c r="K79" s="72">
        <v>982.6</v>
      </c>
      <c r="L79" s="73">
        <v>1600</v>
      </c>
      <c r="M79" s="69">
        <v>2000</v>
      </c>
      <c r="N79" s="68"/>
      <c r="O79" s="74"/>
      <c r="P79" s="75"/>
      <c r="Q79" s="75"/>
      <c r="R79" s="76"/>
    </row>
    <row r="80" spans="1:18" ht="26.4" x14ac:dyDescent="0.25">
      <c r="A80" s="50" t="s">
        <v>212</v>
      </c>
      <c r="B80" s="51" t="s">
        <v>213</v>
      </c>
      <c r="C80" s="52" t="s">
        <v>193</v>
      </c>
      <c r="D80" s="61">
        <f>SUM(D81:D85)+451.5</f>
        <v>451.5</v>
      </c>
      <c r="E80" s="61">
        <f>SUM(E81:E85)</f>
        <v>0</v>
      </c>
      <c r="F80" s="61">
        <f>SUM(F81:F85)</f>
        <v>0</v>
      </c>
      <c r="G80" s="62">
        <f>SUM(G81:G85)+451.5</f>
        <v>451.5</v>
      </c>
      <c r="H80" s="63">
        <f>I80+K80</f>
        <v>699.3</v>
      </c>
      <c r="I80" s="61">
        <f>SUM(I81:I85)+80</f>
        <v>80</v>
      </c>
      <c r="J80" s="61">
        <f>SUM(J81:J85)</f>
        <v>0</v>
      </c>
      <c r="K80" s="64">
        <v>619.29999999999995</v>
      </c>
      <c r="L80" s="65">
        <f>SUM(L81:L85)+500</f>
        <v>500</v>
      </c>
      <c r="M80" s="61">
        <f>SUM(M81:M85)+600</f>
        <v>600</v>
      </c>
      <c r="N80" s="52" t="s">
        <v>95</v>
      </c>
      <c r="O80" s="58" t="s">
        <v>96</v>
      </c>
      <c r="P80" s="77">
        <v>2.4</v>
      </c>
      <c r="Q80" s="59" t="s">
        <v>97</v>
      </c>
      <c r="R80" s="60" t="s">
        <v>97</v>
      </c>
    </row>
    <row r="81" spans="1:18" x14ac:dyDescent="0.25">
      <c r="A81" s="66"/>
      <c r="B81" s="67"/>
      <c r="C81" s="68"/>
      <c r="D81" s="69">
        <v>0</v>
      </c>
      <c r="E81" s="69">
        <v>0</v>
      </c>
      <c r="F81" s="69">
        <v>0</v>
      </c>
      <c r="G81" s="70">
        <v>0</v>
      </c>
      <c r="H81" s="71">
        <v>0</v>
      </c>
      <c r="I81" s="69">
        <v>0</v>
      </c>
      <c r="J81" s="69">
        <v>0</v>
      </c>
      <c r="K81" s="72">
        <v>0</v>
      </c>
      <c r="L81" s="73">
        <v>0</v>
      </c>
      <c r="M81" s="69">
        <v>0</v>
      </c>
      <c r="N81" s="68" t="s">
        <v>101</v>
      </c>
      <c r="O81" s="74" t="s">
        <v>7</v>
      </c>
      <c r="P81" s="75" t="s">
        <v>102</v>
      </c>
      <c r="Q81" s="75" t="s">
        <v>103</v>
      </c>
      <c r="R81" s="76" t="s">
        <v>104</v>
      </c>
    </row>
    <row r="82" spans="1:18" x14ac:dyDescent="0.25">
      <c r="A82" s="66"/>
      <c r="B82" s="67"/>
      <c r="C82" s="68"/>
      <c r="D82" s="69"/>
      <c r="E82" s="69"/>
      <c r="F82" s="69"/>
      <c r="G82" s="70"/>
      <c r="H82" s="71"/>
      <c r="I82" s="69"/>
      <c r="J82" s="69"/>
      <c r="K82" s="72"/>
      <c r="L82" s="73"/>
      <c r="M82" s="69"/>
      <c r="N82" s="196" t="s">
        <v>310</v>
      </c>
      <c r="O82" s="197" t="s">
        <v>7</v>
      </c>
      <c r="P82" s="198">
        <v>1210</v>
      </c>
      <c r="Q82" s="75"/>
      <c r="R82" s="76"/>
    </row>
    <row r="83" spans="1:18" ht="26.4" x14ac:dyDescent="0.25">
      <c r="A83" s="66"/>
      <c r="B83" s="67"/>
      <c r="C83" s="68"/>
      <c r="D83" s="69">
        <v>0</v>
      </c>
      <c r="E83" s="69">
        <v>0</v>
      </c>
      <c r="F83" s="69">
        <v>0</v>
      </c>
      <c r="G83" s="70">
        <v>0</v>
      </c>
      <c r="H83" s="71">
        <v>0</v>
      </c>
      <c r="I83" s="69">
        <v>0</v>
      </c>
      <c r="J83" s="69">
        <v>0</v>
      </c>
      <c r="K83" s="72">
        <v>0</v>
      </c>
      <c r="L83" s="73">
        <v>0</v>
      </c>
      <c r="M83" s="69">
        <v>0</v>
      </c>
      <c r="N83" s="68" t="s">
        <v>98</v>
      </c>
      <c r="O83" s="74" t="s">
        <v>12</v>
      </c>
      <c r="P83" s="75" t="s">
        <v>99</v>
      </c>
      <c r="Q83" s="75"/>
      <c r="R83" s="76"/>
    </row>
    <row r="84" spans="1:18" x14ac:dyDescent="0.25">
      <c r="A84" s="66"/>
      <c r="B84" s="67"/>
      <c r="C84" s="68"/>
      <c r="D84" s="69">
        <v>0</v>
      </c>
      <c r="E84" s="69">
        <v>0</v>
      </c>
      <c r="F84" s="69">
        <v>0</v>
      </c>
      <c r="G84" s="70">
        <v>0</v>
      </c>
      <c r="H84" s="71">
        <v>0</v>
      </c>
      <c r="I84" s="69">
        <v>0</v>
      </c>
      <c r="J84" s="69">
        <v>0</v>
      </c>
      <c r="K84" s="72">
        <v>0</v>
      </c>
      <c r="L84" s="73">
        <v>0</v>
      </c>
      <c r="M84" s="69">
        <v>0</v>
      </c>
      <c r="N84" s="68" t="s">
        <v>100</v>
      </c>
      <c r="O84" s="74" t="s">
        <v>12</v>
      </c>
      <c r="P84" s="75" t="s">
        <v>99</v>
      </c>
      <c r="Q84" s="75"/>
      <c r="R84" s="76"/>
    </row>
    <row r="85" spans="1:18" ht="27" thickBot="1" x14ac:dyDescent="0.3">
      <c r="A85" s="66"/>
      <c r="B85" s="67"/>
      <c r="C85" s="68"/>
      <c r="D85" s="69">
        <v>0</v>
      </c>
      <c r="E85" s="69">
        <v>0</v>
      </c>
      <c r="F85" s="69">
        <v>0</v>
      </c>
      <c r="G85" s="70">
        <v>0</v>
      </c>
      <c r="H85" s="71">
        <v>0</v>
      </c>
      <c r="I85" s="69">
        <v>0</v>
      </c>
      <c r="J85" s="69">
        <v>0</v>
      </c>
      <c r="K85" s="72">
        <v>0</v>
      </c>
      <c r="L85" s="73">
        <v>0</v>
      </c>
      <c r="M85" s="69">
        <v>0</v>
      </c>
      <c r="N85" s="68" t="s">
        <v>105</v>
      </c>
      <c r="O85" s="74" t="s">
        <v>12</v>
      </c>
      <c r="P85" s="75" t="s">
        <v>99</v>
      </c>
      <c r="Q85" s="75"/>
      <c r="R85" s="76"/>
    </row>
    <row r="86" spans="1:18" ht="40.200000000000003" thickBot="1" x14ac:dyDescent="0.3">
      <c r="A86" s="50" t="s">
        <v>214</v>
      </c>
      <c r="B86" s="51" t="s">
        <v>215</v>
      </c>
      <c r="C86" s="52" t="s">
        <v>193</v>
      </c>
      <c r="D86" s="53">
        <v>200</v>
      </c>
      <c r="E86" s="53">
        <v>100</v>
      </c>
      <c r="F86" s="53">
        <v>0</v>
      </c>
      <c r="G86" s="54">
        <v>100</v>
      </c>
      <c r="H86" s="55">
        <f>I86+K86</f>
        <v>200</v>
      </c>
      <c r="I86" s="53">
        <v>100</v>
      </c>
      <c r="J86" s="53">
        <v>0</v>
      </c>
      <c r="K86" s="56">
        <v>100</v>
      </c>
      <c r="L86" s="57">
        <v>250</v>
      </c>
      <c r="M86" s="53">
        <v>250</v>
      </c>
      <c r="N86" s="52" t="s">
        <v>106</v>
      </c>
      <c r="O86" s="58" t="s">
        <v>12</v>
      </c>
      <c r="P86" s="59" t="s">
        <v>20</v>
      </c>
      <c r="Q86" s="59" t="s">
        <v>20</v>
      </c>
      <c r="R86" s="60" t="s">
        <v>20</v>
      </c>
    </row>
    <row r="87" spans="1:18" ht="26.4" x14ac:dyDescent="0.25">
      <c r="A87" s="50" t="s">
        <v>216</v>
      </c>
      <c r="B87" s="51" t="s">
        <v>217</v>
      </c>
      <c r="C87" s="52"/>
      <c r="D87" s="61">
        <f t="shared" ref="D87:M87" si="9">SUM(D88:D93)</f>
        <v>122</v>
      </c>
      <c r="E87" s="61">
        <f t="shared" si="9"/>
        <v>0</v>
      </c>
      <c r="F87" s="61">
        <f t="shared" si="9"/>
        <v>0</v>
      </c>
      <c r="G87" s="62">
        <f t="shared" si="9"/>
        <v>122</v>
      </c>
      <c r="H87" s="63">
        <f t="shared" si="9"/>
        <v>502.70000000000005</v>
      </c>
      <c r="I87" s="61">
        <f t="shared" si="9"/>
        <v>0</v>
      </c>
      <c r="J87" s="61">
        <f t="shared" si="9"/>
        <v>0</v>
      </c>
      <c r="K87" s="64">
        <f t="shared" si="9"/>
        <v>502.70000000000005</v>
      </c>
      <c r="L87" s="65">
        <f t="shared" si="9"/>
        <v>0</v>
      </c>
      <c r="M87" s="61">
        <f t="shared" si="9"/>
        <v>0</v>
      </c>
      <c r="N87" s="52" t="s">
        <v>111</v>
      </c>
      <c r="O87" s="58" t="s">
        <v>12</v>
      </c>
      <c r="P87" s="59" t="s">
        <v>108</v>
      </c>
      <c r="Q87" s="59"/>
      <c r="R87" s="60"/>
    </row>
    <row r="88" spans="1:18" x14ac:dyDescent="0.25">
      <c r="A88" s="66"/>
      <c r="B88" s="67"/>
      <c r="C88" s="68"/>
      <c r="D88" s="69">
        <v>0</v>
      </c>
      <c r="E88" s="69">
        <v>0</v>
      </c>
      <c r="F88" s="69">
        <v>0</v>
      </c>
      <c r="G88" s="70">
        <v>0</v>
      </c>
      <c r="H88" s="71">
        <v>0</v>
      </c>
      <c r="I88" s="69">
        <v>0</v>
      </c>
      <c r="J88" s="69">
        <v>0</v>
      </c>
      <c r="K88" s="72">
        <v>0</v>
      </c>
      <c r="L88" s="73">
        <v>0</v>
      </c>
      <c r="M88" s="69">
        <v>0</v>
      </c>
      <c r="N88" s="68" t="s">
        <v>110</v>
      </c>
      <c r="O88" s="74" t="s">
        <v>12</v>
      </c>
      <c r="P88" s="75" t="s">
        <v>108</v>
      </c>
      <c r="Q88" s="75"/>
      <c r="R88" s="76"/>
    </row>
    <row r="89" spans="1:18" x14ac:dyDescent="0.25">
      <c r="A89" s="66"/>
      <c r="B89" s="67"/>
      <c r="C89" s="68"/>
      <c r="D89" s="69">
        <v>0</v>
      </c>
      <c r="E89" s="69">
        <v>0</v>
      </c>
      <c r="F89" s="69">
        <v>0</v>
      </c>
      <c r="G89" s="70">
        <v>0</v>
      </c>
      <c r="H89" s="71">
        <v>0</v>
      </c>
      <c r="I89" s="69">
        <v>0</v>
      </c>
      <c r="J89" s="69">
        <v>0</v>
      </c>
      <c r="K89" s="72">
        <v>0</v>
      </c>
      <c r="L89" s="73">
        <v>0</v>
      </c>
      <c r="M89" s="69">
        <v>0</v>
      </c>
      <c r="N89" s="68" t="s">
        <v>107</v>
      </c>
      <c r="O89" s="74" t="s">
        <v>12</v>
      </c>
      <c r="P89" s="75" t="s">
        <v>108</v>
      </c>
      <c r="Q89" s="75"/>
      <c r="R89" s="76"/>
    </row>
    <row r="90" spans="1:18" x14ac:dyDescent="0.25">
      <c r="A90" s="66"/>
      <c r="B90" s="67"/>
      <c r="C90" s="68"/>
      <c r="D90" s="69">
        <v>0</v>
      </c>
      <c r="E90" s="69">
        <v>0</v>
      </c>
      <c r="F90" s="69">
        <v>0</v>
      </c>
      <c r="G90" s="70">
        <v>0</v>
      </c>
      <c r="H90" s="71">
        <v>0</v>
      </c>
      <c r="I90" s="69">
        <v>0</v>
      </c>
      <c r="J90" s="69">
        <v>0</v>
      </c>
      <c r="K90" s="72">
        <v>0</v>
      </c>
      <c r="L90" s="73">
        <v>0</v>
      </c>
      <c r="M90" s="69">
        <v>0</v>
      </c>
      <c r="N90" s="68" t="s">
        <v>109</v>
      </c>
      <c r="O90" s="74" t="s">
        <v>12</v>
      </c>
      <c r="P90" s="75" t="s">
        <v>108</v>
      </c>
      <c r="Q90" s="75"/>
      <c r="R90" s="76"/>
    </row>
    <row r="91" spans="1:18" x14ac:dyDescent="0.25">
      <c r="A91" s="66"/>
      <c r="B91" s="67"/>
      <c r="C91" s="68"/>
      <c r="D91" s="69">
        <v>0</v>
      </c>
      <c r="E91" s="69">
        <v>0</v>
      </c>
      <c r="F91" s="69">
        <v>0</v>
      </c>
      <c r="G91" s="70">
        <v>0</v>
      </c>
      <c r="H91" s="71">
        <v>0</v>
      </c>
      <c r="I91" s="69">
        <v>0</v>
      </c>
      <c r="J91" s="69">
        <v>0</v>
      </c>
      <c r="K91" s="72">
        <v>0</v>
      </c>
      <c r="L91" s="73">
        <v>0</v>
      </c>
      <c r="M91" s="69">
        <v>0</v>
      </c>
      <c r="N91" s="68" t="s">
        <v>112</v>
      </c>
      <c r="O91" s="74" t="s">
        <v>12</v>
      </c>
      <c r="P91" s="75" t="s">
        <v>108</v>
      </c>
      <c r="Q91" s="75"/>
      <c r="R91" s="76"/>
    </row>
    <row r="92" spans="1:18" x14ac:dyDescent="0.25">
      <c r="A92" s="66"/>
      <c r="B92" s="67"/>
      <c r="C92" s="68" t="s">
        <v>193</v>
      </c>
      <c r="D92" s="69">
        <v>18.899999999999999</v>
      </c>
      <c r="E92" s="69">
        <v>0</v>
      </c>
      <c r="F92" s="69">
        <v>0</v>
      </c>
      <c r="G92" s="70">
        <v>18.899999999999999</v>
      </c>
      <c r="H92" s="71">
        <f>I92+K92</f>
        <v>128.4</v>
      </c>
      <c r="I92" s="69">
        <v>0</v>
      </c>
      <c r="J92" s="69">
        <v>0</v>
      </c>
      <c r="K92" s="72">
        <v>128.4</v>
      </c>
      <c r="L92" s="73">
        <v>0</v>
      </c>
      <c r="M92" s="69">
        <v>0</v>
      </c>
      <c r="N92" s="68"/>
      <c r="O92" s="74"/>
      <c r="P92" s="75"/>
      <c r="Q92" s="75"/>
      <c r="R92" s="76"/>
    </row>
    <row r="93" spans="1:18" ht="13.8" thickBot="1" x14ac:dyDescent="0.3">
      <c r="A93" s="66"/>
      <c r="B93" s="67"/>
      <c r="C93" s="68" t="s">
        <v>200</v>
      </c>
      <c r="D93" s="69">
        <v>103.1</v>
      </c>
      <c r="E93" s="69">
        <v>0</v>
      </c>
      <c r="F93" s="69">
        <v>0</v>
      </c>
      <c r="G93" s="70">
        <v>103.1</v>
      </c>
      <c r="H93" s="71">
        <f>I93+K93</f>
        <v>374.3</v>
      </c>
      <c r="I93" s="69">
        <v>0</v>
      </c>
      <c r="J93" s="69">
        <v>0</v>
      </c>
      <c r="K93" s="72">
        <v>374.3</v>
      </c>
      <c r="L93" s="73">
        <v>0</v>
      </c>
      <c r="M93" s="69">
        <v>0</v>
      </c>
      <c r="N93" s="68"/>
      <c r="O93" s="74"/>
      <c r="P93" s="75"/>
      <c r="Q93" s="75"/>
      <c r="R93" s="76"/>
    </row>
    <row r="94" spans="1:18" ht="26.4" x14ac:dyDescent="0.25">
      <c r="A94" s="78" t="s">
        <v>218</v>
      </c>
      <c r="B94" s="51" t="s">
        <v>219</v>
      </c>
      <c r="C94" s="52"/>
      <c r="D94" s="61">
        <f t="shared" ref="D94:M94" si="10">SUM(D95:D98)</f>
        <v>250</v>
      </c>
      <c r="E94" s="61">
        <f t="shared" si="10"/>
        <v>0</v>
      </c>
      <c r="F94" s="61">
        <f t="shared" si="10"/>
        <v>0</v>
      </c>
      <c r="G94" s="62">
        <f t="shared" si="10"/>
        <v>250</v>
      </c>
      <c r="H94" s="63">
        <f t="shared" si="10"/>
        <v>84.899999999999991</v>
      </c>
      <c r="I94" s="61">
        <f t="shared" si="10"/>
        <v>0</v>
      </c>
      <c r="J94" s="61">
        <f t="shared" si="10"/>
        <v>0</v>
      </c>
      <c r="K94" s="64">
        <f t="shared" si="10"/>
        <v>84.899999999999991</v>
      </c>
      <c r="L94" s="65">
        <f t="shared" si="10"/>
        <v>165</v>
      </c>
      <c r="M94" s="61">
        <f t="shared" si="10"/>
        <v>0</v>
      </c>
      <c r="N94" s="52" t="s">
        <v>115</v>
      </c>
      <c r="O94" s="58" t="s">
        <v>12</v>
      </c>
      <c r="P94" s="59"/>
      <c r="Q94" s="59" t="s">
        <v>20</v>
      </c>
      <c r="R94" s="60"/>
    </row>
    <row r="95" spans="1:18" x14ac:dyDescent="0.25">
      <c r="A95" s="66"/>
      <c r="B95" s="67"/>
      <c r="C95" s="68"/>
      <c r="D95" s="69">
        <v>0</v>
      </c>
      <c r="E95" s="69">
        <v>0</v>
      </c>
      <c r="F95" s="69">
        <v>0</v>
      </c>
      <c r="G95" s="70">
        <v>0</v>
      </c>
      <c r="H95" s="71">
        <v>0</v>
      </c>
      <c r="I95" s="69">
        <v>0</v>
      </c>
      <c r="J95" s="69">
        <v>0</v>
      </c>
      <c r="K95" s="72">
        <v>0</v>
      </c>
      <c r="L95" s="73">
        <v>0</v>
      </c>
      <c r="M95" s="69">
        <v>0</v>
      </c>
      <c r="N95" s="68" t="s">
        <v>114</v>
      </c>
      <c r="O95" s="74" t="s">
        <v>12</v>
      </c>
      <c r="P95" s="75" t="s">
        <v>47</v>
      </c>
      <c r="Q95" s="75"/>
      <c r="R95" s="76"/>
    </row>
    <row r="96" spans="1:18" x14ac:dyDescent="0.25">
      <c r="A96" s="66"/>
      <c r="B96" s="67"/>
      <c r="C96" s="68"/>
      <c r="D96" s="69">
        <v>0</v>
      </c>
      <c r="E96" s="69">
        <v>0</v>
      </c>
      <c r="F96" s="69">
        <v>0</v>
      </c>
      <c r="G96" s="70">
        <v>0</v>
      </c>
      <c r="H96" s="71">
        <v>0</v>
      </c>
      <c r="I96" s="69">
        <v>0</v>
      </c>
      <c r="J96" s="69">
        <v>0</v>
      </c>
      <c r="K96" s="72">
        <v>0</v>
      </c>
      <c r="L96" s="73">
        <v>0</v>
      </c>
      <c r="M96" s="69">
        <v>0</v>
      </c>
      <c r="N96" s="68" t="s">
        <v>113</v>
      </c>
      <c r="O96" s="74" t="s">
        <v>12</v>
      </c>
      <c r="P96" s="75" t="s">
        <v>47</v>
      </c>
      <c r="Q96" s="75"/>
      <c r="R96" s="76"/>
    </row>
    <row r="97" spans="1:18" x14ac:dyDescent="0.25">
      <c r="A97" s="66"/>
      <c r="B97" s="67"/>
      <c r="C97" s="68" t="s">
        <v>193</v>
      </c>
      <c r="D97" s="69">
        <v>250</v>
      </c>
      <c r="E97" s="69">
        <v>0</v>
      </c>
      <c r="F97" s="69">
        <v>0</v>
      </c>
      <c r="G97" s="70">
        <v>250</v>
      </c>
      <c r="H97" s="71">
        <f>I97+K97</f>
        <v>12.8</v>
      </c>
      <c r="I97" s="69">
        <v>0</v>
      </c>
      <c r="J97" s="69">
        <v>0</v>
      </c>
      <c r="K97" s="72">
        <v>12.8</v>
      </c>
      <c r="L97" s="73">
        <v>165</v>
      </c>
      <c r="M97" s="69">
        <v>0</v>
      </c>
      <c r="N97" s="68"/>
      <c r="O97" s="74"/>
      <c r="P97" s="75"/>
      <c r="Q97" s="75"/>
      <c r="R97" s="76"/>
    </row>
    <row r="98" spans="1:18" ht="13.8" thickBot="1" x14ac:dyDescent="0.3">
      <c r="A98" s="66"/>
      <c r="B98" s="67"/>
      <c r="C98" s="68" t="s">
        <v>200</v>
      </c>
      <c r="D98" s="69">
        <v>0</v>
      </c>
      <c r="E98" s="69">
        <v>0</v>
      </c>
      <c r="F98" s="69">
        <v>0</v>
      </c>
      <c r="G98" s="70">
        <v>0</v>
      </c>
      <c r="H98" s="71">
        <f>I98+K98</f>
        <v>72.099999999999994</v>
      </c>
      <c r="I98" s="69">
        <v>0</v>
      </c>
      <c r="J98" s="69">
        <v>0</v>
      </c>
      <c r="K98" s="72">
        <v>72.099999999999994</v>
      </c>
      <c r="L98" s="73">
        <v>0</v>
      </c>
      <c r="M98" s="69">
        <v>0</v>
      </c>
      <c r="N98" s="68"/>
      <c r="O98" s="74"/>
      <c r="P98" s="75"/>
      <c r="Q98" s="75"/>
      <c r="R98" s="76"/>
    </row>
    <row r="99" spans="1:18" ht="27.75" customHeight="1" x14ac:dyDescent="0.25">
      <c r="A99" s="50" t="s">
        <v>220</v>
      </c>
      <c r="B99" s="51" t="s">
        <v>221</v>
      </c>
      <c r="C99" s="52"/>
      <c r="D99" s="61">
        <f t="shared" ref="D99:M99" si="11">SUM(D100:D104)</f>
        <v>305.20000000000005</v>
      </c>
      <c r="E99" s="61">
        <f t="shared" si="11"/>
        <v>5.8</v>
      </c>
      <c r="F99" s="61">
        <f t="shared" si="11"/>
        <v>4.4000000000000004</v>
      </c>
      <c r="G99" s="62">
        <f t="shared" si="11"/>
        <v>299.39999999999998</v>
      </c>
      <c r="H99" s="63">
        <f t="shared" si="11"/>
        <v>416.59999999999997</v>
      </c>
      <c r="I99" s="61">
        <f t="shared" si="11"/>
        <v>8.1</v>
      </c>
      <c r="J99" s="61">
        <f t="shared" si="11"/>
        <v>4.3</v>
      </c>
      <c r="K99" s="64">
        <f t="shared" si="11"/>
        <v>408.5</v>
      </c>
      <c r="L99" s="65">
        <f t="shared" si="11"/>
        <v>0</v>
      </c>
      <c r="M99" s="61">
        <f t="shared" si="11"/>
        <v>0</v>
      </c>
      <c r="N99" s="52" t="s">
        <v>118</v>
      </c>
      <c r="O99" s="58" t="s">
        <v>12</v>
      </c>
      <c r="P99" s="59" t="s">
        <v>9</v>
      </c>
      <c r="Q99" s="59"/>
      <c r="R99" s="60"/>
    </row>
    <row r="100" spans="1:18" ht="26.4" x14ac:dyDescent="0.25">
      <c r="A100" s="66"/>
      <c r="B100" s="67"/>
      <c r="C100" s="68"/>
      <c r="D100" s="69">
        <v>0</v>
      </c>
      <c r="E100" s="69">
        <v>0</v>
      </c>
      <c r="F100" s="69">
        <v>0</v>
      </c>
      <c r="G100" s="70">
        <v>0</v>
      </c>
      <c r="H100" s="71">
        <v>0</v>
      </c>
      <c r="I100" s="69">
        <v>0</v>
      </c>
      <c r="J100" s="69">
        <v>0</v>
      </c>
      <c r="K100" s="72">
        <v>0</v>
      </c>
      <c r="L100" s="73">
        <v>0</v>
      </c>
      <c r="M100" s="69">
        <v>0</v>
      </c>
      <c r="N100" s="68" t="s">
        <v>119</v>
      </c>
      <c r="O100" s="74" t="s">
        <v>12</v>
      </c>
      <c r="P100" s="75" t="s">
        <v>9</v>
      </c>
      <c r="Q100" s="75"/>
      <c r="R100" s="76"/>
    </row>
    <row r="101" spans="1:18" ht="26.4" x14ac:dyDescent="0.25">
      <c r="A101" s="66"/>
      <c r="B101" s="67"/>
      <c r="C101" s="68"/>
      <c r="D101" s="69">
        <v>0</v>
      </c>
      <c r="E101" s="69">
        <v>0</v>
      </c>
      <c r="F101" s="69">
        <v>0</v>
      </c>
      <c r="G101" s="70">
        <v>0</v>
      </c>
      <c r="H101" s="71">
        <v>0</v>
      </c>
      <c r="I101" s="69">
        <v>0</v>
      </c>
      <c r="J101" s="69">
        <v>0</v>
      </c>
      <c r="K101" s="72">
        <v>0</v>
      </c>
      <c r="L101" s="73">
        <v>0</v>
      </c>
      <c r="M101" s="69">
        <v>0</v>
      </c>
      <c r="N101" s="68" t="s">
        <v>117</v>
      </c>
      <c r="O101" s="74" t="s">
        <v>12</v>
      </c>
      <c r="P101" s="75" t="s">
        <v>9</v>
      </c>
      <c r="Q101" s="75"/>
      <c r="R101" s="76"/>
    </row>
    <row r="102" spans="1:18" ht="26.4" x14ac:dyDescent="0.25">
      <c r="A102" s="66"/>
      <c r="B102" s="67"/>
      <c r="C102" s="68"/>
      <c r="D102" s="69">
        <v>0</v>
      </c>
      <c r="E102" s="69">
        <v>0</v>
      </c>
      <c r="F102" s="69">
        <v>0</v>
      </c>
      <c r="G102" s="70">
        <v>0</v>
      </c>
      <c r="H102" s="71">
        <v>0</v>
      </c>
      <c r="I102" s="69">
        <v>0</v>
      </c>
      <c r="J102" s="69">
        <v>0</v>
      </c>
      <c r="K102" s="72">
        <v>0</v>
      </c>
      <c r="L102" s="73">
        <v>0</v>
      </c>
      <c r="M102" s="69">
        <v>0</v>
      </c>
      <c r="N102" s="68" t="s">
        <v>116</v>
      </c>
      <c r="O102" s="74" t="s">
        <v>12</v>
      </c>
      <c r="P102" s="75" t="s">
        <v>9</v>
      </c>
      <c r="Q102" s="75"/>
      <c r="R102" s="76"/>
    </row>
    <row r="103" spans="1:18" x14ac:dyDescent="0.25">
      <c r="A103" s="66"/>
      <c r="B103" s="67"/>
      <c r="C103" s="68" t="s">
        <v>200</v>
      </c>
      <c r="D103" s="69">
        <v>272.10000000000002</v>
      </c>
      <c r="E103" s="69">
        <v>5.0999999999999996</v>
      </c>
      <c r="F103" s="69">
        <v>3.9</v>
      </c>
      <c r="G103" s="70">
        <v>267</v>
      </c>
      <c r="H103" s="71">
        <f>I103+K103</f>
        <v>414.9</v>
      </c>
      <c r="I103" s="69">
        <v>7.4</v>
      </c>
      <c r="J103" s="69">
        <v>3.9</v>
      </c>
      <c r="K103" s="72">
        <v>407.5</v>
      </c>
      <c r="L103" s="73">
        <v>0</v>
      </c>
      <c r="M103" s="69">
        <v>0</v>
      </c>
      <c r="N103" s="68"/>
      <c r="O103" s="74"/>
      <c r="P103" s="75"/>
      <c r="Q103" s="75"/>
      <c r="R103" s="76"/>
    </row>
    <row r="104" spans="1:18" ht="13.8" thickBot="1" x14ac:dyDescent="0.3">
      <c r="A104" s="66"/>
      <c r="B104" s="67"/>
      <c r="C104" s="68" t="s">
        <v>193</v>
      </c>
      <c r="D104" s="69">
        <v>33.1</v>
      </c>
      <c r="E104" s="69">
        <v>0.7</v>
      </c>
      <c r="F104" s="69">
        <v>0.5</v>
      </c>
      <c r="G104" s="70">
        <v>32.4</v>
      </c>
      <c r="H104" s="71">
        <f>I104+K104</f>
        <v>1.7</v>
      </c>
      <c r="I104" s="69">
        <v>0.7</v>
      </c>
      <c r="J104" s="69">
        <v>0.4</v>
      </c>
      <c r="K104" s="72">
        <v>1</v>
      </c>
      <c r="L104" s="73">
        <v>0</v>
      </c>
      <c r="M104" s="69">
        <v>0</v>
      </c>
      <c r="N104" s="68"/>
      <c r="O104" s="74"/>
      <c r="P104" s="75"/>
      <c r="Q104" s="75"/>
      <c r="R104" s="76"/>
    </row>
    <row r="105" spans="1:18" ht="17.25" hidden="1" customHeight="1" thickBot="1" x14ac:dyDescent="0.3">
      <c r="A105" s="50" t="s">
        <v>222</v>
      </c>
      <c r="B105" s="51"/>
      <c r="C105" s="52"/>
      <c r="D105" s="53">
        <v>0</v>
      </c>
      <c r="E105" s="53">
        <v>0</v>
      </c>
      <c r="F105" s="53">
        <v>0</v>
      </c>
      <c r="G105" s="54">
        <v>0</v>
      </c>
      <c r="H105" s="55">
        <v>0</v>
      </c>
      <c r="I105" s="53">
        <v>0</v>
      </c>
      <c r="J105" s="53">
        <v>0</v>
      </c>
      <c r="K105" s="56">
        <v>0</v>
      </c>
      <c r="L105" s="57">
        <v>0</v>
      </c>
      <c r="M105" s="53">
        <v>0</v>
      </c>
      <c r="N105" s="52"/>
      <c r="O105" s="58"/>
      <c r="P105" s="59"/>
      <c r="Q105" s="59"/>
      <c r="R105" s="60"/>
    </row>
    <row r="106" spans="1:18" ht="39.6" x14ac:dyDescent="0.25">
      <c r="A106" s="50" t="s">
        <v>223</v>
      </c>
      <c r="B106" s="51" t="s">
        <v>224</v>
      </c>
      <c r="C106" s="52"/>
      <c r="D106" s="61">
        <f t="shared" ref="D106:M106" si="12">SUM(D107:D108)</f>
        <v>294.5</v>
      </c>
      <c r="E106" s="61">
        <f t="shared" si="12"/>
        <v>0</v>
      </c>
      <c r="F106" s="61">
        <f t="shared" si="12"/>
        <v>0</v>
      </c>
      <c r="G106" s="62">
        <f t="shared" si="12"/>
        <v>294.5</v>
      </c>
      <c r="H106" s="63">
        <f t="shared" si="12"/>
        <v>305.90000000000003</v>
      </c>
      <c r="I106" s="61">
        <f t="shared" si="12"/>
        <v>0</v>
      </c>
      <c r="J106" s="61">
        <f t="shared" si="12"/>
        <v>0</v>
      </c>
      <c r="K106" s="64">
        <f t="shared" si="12"/>
        <v>305.90000000000003</v>
      </c>
      <c r="L106" s="65">
        <f t="shared" si="12"/>
        <v>0</v>
      </c>
      <c r="M106" s="61">
        <f t="shared" si="12"/>
        <v>0</v>
      </c>
      <c r="N106" s="52" t="s">
        <v>120</v>
      </c>
      <c r="O106" s="58" t="s">
        <v>12</v>
      </c>
      <c r="P106" s="59" t="s">
        <v>20</v>
      </c>
      <c r="Q106" s="59"/>
      <c r="R106" s="60"/>
    </row>
    <row r="107" spans="1:18" x14ac:dyDescent="0.25">
      <c r="A107" s="66"/>
      <c r="B107" s="67"/>
      <c r="C107" s="68" t="s">
        <v>200</v>
      </c>
      <c r="D107" s="69">
        <v>250.3</v>
      </c>
      <c r="E107" s="69">
        <v>0</v>
      </c>
      <c r="F107" s="69">
        <v>0</v>
      </c>
      <c r="G107" s="70">
        <v>250.3</v>
      </c>
      <c r="H107" s="71">
        <f>I107+K107</f>
        <v>250.3</v>
      </c>
      <c r="I107" s="69">
        <v>0</v>
      </c>
      <c r="J107" s="69">
        <v>0</v>
      </c>
      <c r="K107" s="72">
        <v>250.3</v>
      </c>
      <c r="L107" s="73">
        <v>0</v>
      </c>
      <c r="M107" s="69">
        <v>0</v>
      </c>
      <c r="N107" s="68"/>
      <c r="O107" s="74"/>
      <c r="P107" s="75"/>
      <c r="Q107" s="75"/>
      <c r="R107" s="76"/>
    </row>
    <row r="108" spans="1:18" ht="13.8" thickBot="1" x14ac:dyDescent="0.3">
      <c r="A108" s="66"/>
      <c r="B108" s="67"/>
      <c r="C108" s="68" t="s">
        <v>193</v>
      </c>
      <c r="D108" s="69">
        <v>44.2</v>
      </c>
      <c r="E108" s="69">
        <v>0</v>
      </c>
      <c r="F108" s="69">
        <v>0</v>
      </c>
      <c r="G108" s="70">
        <v>44.2</v>
      </c>
      <c r="H108" s="71">
        <f>I108+K108</f>
        <v>55.6</v>
      </c>
      <c r="I108" s="69">
        <v>0</v>
      </c>
      <c r="J108" s="69">
        <v>0</v>
      </c>
      <c r="K108" s="72">
        <v>55.6</v>
      </c>
      <c r="L108" s="73">
        <v>0</v>
      </c>
      <c r="M108" s="69">
        <v>0</v>
      </c>
      <c r="N108" s="68"/>
      <c r="O108" s="74"/>
      <c r="P108" s="75"/>
      <c r="Q108" s="75"/>
      <c r="R108" s="76"/>
    </row>
    <row r="109" spans="1:18" x14ac:dyDescent="0.25">
      <c r="A109" s="50" t="s">
        <v>225</v>
      </c>
      <c r="B109" s="51" t="s">
        <v>226</v>
      </c>
      <c r="C109" s="52" t="s">
        <v>193</v>
      </c>
      <c r="D109" s="61">
        <f>SUM(D110:D113)+85.8</f>
        <v>85.8</v>
      </c>
      <c r="E109" s="61">
        <f>SUM(E110:E113)</f>
        <v>0</v>
      </c>
      <c r="F109" s="61">
        <f>SUM(F110:F113)</f>
        <v>0</v>
      </c>
      <c r="G109" s="62">
        <f>SUM(G110:G113)+85.8</f>
        <v>85.8</v>
      </c>
      <c r="H109" s="63">
        <f>I109+K109</f>
        <v>85.8</v>
      </c>
      <c r="I109" s="61">
        <f>SUM(I110:I113)</f>
        <v>0</v>
      </c>
      <c r="J109" s="61">
        <f>SUM(J110:J113)</f>
        <v>0</v>
      </c>
      <c r="K109" s="64">
        <f>SUM(K110:K113)+85.8</f>
        <v>85.8</v>
      </c>
      <c r="L109" s="65">
        <f>SUM(L110:L113)+150</f>
        <v>150</v>
      </c>
      <c r="M109" s="61">
        <f>SUM(M110:M113)+200</f>
        <v>200</v>
      </c>
      <c r="N109" s="52" t="s">
        <v>122</v>
      </c>
      <c r="O109" s="58" t="s">
        <v>12</v>
      </c>
      <c r="P109" s="59" t="s">
        <v>20</v>
      </c>
      <c r="Q109" s="59"/>
      <c r="R109" s="60"/>
    </row>
    <row r="110" spans="1:18" x14ac:dyDescent="0.25">
      <c r="A110" s="66"/>
      <c r="B110" s="67"/>
      <c r="C110" s="68"/>
      <c r="D110" s="69">
        <v>0</v>
      </c>
      <c r="E110" s="69">
        <v>0</v>
      </c>
      <c r="F110" s="69">
        <v>0</v>
      </c>
      <c r="G110" s="70">
        <v>0</v>
      </c>
      <c r="H110" s="71">
        <v>0</v>
      </c>
      <c r="I110" s="69">
        <v>0</v>
      </c>
      <c r="J110" s="69">
        <v>0</v>
      </c>
      <c r="K110" s="72">
        <v>0</v>
      </c>
      <c r="L110" s="73">
        <v>0</v>
      </c>
      <c r="M110" s="69">
        <v>0</v>
      </c>
      <c r="N110" s="68" t="s">
        <v>121</v>
      </c>
      <c r="O110" s="74" t="s">
        <v>12</v>
      </c>
      <c r="P110" s="75" t="s">
        <v>20</v>
      </c>
      <c r="Q110" s="75"/>
      <c r="R110" s="76"/>
    </row>
    <row r="111" spans="1:18" x14ac:dyDescent="0.25">
      <c r="A111" s="66"/>
      <c r="B111" s="67"/>
      <c r="C111" s="68"/>
      <c r="D111" s="69">
        <v>0</v>
      </c>
      <c r="E111" s="69">
        <v>0</v>
      </c>
      <c r="F111" s="69">
        <v>0</v>
      </c>
      <c r="G111" s="70">
        <v>0</v>
      </c>
      <c r="H111" s="71">
        <v>0</v>
      </c>
      <c r="I111" s="69">
        <v>0</v>
      </c>
      <c r="J111" s="69">
        <v>0</v>
      </c>
      <c r="K111" s="72">
        <v>0</v>
      </c>
      <c r="L111" s="73">
        <v>0</v>
      </c>
      <c r="M111" s="69">
        <v>0</v>
      </c>
      <c r="N111" s="68" t="s">
        <v>50</v>
      </c>
      <c r="O111" s="74" t="s">
        <v>14</v>
      </c>
      <c r="P111" s="75" t="s">
        <v>41</v>
      </c>
      <c r="Q111" s="75" t="s">
        <v>41</v>
      </c>
      <c r="R111" s="76" t="s">
        <v>41</v>
      </c>
    </row>
    <row r="112" spans="1:18" x14ac:dyDescent="0.25">
      <c r="A112" s="66"/>
      <c r="B112" s="67"/>
      <c r="C112" s="68"/>
      <c r="D112" s="69">
        <v>0</v>
      </c>
      <c r="E112" s="69">
        <v>0</v>
      </c>
      <c r="F112" s="69">
        <v>0</v>
      </c>
      <c r="G112" s="70">
        <v>0</v>
      </c>
      <c r="H112" s="71">
        <v>0</v>
      </c>
      <c r="I112" s="69">
        <v>0</v>
      </c>
      <c r="J112" s="69">
        <v>0</v>
      </c>
      <c r="K112" s="72">
        <v>0</v>
      </c>
      <c r="L112" s="73">
        <v>0</v>
      </c>
      <c r="M112" s="69">
        <v>0</v>
      </c>
      <c r="N112" s="68" t="s">
        <v>124</v>
      </c>
      <c r="O112" s="74" t="s">
        <v>12</v>
      </c>
      <c r="P112" s="75"/>
      <c r="Q112" s="75" t="s">
        <v>20</v>
      </c>
      <c r="R112" s="76"/>
    </row>
    <row r="113" spans="1:18" ht="13.8" thickBot="1" x14ac:dyDescent="0.3">
      <c r="A113" s="66"/>
      <c r="B113" s="67"/>
      <c r="C113" s="68"/>
      <c r="D113" s="69">
        <v>0</v>
      </c>
      <c r="E113" s="69">
        <v>0</v>
      </c>
      <c r="F113" s="69">
        <v>0</v>
      </c>
      <c r="G113" s="70">
        <v>0</v>
      </c>
      <c r="H113" s="71">
        <v>0</v>
      </c>
      <c r="I113" s="69">
        <v>0</v>
      </c>
      <c r="J113" s="69">
        <v>0</v>
      </c>
      <c r="K113" s="72">
        <v>0</v>
      </c>
      <c r="L113" s="73">
        <v>0</v>
      </c>
      <c r="M113" s="69">
        <v>0</v>
      </c>
      <c r="N113" s="68" t="s">
        <v>123</v>
      </c>
      <c r="O113" s="74" t="s">
        <v>12</v>
      </c>
      <c r="P113" s="75"/>
      <c r="Q113" s="75"/>
      <c r="R113" s="76" t="s">
        <v>20</v>
      </c>
    </row>
    <row r="114" spans="1:18" ht="13.8" thickBot="1" x14ac:dyDescent="0.3">
      <c r="A114" s="39" t="s">
        <v>227</v>
      </c>
      <c r="B114" s="40" t="s">
        <v>228</v>
      </c>
      <c r="C114" s="41"/>
      <c r="D114" s="42">
        <f t="shared" ref="D114:M114" si="13">D115+D121+D122+D123+D126+D129+D132+D133</f>
        <v>1738.8</v>
      </c>
      <c r="E114" s="42">
        <f t="shared" si="13"/>
        <v>248.9</v>
      </c>
      <c r="F114" s="42">
        <f t="shared" si="13"/>
        <v>10.299999999999999</v>
      </c>
      <c r="G114" s="43">
        <f t="shared" si="13"/>
        <v>1489.8999999999999</v>
      </c>
      <c r="H114" s="44">
        <f t="shared" si="13"/>
        <v>2110.4</v>
      </c>
      <c r="I114" s="42">
        <f t="shared" si="13"/>
        <v>249</v>
      </c>
      <c r="J114" s="42">
        <f t="shared" si="13"/>
        <v>10.399999999999999</v>
      </c>
      <c r="K114" s="45">
        <f t="shared" si="13"/>
        <v>1861.3999999999999</v>
      </c>
      <c r="L114" s="46">
        <f t="shared" si="13"/>
        <v>1283.5</v>
      </c>
      <c r="M114" s="42">
        <f t="shared" si="13"/>
        <v>1000</v>
      </c>
      <c r="N114" s="41" t="s">
        <v>125</v>
      </c>
      <c r="O114" s="47" t="s">
        <v>14</v>
      </c>
      <c r="P114" s="48" t="s">
        <v>126</v>
      </c>
      <c r="Q114" s="48" t="s">
        <v>127</v>
      </c>
      <c r="R114" s="49" t="s">
        <v>77</v>
      </c>
    </row>
    <row r="115" spans="1:18" ht="26.4" x14ac:dyDescent="0.25">
      <c r="A115" s="50" t="s">
        <v>229</v>
      </c>
      <c r="B115" s="51" t="s">
        <v>230</v>
      </c>
      <c r="C115" s="52" t="s">
        <v>193</v>
      </c>
      <c r="D115" s="61">
        <f>SUM(D116:D118)+350</f>
        <v>350</v>
      </c>
      <c r="E115" s="61">
        <f>SUM(E116:E118)+140</f>
        <v>140</v>
      </c>
      <c r="F115" s="61">
        <f>SUM(F116:F118)</f>
        <v>0</v>
      </c>
      <c r="G115" s="62">
        <f>SUM(G116:G118)+210</f>
        <v>210</v>
      </c>
      <c r="H115" s="63">
        <f>I115+K115</f>
        <v>760</v>
      </c>
      <c r="I115" s="61">
        <f>SUM(I116:I118)+140</f>
        <v>140</v>
      </c>
      <c r="J115" s="61">
        <f>SUM(J116:J118)</f>
        <v>0</v>
      </c>
      <c r="K115" s="64">
        <v>620</v>
      </c>
      <c r="L115" s="65">
        <f>SUM(L116:L118)+800</f>
        <v>800</v>
      </c>
      <c r="M115" s="61">
        <f>SUM(M116:M118)+1000</f>
        <v>1000</v>
      </c>
      <c r="N115" s="52" t="s">
        <v>137</v>
      </c>
      <c r="O115" s="58" t="s">
        <v>14</v>
      </c>
      <c r="P115" s="59" t="s">
        <v>15</v>
      </c>
      <c r="Q115" s="59" t="s">
        <v>15</v>
      </c>
      <c r="R115" s="60" t="s">
        <v>15</v>
      </c>
    </row>
    <row r="116" spans="1:18" x14ac:dyDescent="0.25">
      <c r="A116" s="66"/>
      <c r="B116" s="67"/>
      <c r="C116" s="68"/>
      <c r="D116" s="69">
        <v>0</v>
      </c>
      <c r="E116" s="69">
        <v>0</v>
      </c>
      <c r="F116" s="69">
        <v>0</v>
      </c>
      <c r="G116" s="70">
        <v>0</v>
      </c>
      <c r="H116" s="71">
        <v>0</v>
      </c>
      <c r="I116" s="69">
        <v>0</v>
      </c>
      <c r="J116" s="69">
        <v>0</v>
      </c>
      <c r="K116" s="72">
        <v>0</v>
      </c>
      <c r="L116" s="73">
        <v>0</v>
      </c>
      <c r="M116" s="69">
        <v>0</v>
      </c>
      <c r="N116" s="68" t="s">
        <v>134</v>
      </c>
      <c r="O116" s="74" t="s">
        <v>135</v>
      </c>
      <c r="P116" s="75"/>
      <c r="Q116" s="75" t="s">
        <v>136</v>
      </c>
      <c r="R116" s="76"/>
    </row>
    <row r="117" spans="1:18" x14ac:dyDescent="0.25">
      <c r="A117" s="66"/>
      <c r="B117" s="67"/>
      <c r="C117" s="68"/>
      <c r="D117" s="69">
        <v>0</v>
      </c>
      <c r="E117" s="69">
        <v>0</v>
      </c>
      <c r="F117" s="69">
        <v>0</v>
      </c>
      <c r="G117" s="70">
        <v>0</v>
      </c>
      <c r="H117" s="71">
        <v>0</v>
      </c>
      <c r="I117" s="69">
        <v>0</v>
      </c>
      <c r="J117" s="69">
        <v>0</v>
      </c>
      <c r="K117" s="72">
        <v>0</v>
      </c>
      <c r="L117" s="73">
        <v>0</v>
      </c>
      <c r="M117" s="69">
        <v>0</v>
      </c>
      <c r="N117" s="68" t="s">
        <v>128</v>
      </c>
      <c r="O117" s="74" t="s">
        <v>7</v>
      </c>
      <c r="P117" s="75" t="s">
        <v>129</v>
      </c>
      <c r="Q117" s="75" t="s">
        <v>130</v>
      </c>
      <c r="R117" s="76" t="s">
        <v>131</v>
      </c>
    </row>
    <row r="118" spans="1:18" x14ac:dyDescent="0.25">
      <c r="A118" s="159"/>
      <c r="B118" s="160"/>
      <c r="C118" s="161"/>
      <c r="D118" s="162">
        <v>0</v>
      </c>
      <c r="E118" s="162">
        <v>0</v>
      </c>
      <c r="F118" s="162">
        <v>0</v>
      </c>
      <c r="G118" s="163">
        <v>0</v>
      </c>
      <c r="H118" s="164">
        <v>0</v>
      </c>
      <c r="I118" s="162">
        <v>0</v>
      </c>
      <c r="J118" s="162">
        <v>0</v>
      </c>
      <c r="K118" s="165">
        <v>0</v>
      </c>
      <c r="L118" s="166">
        <v>0</v>
      </c>
      <c r="M118" s="162">
        <v>0</v>
      </c>
      <c r="N118" s="199" t="s">
        <v>132</v>
      </c>
      <c r="O118" s="200" t="s">
        <v>14</v>
      </c>
      <c r="P118" s="201">
        <v>46</v>
      </c>
      <c r="Q118" s="167" t="s">
        <v>133</v>
      </c>
      <c r="R118" s="168" t="s">
        <v>9</v>
      </c>
    </row>
    <row r="119" spans="1:18" x14ac:dyDescent="0.25">
      <c r="A119" s="179"/>
      <c r="B119" s="180"/>
      <c r="C119" s="181"/>
      <c r="D119" s="182"/>
      <c r="E119" s="182"/>
      <c r="F119" s="182"/>
      <c r="G119" s="183"/>
      <c r="H119" s="184"/>
      <c r="I119" s="182"/>
      <c r="J119" s="182"/>
      <c r="K119" s="185"/>
      <c r="L119" s="186"/>
      <c r="M119" s="182"/>
      <c r="N119" s="196" t="s">
        <v>311</v>
      </c>
      <c r="O119" s="197" t="s">
        <v>7</v>
      </c>
      <c r="P119" s="198">
        <v>1360</v>
      </c>
      <c r="Q119" s="75"/>
      <c r="R119" s="76"/>
    </row>
    <row r="120" spans="1:18" x14ac:dyDescent="0.25">
      <c r="A120" s="187"/>
      <c r="B120" s="188"/>
      <c r="C120" s="189"/>
      <c r="D120" s="190"/>
      <c r="E120" s="190"/>
      <c r="F120" s="190"/>
      <c r="G120" s="191"/>
      <c r="H120" s="152"/>
      <c r="I120" s="190"/>
      <c r="J120" s="190"/>
      <c r="K120" s="192"/>
      <c r="L120" s="193"/>
      <c r="M120" s="190"/>
      <c r="N120" s="196" t="s">
        <v>312</v>
      </c>
      <c r="O120" s="197" t="s">
        <v>7</v>
      </c>
      <c r="P120" s="202">
        <v>1396</v>
      </c>
      <c r="Q120" s="75"/>
      <c r="R120" s="76"/>
    </row>
    <row r="121" spans="1:18" ht="14.25" customHeight="1" thickBot="1" x14ac:dyDescent="0.3">
      <c r="A121" s="169"/>
      <c r="B121" s="170"/>
      <c r="C121" s="171"/>
      <c r="D121" s="172">
        <v>0</v>
      </c>
      <c r="E121" s="172">
        <v>0</v>
      </c>
      <c r="F121" s="172">
        <v>0</v>
      </c>
      <c r="G121" s="173">
        <v>0</v>
      </c>
      <c r="H121" s="174">
        <v>0</v>
      </c>
      <c r="I121" s="172">
        <v>0</v>
      </c>
      <c r="J121" s="172">
        <v>0</v>
      </c>
      <c r="K121" s="175">
        <v>0</v>
      </c>
      <c r="L121" s="176">
        <v>0</v>
      </c>
      <c r="M121" s="172">
        <v>0</v>
      </c>
      <c r="N121" s="196" t="s">
        <v>313</v>
      </c>
      <c r="O121" s="197" t="s">
        <v>135</v>
      </c>
      <c r="P121" s="202">
        <v>5000</v>
      </c>
      <c r="Q121" s="75"/>
      <c r="R121" s="76"/>
    </row>
    <row r="122" spans="1:18" ht="40.200000000000003" thickBot="1" x14ac:dyDescent="0.3">
      <c r="A122" s="78" t="s">
        <v>231</v>
      </c>
      <c r="B122" s="51" t="s">
        <v>232</v>
      </c>
      <c r="C122" s="52" t="s">
        <v>193</v>
      </c>
      <c r="D122" s="53">
        <v>150.5</v>
      </c>
      <c r="E122" s="53">
        <v>0</v>
      </c>
      <c r="F122" s="53">
        <v>0</v>
      </c>
      <c r="G122" s="54">
        <v>150.5</v>
      </c>
      <c r="H122" s="55">
        <f>I122+K122</f>
        <v>17</v>
      </c>
      <c r="I122" s="53">
        <v>0</v>
      </c>
      <c r="J122" s="53">
        <v>0</v>
      </c>
      <c r="K122" s="56">
        <v>17</v>
      </c>
      <c r="L122" s="79">
        <v>133.5</v>
      </c>
      <c r="M122" s="53">
        <v>0</v>
      </c>
      <c r="N122" s="52" t="s">
        <v>138</v>
      </c>
      <c r="O122" s="58" t="s">
        <v>12</v>
      </c>
      <c r="P122" s="59" t="s">
        <v>35</v>
      </c>
      <c r="Q122" s="77">
        <v>56</v>
      </c>
      <c r="R122" s="60"/>
    </row>
    <row r="123" spans="1:18" ht="26.4" x14ac:dyDescent="0.25">
      <c r="A123" s="50" t="s">
        <v>233</v>
      </c>
      <c r="B123" s="51" t="s">
        <v>234</v>
      </c>
      <c r="C123" s="52"/>
      <c r="D123" s="61">
        <f t="shared" ref="D123:M123" si="14">SUM(D124:D125)</f>
        <v>658</v>
      </c>
      <c r="E123" s="61">
        <f t="shared" si="14"/>
        <v>67.2</v>
      </c>
      <c r="F123" s="61">
        <f t="shared" si="14"/>
        <v>5.3</v>
      </c>
      <c r="G123" s="62">
        <f t="shared" si="14"/>
        <v>590.79999999999995</v>
      </c>
      <c r="H123" s="63">
        <f>SUM(H124:H125)</f>
        <v>748</v>
      </c>
      <c r="I123" s="61">
        <f t="shared" si="14"/>
        <v>67.2</v>
      </c>
      <c r="J123" s="61">
        <f t="shared" si="14"/>
        <v>5.3</v>
      </c>
      <c r="K123" s="64">
        <f t="shared" si="14"/>
        <v>680.8</v>
      </c>
      <c r="L123" s="65">
        <f t="shared" si="14"/>
        <v>250</v>
      </c>
      <c r="M123" s="61">
        <f t="shared" si="14"/>
        <v>0</v>
      </c>
      <c r="N123" s="52" t="s">
        <v>139</v>
      </c>
      <c r="O123" s="58" t="s">
        <v>12</v>
      </c>
      <c r="P123" s="59" t="s">
        <v>140</v>
      </c>
      <c r="Q123" s="59" t="s">
        <v>141</v>
      </c>
      <c r="R123" s="60"/>
    </row>
    <row r="124" spans="1:18" x14ac:dyDescent="0.25">
      <c r="A124" s="66"/>
      <c r="B124" s="67"/>
      <c r="C124" s="68" t="s">
        <v>193</v>
      </c>
      <c r="D124" s="69">
        <v>49.9</v>
      </c>
      <c r="E124" s="69">
        <v>5.5</v>
      </c>
      <c r="F124" s="69">
        <v>0.5</v>
      </c>
      <c r="G124" s="70">
        <v>44.4</v>
      </c>
      <c r="H124" s="71">
        <f>I124+K124</f>
        <v>139.9</v>
      </c>
      <c r="I124" s="69">
        <v>5.5</v>
      </c>
      <c r="J124" s="69">
        <v>0.5</v>
      </c>
      <c r="K124" s="72">
        <v>134.4</v>
      </c>
      <c r="L124" s="73">
        <v>250</v>
      </c>
      <c r="M124" s="69">
        <v>0</v>
      </c>
      <c r="N124" s="68"/>
      <c r="O124" s="74"/>
      <c r="P124" s="75"/>
      <c r="Q124" s="75"/>
      <c r="R124" s="76"/>
    </row>
    <row r="125" spans="1:18" ht="13.8" thickBot="1" x14ac:dyDescent="0.3">
      <c r="A125" s="66"/>
      <c r="B125" s="67"/>
      <c r="C125" s="68" t="s">
        <v>200</v>
      </c>
      <c r="D125" s="69">
        <v>608.1</v>
      </c>
      <c r="E125" s="69">
        <v>61.7</v>
      </c>
      <c r="F125" s="69">
        <v>4.8</v>
      </c>
      <c r="G125" s="70">
        <v>546.4</v>
      </c>
      <c r="H125" s="71">
        <f>I125+K125</f>
        <v>608.1</v>
      </c>
      <c r="I125" s="69">
        <v>61.7</v>
      </c>
      <c r="J125" s="69">
        <v>4.8</v>
      </c>
      <c r="K125" s="72">
        <v>546.4</v>
      </c>
      <c r="L125" s="73">
        <v>0</v>
      </c>
      <c r="M125" s="69">
        <v>0</v>
      </c>
      <c r="N125" s="68"/>
      <c r="O125" s="74"/>
      <c r="P125" s="75"/>
      <c r="Q125" s="75"/>
      <c r="R125" s="76"/>
    </row>
    <row r="126" spans="1:18" ht="26.4" x14ac:dyDescent="0.25">
      <c r="A126" s="50" t="s">
        <v>235</v>
      </c>
      <c r="B126" s="51" t="s">
        <v>236</v>
      </c>
      <c r="C126" s="52"/>
      <c r="D126" s="61">
        <f t="shared" ref="D126:M126" si="15">SUM(D127:D128)</f>
        <v>0</v>
      </c>
      <c r="E126" s="61">
        <f t="shared" si="15"/>
        <v>0</v>
      </c>
      <c r="F126" s="61">
        <f t="shared" si="15"/>
        <v>0</v>
      </c>
      <c r="G126" s="62">
        <f t="shared" si="15"/>
        <v>0</v>
      </c>
      <c r="H126" s="63">
        <f t="shared" si="15"/>
        <v>5</v>
      </c>
      <c r="I126" s="61">
        <f t="shared" si="15"/>
        <v>0</v>
      </c>
      <c r="J126" s="61">
        <f t="shared" si="15"/>
        <v>0</v>
      </c>
      <c r="K126" s="64">
        <f t="shared" si="15"/>
        <v>5</v>
      </c>
      <c r="L126" s="65">
        <f t="shared" si="15"/>
        <v>0</v>
      </c>
      <c r="M126" s="61">
        <f t="shared" si="15"/>
        <v>0</v>
      </c>
      <c r="N126" s="52" t="s">
        <v>50</v>
      </c>
      <c r="O126" s="58" t="s">
        <v>14</v>
      </c>
      <c r="P126" s="59" t="s">
        <v>41</v>
      </c>
      <c r="Q126" s="59"/>
      <c r="R126" s="60"/>
    </row>
    <row r="127" spans="1:18" x14ac:dyDescent="0.25">
      <c r="A127" s="66"/>
      <c r="B127" s="67"/>
      <c r="C127" s="68" t="s">
        <v>193</v>
      </c>
      <c r="D127" s="69">
        <v>0</v>
      </c>
      <c r="E127" s="69">
        <v>0</v>
      </c>
      <c r="F127" s="69">
        <v>0</v>
      </c>
      <c r="G127" s="70">
        <v>0</v>
      </c>
      <c r="H127" s="71">
        <f>I127+K127</f>
        <v>5</v>
      </c>
      <c r="I127" s="69">
        <v>0</v>
      </c>
      <c r="J127" s="69">
        <v>0</v>
      </c>
      <c r="K127" s="72">
        <v>5</v>
      </c>
      <c r="L127" s="73">
        <v>0</v>
      </c>
      <c r="M127" s="69">
        <v>0</v>
      </c>
      <c r="N127" s="68"/>
      <c r="O127" s="74"/>
      <c r="P127" s="75"/>
      <c r="Q127" s="75"/>
      <c r="R127" s="76"/>
    </row>
    <row r="128" spans="1:18" ht="13.8" thickBot="1" x14ac:dyDescent="0.3">
      <c r="A128" s="66"/>
      <c r="B128" s="67"/>
      <c r="C128" s="68" t="s">
        <v>200</v>
      </c>
      <c r="D128" s="69">
        <v>0</v>
      </c>
      <c r="E128" s="69">
        <v>0</v>
      </c>
      <c r="F128" s="69">
        <v>0</v>
      </c>
      <c r="G128" s="70">
        <v>0</v>
      </c>
      <c r="H128" s="71">
        <v>0</v>
      </c>
      <c r="I128" s="69">
        <v>0</v>
      </c>
      <c r="J128" s="69">
        <v>0</v>
      </c>
      <c r="K128" s="72">
        <v>0</v>
      </c>
      <c r="L128" s="73">
        <v>0</v>
      </c>
      <c r="M128" s="69">
        <v>0</v>
      </c>
      <c r="N128" s="68"/>
      <c r="O128" s="74"/>
      <c r="P128" s="75"/>
      <c r="Q128" s="75"/>
      <c r="R128" s="76"/>
    </row>
    <row r="129" spans="1:18" ht="39.6" x14ac:dyDescent="0.25">
      <c r="A129" s="50" t="s">
        <v>237</v>
      </c>
      <c r="B129" s="51" t="s">
        <v>238</v>
      </c>
      <c r="C129" s="52"/>
      <c r="D129" s="61">
        <f t="shared" ref="D129:M129" si="16">SUM(D130:D131)</f>
        <v>397.8</v>
      </c>
      <c r="E129" s="61">
        <f t="shared" si="16"/>
        <v>30.4</v>
      </c>
      <c r="F129" s="61">
        <f t="shared" si="16"/>
        <v>3.4</v>
      </c>
      <c r="G129" s="62">
        <f t="shared" si="16"/>
        <v>367.4</v>
      </c>
      <c r="H129" s="63">
        <f t="shared" si="16"/>
        <v>397.8</v>
      </c>
      <c r="I129" s="61">
        <f t="shared" si="16"/>
        <v>30.4</v>
      </c>
      <c r="J129" s="61">
        <f t="shared" si="16"/>
        <v>3.4</v>
      </c>
      <c r="K129" s="64">
        <f t="shared" si="16"/>
        <v>367.4</v>
      </c>
      <c r="L129" s="65">
        <f t="shared" si="16"/>
        <v>40</v>
      </c>
      <c r="M129" s="61">
        <f t="shared" si="16"/>
        <v>0</v>
      </c>
      <c r="N129" s="52" t="s">
        <v>142</v>
      </c>
      <c r="O129" s="58" t="s">
        <v>12</v>
      </c>
      <c r="P129" s="59" t="s">
        <v>20</v>
      </c>
      <c r="Q129" s="59"/>
      <c r="R129" s="60"/>
    </row>
    <row r="130" spans="1:18" x14ac:dyDescent="0.25">
      <c r="A130" s="66"/>
      <c r="B130" s="67"/>
      <c r="C130" s="68" t="s">
        <v>200</v>
      </c>
      <c r="D130" s="69">
        <v>338</v>
      </c>
      <c r="E130" s="69">
        <v>25.8</v>
      </c>
      <c r="F130" s="69">
        <v>2.9</v>
      </c>
      <c r="G130" s="70">
        <v>312.2</v>
      </c>
      <c r="H130" s="71">
        <f>I130+K130</f>
        <v>338</v>
      </c>
      <c r="I130" s="69">
        <v>25.8</v>
      </c>
      <c r="J130" s="69">
        <v>2.9</v>
      </c>
      <c r="K130" s="72">
        <v>312.2</v>
      </c>
      <c r="L130" s="73">
        <v>0</v>
      </c>
      <c r="M130" s="69">
        <v>0</v>
      </c>
      <c r="N130" s="68"/>
      <c r="O130" s="74"/>
      <c r="P130" s="75"/>
      <c r="Q130" s="75"/>
      <c r="R130" s="76"/>
    </row>
    <row r="131" spans="1:18" ht="13.8" thickBot="1" x14ac:dyDescent="0.3">
      <c r="A131" s="66"/>
      <c r="B131" s="67"/>
      <c r="C131" s="68" t="s">
        <v>193</v>
      </c>
      <c r="D131" s="69">
        <v>59.8</v>
      </c>
      <c r="E131" s="69">
        <v>4.5999999999999996</v>
      </c>
      <c r="F131" s="69">
        <v>0.5</v>
      </c>
      <c r="G131" s="70">
        <v>55.2</v>
      </c>
      <c r="H131" s="71">
        <f>I131+K131</f>
        <v>59.800000000000004</v>
      </c>
      <c r="I131" s="69">
        <v>4.5999999999999996</v>
      </c>
      <c r="J131" s="69">
        <v>0.5</v>
      </c>
      <c r="K131" s="72">
        <v>55.2</v>
      </c>
      <c r="L131" s="73">
        <v>40</v>
      </c>
      <c r="M131" s="69">
        <v>0</v>
      </c>
      <c r="N131" s="68"/>
      <c r="O131" s="74"/>
      <c r="P131" s="75"/>
      <c r="Q131" s="75"/>
      <c r="R131" s="76"/>
    </row>
    <row r="132" spans="1:18" ht="13.8" hidden="1" thickBot="1" x14ac:dyDescent="0.3">
      <c r="A132" s="50" t="s">
        <v>239</v>
      </c>
      <c r="B132" s="51"/>
      <c r="C132" s="52" t="s">
        <v>193</v>
      </c>
      <c r="D132" s="53">
        <v>0</v>
      </c>
      <c r="E132" s="53">
        <v>0</v>
      </c>
      <c r="F132" s="53">
        <v>0</v>
      </c>
      <c r="G132" s="54">
        <v>0</v>
      </c>
      <c r="H132" s="55">
        <v>0</v>
      </c>
      <c r="I132" s="53">
        <v>0</v>
      </c>
      <c r="J132" s="53">
        <v>0</v>
      </c>
      <c r="K132" s="56">
        <v>0</v>
      </c>
      <c r="L132" s="57">
        <v>0</v>
      </c>
      <c r="M132" s="53">
        <v>0</v>
      </c>
      <c r="N132" s="52"/>
      <c r="O132" s="58"/>
      <c r="P132" s="59"/>
      <c r="Q132" s="59"/>
      <c r="R132" s="60"/>
    </row>
    <row r="133" spans="1:18" ht="26.4" x14ac:dyDescent="0.25">
      <c r="A133" s="50" t="s">
        <v>240</v>
      </c>
      <c r="B133" s="51" t="s">
        <v>241</v>
      </c>
      <c r="C133" s="52"/>
      <c r="D133" s="61">
        <f t="shared" ref="D133:M133" si="17">SUM(D134:D136)</f>
        <v>182.5</v>
      </c>
      <c r="E133" s="61">
        <f t="shared" si="17"/>
        <v>11.299999999999999</v>
      </c>
      <c r="F133" s="61">
        <f t="shared" si="17"/>
        <v>1.5999999999999999</v>
      </c>
      <c r="G133" s="62">
        <f t="shared" si="17"/>
        <v>171.20000000000002</v>
      </c>
      <c r="H133" s="63">
        <f t="shared" si="17"/>
        <v>182.60000000000002</v>
      </c>
      <c r="I133" s="61">
        <f t="shared" si="17"/>
        <v>11.4</v>
      </c>
      <c r="J133" s="61">
        <f t="shared" si="17"/>
        <v>1.7</v>
      </c>
      <c r="K133" s="64">
        <f t="shared" si="17"/>
        <v>171.20000000000002</v>
      </c>
      <c r="L133" s="65">
        <f t="shared" si="17"/>
        <v>60</v>
      </c>
      <c r="M133" s="61">
        <f t="shared" si="17"/>
        <v>0</v>
      </c>
      <c r="N133" s="52" t="s">
        <v>143</v>
      </c>
      <c r="O133" s="58" t="s">
        <v>12</v>
      </c>
      <c r="P133" s="59" t="s">
        <v>144</v>
      </c>
      <c r="Q133" s="59" t="s">
        <v>145</v>
      </c>
      <c r="R133" s="60"/>
    </row>
    <row r="134" spans="1:18" ht="26.4" x14ac:dyDescent="0.25">
      <c r="A134" s="66"/>
      <c r="B134" s="67"/>
      <c r="C134" s="68"/>
      <c r="D134" s="69">
        <v>0</v>
      </c>
      <c r="E134" s="69">
        <v>0</v>
      </c>
      <c r="F134" s="69">
        <v>0</v>
      </c>
      <c r="G134" s="70">
        <v>0</v>
      </c>
      <c r="H134" s="71">
        <v>0</v>
      </c>
      <c r="I134" s="69">
        <v>0</v>
      </c>
      <c r="J134" s="69">
        <v>0</v>
      </c>
      <c r="K134" s="72">
        <v>0</v>
      </c>
      <c r="L134" s="73">
        <v>0</v>
      </c>
      <c r="M134" s="69">
        <v>0</v>
      </c>
      <c r="N134" s="68" t="s">
        <v>146</v>
      </c>
      <c r="O134" s="74" t="s">
        <v>12</v>
      </c>
      <c r="P134" s="75" t="s">
        <v>144</v>
      </c>
      <c r="Q134" s="75" t="s">
        <v>145</v>
      </c>
      <c r="R134" s="76"/>
    </row>
    <row r="135" spans="1:18" x14ac:dyDescent="0.25">
      <c r="A135" s="66"/>
      <c r="B135" s="67"/>
      <c r="C135" s="68" t="s">
        <v>200</v>
      </c>
      <c r="D135" s="69">
        <v>168.6</v>
      </c>
      <c r="E135" s="69">
        <v>9.6999999999999993</v>
      </c>
      <c r="F135" s="69">
        <v>1.4</v>
      </c>
      <c r="G135" s="70">
        <v>158.9</v>
      </c>
      <c r="H135" s="71">
        <f>I135+K135</f>
        <v>168.70000000000002</v>
      </c>
      <c r="I135" s="69">
        <v>9.8000000000000007</v>
      </c>
      <c r="J135" s="69">
        <v>1.5</v>
      </c>
      <c r="K135" s="72">
        <v>158.9</v>
      </c>
      <c r="L135" s="73">
        <v>0</v>
      </c>
      <c r="M135" s="69">
        <v>0</v>
      </c>
      <c r="N135" s="68"/>
      <c r="O135" s="74"/>
      <c r="P135" s="75"/>
      <c r="Q135" s="75"/>
      <c r="R135" s="76"/>
    </row>
    <row r="136" spans="1:18" ht="13.8" thickBot="1" x14ac:dyDescent="0.3">
      <c r="A136" s="66"/>
      <c r="B136" s="67"/>
      <c r="C136" s="68" t="s">
        <v>193</v>
      </c>
      <c r="D136" s="69">
        <v>13.9</v>
      </c>
      <c r="E136" s="69">
        <v>1.6</v>
      </c>
      <c r="F136" s="69">
        <v>0.2</v>
      </c>
      <c r="G136" s="70">
        <v>12.3</v>
      </c>
      <c r="H136" s="71">
        <f>I136+K136</f>
        <v>13.9</v>
      </c>
      <c r="I136" s="69">
        <v>1.6</v>
      </c>
      <c r="J136" s="69">
        <v>0.2</v>
      </c>
      <c r="K136" s="72">
        <v>12.3</v>
      </c>
      <c r="L136" s="73">
        <v>60</v>
      </c>
      <c r="M136" s="69">
        <v>0</v>
      </c>
      <c r="N136" s="68"/>
      <c r="O136" s="74"/>
      <c r="P136" s="75"/>
      <c r="Q136" s="75"/>
      <c r="R136" s="76"/>
    </row>
    <row r="137" spans="1:18" ht="27" thickBot="1" x14ac:dyDescent="0.3">
      <c r="A137" s="39" t="s">
        <v>242</v>
      </c>
      <c r="B137" s="40" t="s">
        <v>243</v>
      </c>
      <c r="C137" s="41"/>
      <c r="D137" s="42">
        <f t="shared" ref="D137:M137" si="18">D138+D139+D143+D146+D147+D149+D150+D151</f>
        <v>997.09999999999991</v>
      </c>
      <c r="E137" s="42">
        <f t="shared" si="18"/>
        <v>5.9999999999999991</v>
      </c>
      <c r="F137" s="42">
        <f t="shared" si="18"/>
        <v>4</v>
      </c>
      <c r="G137" s="43">
        <f t="shared" si="18"/>
        <v>991.1</v>
      </c>
      <c r="H137" s="44">
        <f>H138+H139+H143+H146+H147</f>
        <v>935.9</v>
      </c>
      <c r="I137" s="42">
        <f>I138+I139+I143+I146+I147</f>
        <v>6.2</v>
      </c>
      <c r="J137" s="42">
        <f>J138+J139+J143+J146+J147</f>
        <v>4.3</v>
      </c>
      <c r="K137" s="45">
        <f>K138+K139+K143+K146+K147</f>
        <v>929.69999999999993</v>
      </c>
      <c r="L137" s="46">
        <f>L138+L139+L143+L146+L147+L149+L150+L151</f>
        <v>1375</v>
      </c>
      <c r="M137" s="42">
        <f t="shared" si="18"/>
        <v>1328.7</v>
      </c>
      <c r="N137" s="41" t="s">
        <v>147</v>
      </c>
      <c r="O137" s="47" t="s">
        <v>14</v>
      </c>
      <c r="P137" s="48" t="s">
        <v>148</v>
      </c>
      <c r="Q137" s="48" t="s">
        <v>27</v>
      </c>
      <c r="R137" s="49" t="s">
        <v>27</v>
      </c>
    </row>
    <row r="138" spans="1:18" ht="40.200000000000003" thickBot="1" x14ac:dyDescent="0.3">
      <c r="A138" s="78" t="s">
        <v>244</v>
      </c>
      <c r="B138" s="51" t="s">
        <v>245</v>
      </c>
      <c r="C138" s="52" t="s">
        <v>193</v>
      </c>
      <c r="D138" s="53">
        <v>274.89999999999998</v>
      </c>
      <c r="E138" s="53">
        <v>0</v>
      </c>
      <c r="F138" s="53">
        <v>0</v>
      </c>
      <c r="G138" s="54">
        <v>274.89999999999998</v>
      </c>
      <c r="H138" s="55">
        <v>0</v>
      </c>
      <c r="I138" s="53">
        <v>0</v>
      </c>
      <c r="J138" s="53">
        <v>0</v>
      </c>
      <c r="K138" s="56">
        <v>0</v>
      </c>
      <c r="L138" s="79">
        <v>274.89999999999998</v>
      </c>
      <c r="M138" s="53">
        <v>0</v>
      </c>
      <c r="N138" s="52" t="s">
        <v>149</v>
      </c>
      <c r="O138" s="58" t="s">
        <v>12</v>
      </c>
      <c r="P138" s="59"/>
      <c r="Q138" s="77">
        <v>51</v>
      </c>
      <c r="R138" s="60"/>
    </row>
    <row r="139" spans="1:18" ht="39.6" x14ac:dyDescent="0.25">
      <c r="A139" s="50" t="s">
        <v>246</v>
      </c>
      <c r="B139" s="51" t="s">
        <v>247</v>
      </c>
      <c r="C139" s="52"/>
      <c r="D139" s="61">
        <f t="shared" ref="D139:M139" si="19">SUM(D140:D142)</f>
        <v>624.79999999999995</v>
      </c>
      <c r="E139" s="61">
        <f t="shared" si="19"/>
        <v>4.6999999999999993</v>
      </c>
      <c r="F139" s="61">
        <f t="shared" si="19"/>
        <v>3.2</v>
      </c>
      <c r="G139" s="62">
        <f t="shared" si="19"/>
        <v>620.1</v>
      </c>
      <c r="H139" s="63">
        <f t="shared" si="19"/>
        <v>708.5</v>
      </c>
      <c r="I139" s="61">
        <f t="shared" si="19"/>
        <v>4.9000000000000004</v>
      </c>
      <c r="J139" s="61">
        <f t="shared" si="19"/>
        <v>3.5</v>
      </c>
      <c r="K139" s="64">
        <f t="shared" si="19"/>
        <v>703.59999999999991</v>
      </c>
      <c r="L139" s="65">
        <f t="shared" si="19"/>
        <v>300</v>
      </c>
      <c r="M139" s="61">
        <f t="shared" si="19"/>
        <v>530</v>
      </c>
      <c r="N139" s="52" t="s">
        <v>153</v>
      </c>
      <c r="O139" s="58" t="s">
        <v>12</v>
      </c>
      <c r="P139" s="59" t="s">
        <v>20</v>
      </c>
      <c r="Q139" s="59"/>
      <c r="R139" s="60"/>
    </row>
    <row r="140" spans="1:18" x14ac:dyDescent="0.25">
      <c r="A140" s="66"/>
      <c r="B140" s="67"/>
      <c r="C140" s="68"/>
      <c r="D140" s="69">
        <v>0</v>
      </c>
      <c r="E140" s="69">
        <v>0</v>
      </c>
      <c r="F140" s="69">
        <v>0</v>
      </c>
      <c r="G140" s="70">
        <v>0</v>
      </c>
      <c r="H140" s="71">
        <v>0</v>
      </c>
      <c r="I140" s="69">
        <v>0</v>
      </c>
      <c r="J140" s="69">
        <v>0</v>
      </c>
      <c r="K140" s="72">
        <v>0</v>
      </c>
      <c r="L140" s="73">
        <v>0</v>
      </c>
      <c r="M140" s="69">
        <v>0</v>
      </c>
      <c r="N140" s="68" t="s">
        <v>150</v>
      </c>
      <c r="O140" s="74" t="s">
        <v>12</v>
      </c>
      <c r="P140" s="75"/>
      <c r="Q140" s="75" t="s">
        <v>151</v>
      </c>
      <c r="R140" s="76" t="s">
        <v>152</v>
      </c>
    </row>
    <row r="141" spans="1:18" x14ac:dyDescent="0.25">
      <c r="A141" s="66"/>
      <c r="B141" s="67"/>
      <c r="C141" s="68" t="s">
        <v>200</v>
      </c>
      <c r="D141" s="69">
        <v>519.9</v>
      </c>
      <c r="E141" s="69">
        <v>1.9</v>
      </c>
      <c r="F141" s="69">
        <v>1.3</v>
      </c>
      <c r="G141" s="70">
        <v>518</v>
      </c>
      <c r="H141" s="71">
        <f>I141+K141</f>
        <v>567.79999999999995</v>
      </c>
      <c r="I141" s="69">
        <v>1.9</v>
      </c>
      <c r="J141" s="69">
        <v>1.4</v>
      </c>
      <c r="K141" s="72">
        <v>565.9</v>
      </c>
      <c r="L141" s="73">
        <v>0</v>
      </c>
      <c r="M141" s="69">
        <v>0</v>
      </c>
      <c r="N141" s="68"/>
      <c r="O141" s="74"/>
      <c r="P141" s="75"/>
      <c r="Q141" s="75"/>
      <c r="R141" s="76"/>
    </row>
    <row r="142" spans="1:18" ht="13.8" thickBot="1" x14ac:dyDescent="0.3">
      <c r="A142" s="66"/>
      <c r="B142" s="67"/>
      <c r="C142" s="68" t="s">
        <v>193</v>
      </c>
      <c r="D142" s="69">
        <v>104.9</v>
      </c>
      <c r="E142" s="69">
        <v>2.8</v>
      </c>
      <c r="F142" s="69">
        <v>1.9</v>
      </c>
      <c r="G142" s="70">
        <v>102.1</v>
      </c>
      <c r="H142" s="71">
        <f>I142+K142</f>
        <v>140.69999999999999</v>
      </c>
      <c r="I142" s="69">
        <v>3</v>
      </c>
      <c r="J142" s="69">
        <v>2.1</v>
      </c>
      <c r="K142" s="72">
        <v>137.69999999999999</v>
      </c>
      <c r="L142" s="73">
        <v>300</v>
      </c>
      <c r="M142" s="69">
        <v>530</v>
      </c>
      <c r="N142" s="68"/>
      <c r="O142" s="74"/>
      <c r="P142" s="75"/>
      <c r="Q142" s="75"/>
      <c r="R142" s="76"/>
    </row>
    <row r="143" spans="1:18" ht="26.4" x14ac:dyDescent="0.25">
      <c r="A143" s="50" t="s">
        <v>248</v>
      </c>
      <c r="B143" s="51" t="s">
        <v>249</v>
      </c>
      <c r="C143" s="52"/>
      <c r="D143" s="61">
        <f t="shared" ref="D143:M143" si="20">SUM(D144:D145)</f>
        <v>52.4</v>
      </c>
      <c r="E143" s="61">
        <f t="shared" si="20"/>
        <v>1.2999999999999998</v>
      </c>
      <c r="F143" s="61">
        <f t="shared" si="20"/>
        <v>0.8</v>
      </c>
      <c r="G143" s="62">
        <f t="shared" si="20"/>
        <v>51.099999999999994</v>
      </c>
      <c r="H143" s="63">
        <f t="shared" si="20"/>
        <v>52.4</v>
      </c>
      <c r="I143" s="61">
        <f t="shared" si="20"/>
        <v>1.2999999999999998</v>
      </c>
      <c r="J143" s="61">
        <f t="shared" si="20"/>
        <v>0.8</v>
      </c>
      <c r="K143" s="64">
        <f t="shared" si="20"/>
        <v>51.099999999999994</v>
      </c>
      <c r="L143" s="65">
        <f t="shared" si="20"/>
        <v>200.10000000000002</v>
      </c>
      <c r="M143" s="61">
        <f t="shared" si="20"/>
        <v>198.7</v>
      </c>
      <c r="N143" s="52" t="s">
        <v>154</v>
      </c>
      <c r="O143" s="58" t="s">
        <v>12</v>
      </c>
      <c r="P143" s="59" t="s">
        <v>155</v>
      </c>
      <c r="Q143" s="59" t="s">
        <v>108</v>
      </c>
      <c r="R143" s="60" t="s">
        <v>156</v>
      </c>
    </row>
    <row r="144" spans="1:18" x14ac:dyDescent="0.25">
      <c r="A144" s="66"/>
      <c r="B144" s="67"/>
      <c r="C144" s="68" t="s">
        <v>200</v>
      </c>
      <c r="D144" s="69">
        <v>24</v>
      </c>
      <c r="E144" s="69">
        <v>0.6</v>
      </c>
      <c r="F144" s="69">
        <v>0.4</v>
      </c>
      <c r="G144" s="70">
        <v>23.4</v>
      </c>
      <c r="H144" s="71">
        <f>I144+K144</f>
        <v>24</v>
      </c>
      <c r="I144" s="69">
        <v>0.6</v>
      </c>
      <c r="J144" s="69">
        <v>0.4</v>
      </c>
      <c r="K144" s="72">
        <v>23.4</v>
      </c>
      <c r="L144" s="73">
        <v>91.7</v>
      </c>
      <c r="M144" s="69">
        <v>91.1</v>
      </c>
      <c r="N144" s="68"/>
      <c r="O144" s="74"/>
      <c r="P144" s="75"/>
      <c r="Q144" s="75"/>
      <c r="R144" s="76"/>
    </row>
    <row r="145" spans="1:18" ht="13.8" thickBot="1" x14ac:dyDescent="0.3">
      <c r="A145" s="66"/>
      <c r="B145" s="67"/>
      <c r="C145" s="68" t="s">
        <v>193</v>
      </c>
      <c r="D145" s="69">
        <v>28.4</v>
      </c>
      <c r="E145" s="69">
        <v>0.7</v>
      </c>
      <c r="F145" s="69">
        <v>0.4</v>
      </c>
      <c r="G145" s="70">
        <v>27.7</v>
      </c>
      <c r="H145" s="71">
        <f>I145+K145</f>
        <v>28.4</v>
      </c>
      <c r="I145" s="69">
        <v>0.7</v>
      </c>
      <c r="J145" s="69">
        <v>0.4</v>
      </c>
      <c r="K145" s="72">
        <v>27.7</v>
      </c>
      <c r="L145" s="73">
        <v>108.4</v>
      </c>
      <c r="M145" s="69">
        <v>107.6</v>
      </c>
      <c r="N145" s="68"/>
      <c r="O145" s="74"/>
      <c r="P145" s="75"/>
      <c r="Q145" s="75"/>
      <c r="R145" s="76"/>
    </row>
    <row r="146" spans="1:18" ht="27" thickBot="1" x14ac:dyDescent="0.3">
      <c r="A146" s="50" t="s">
        <v>250</v>
      </c>
      <c r="B146" s="51" t="s">
        <v>251</v>
      </c>
      <c r="C146" s="52" t="s">
        <v>193</v>
      </c>
      <c r="D146" s="53">
        <v>45</v>
      </c>
      <c r="E146" s="53">
        <v>0</v>
      </c>
      <c r="F146" s="53">
        <v>0</v>
      </c>
      <c r="G146" s="54">
        <v>45</v>
      </c>
      <c r="H146" s="55">
        <f>I146+K146</f>
        <v>20</v>
      </c>
      <c r="I146" s="53">
        <v>0</v>
      </c>
      <c r="J146" s="53">
        <v>0</v>
      </c>
      <c r="K146" s="56">
        <v>20</v>
      </c>
      <c r="L146" s="57">
        <v>600</v>
      </c>
      <c r="M146" s="53">
        <v>600</v>
      </c>
      <c r="N146" s="52" t="s">
        <v>50</v>
      </c>
      <c r="O146" s="58" t="s">
        <v>14</v>
      </c>
      <c r="P146" s="59" t="s">
        <v>41</v>
      </c>
      <c r="Q146" s="59"/>
      <c r="R146" s="60"/>
    </row>
    <row r="147" spans="1:18" ht="26.4" x14ac:dyDescent="0.25">
      <c r="A147" s="50" t="s">
        <v>252</v>
      </c>
      <c r="B147" s="51" t="s">
        <v>253</v>
      </c>
      <c r="C147" s="52" t="s">
        <v>193</v>
      </c>
      <c r="D147" s="61">
        <f>SUM(D148:D148)</f>
        <v>0</v>
      </c>
      <c r="E147" s="61">
        <f>SUM(E148:E148)</f>
        <v>0</v>
      </c>
      <c r="F147" s="61">
        <f>SUM(F148:F148)</f>
        <v>0</v>
      </c>
      <c r="G147" s="62">
        <f>SUM(G148:G148)</f>
        <v>0</v>
      </c>
      <c r="H147" s="55">
        <f>I147+K147</f>
        <v>155</v>
      </c>
      <c r="I147" s="61">
        <f>SUM(I148:I148)</f>
        <v>0</v>
      </c>
      <c r="J147" s="61">
        <f>SUM(J148:J148)</f>
        <v>0</v>
      </c>
      <c r="K147" s="64">
        <v>155</v>
      </c>
      <c r="L147" s="65">
        <f>SUM(L148:L148)</f>
        <v>0</v>
      </c>
      <c r="M147" s="61">
        <f>SUM(M148:M148)</f>
        <v>0</v>
      </c>
      <c r="N147" s="52" t="s">
        <v>157</v>
      </c>
      <c r="O147" s="58" t="s">
        <v>14</v>
      </c>
      <c r="P147" s="77">
        <v>1</v>
      </c>
      <c r="Q147" s="59"/>
      <c r="R147" s="60"/>
    </row>
    <row r="148" spans="1:18" ht="25.5" customHeight="1" thickBot="1" x14ac:dyDescent="0.3">
      <c r="A148" s="66"/>
      <c r="B148" s="67"/>
      <c r="C148" s="68"/>
      <c r="D148" s="69">
        <v>0</v>
      </c>
      <c r="E148" s="69">
        <v>0</v>
      </c>
      <c r="F148" s="69">
        <v>0</v>
      </c>
      <c r="G148" s="70">
        <v>0</v>
      </c>
      <c r="H148" s="71">
        <v>0</v>
      </c>
      <c r="I148" s="69">
        <v>0</v>
      </c>
      <c r="J148" s="69">
        <v>0</v>
      </c>
      <c r="K148" s="72">
        <v>0</v>
      </c>
      <c r="L148" s="73">
        <v>0</v>
      </c>
      <c r="M148" s="69">
        <v>0</v>
      </c>
      <c r="N148" s="68" t="s">
        <v>158</v>
      </c>
      <c r="O148" s="74" t="s">
        <v>14</v>
      </c>
      <c r="P148" s="75" t="s">
        <v>41</v>
      </c>
      <c r="Q148" s="75"/>
      <c r="R148" s="76"/>
    </row>
    <row r="149" spans="1:18" ht="13.8" hidden="1" thickBot="1" x14ac:dyDescent="0.3">
      <c r="A149" s="50" t="s">
        <v>254</v>
      </c>
      <c r="B149" s="51"/>
      <c r="C149" s="52"/>
      <c r="D149" s="53">
        <v>0</v>
      </c>
      <c r="E149" s="53">
        <v>0</v>
      </c>
      <c r="F149" s="53">
        <v>0</v>
      </c>
      <c r="G149" s="54">
        <v>0</v>
      </c>
      <c r="H149" s="55">
        <v>0</v>
      </c>
      <c r="I149" s="53">
        <v>0</v>
      </c>
      <c r="J149" s="53">
        <v>0</v>
      </c>
      <c r="K149" s="56">
        <v>0</v>
      </c>
      <c r="L149" s="57">
        <v>0</v>
      </c>
      <c r="M149" s="53">
        <v>0</v>
      </c>
      <c r="N149" s="52"/>
      <c r="O149" s="58"/>
      <c r="P149" s="59"/>
      <c r="Q149" s="59"/>
      <c r="R149" s="60"/>
    </row>
    <row r="150" spans="1:18" ht="13.8" hidden="1" thickBot="1" x14ac:dyDescent="0.3">
      <c r="A150" s="50" t="s">
        <v>255</v>
      </c>
      <c r="B150" s="51"/>
      <c r="C150" s="52"/>
      <c r="D150" s="53">
        <v>0</v>
      </c>
      <c r="E150" s="53">
        <v>0</v>
      </c>
      <c r="F150" s="53">
        <v>0</v>
      </c>
      <c r="G150" s="54">
        <v>0</v>
      </c>
      <c r="H150" s="55">
        <v>0</v>
      </c>
      <c r="I150" s="53">
        <v>0</v>
      </c>
      <c r="J150" s="53">
        <v>0</v>
      </c>
      <c r="K150" s="56">
        <v>0</v>
      </c>
      <c r="L150" s="57">
        <v>0</v>
      </c>
      <c r="M150" s="53">
        <v>0</v>
      </c>
      <c r="N150" s="52"/>
      <c r="O150" s="58"/>
      <c r="P150" s="59"/>
      <c r="Q150" s="59"/>
      <c r="R150" s="60"/>
    </row>
    <row r="151" spans="1:18" ht="13.8" hidden="1" thickBot="1" x14ac:dyDescent="0.3">
      <c r="A151" s="122" t="s">
        <v>256</v>
      </c>
      <c r="B151" s="123"/>
      <c r="C151" s="124"/>
      <c r="D151" s="121">
        <v>0</v>
      </c>
      <c r="E151" s="121">
        <v>0</v>
      </c>
      <c r="F151" s="121">
        <v>0</v>
      </c>
      <c r="G151" s="125">
        <v>0</v>
      </c>
      <c r="H151" s="126">
        <v>0</v>
      </c>
      <c r="I151" s="121">
        <v>0</v>
      </c>
      <c r="J151" s="121">
        <v>0</v>
      </c>
      <c r="K151" s="127">
        <v>0</v>
      </c>
      <c r="L151" s="128">
        <v>0</v>
      </c>
      <c r="M151" s="121">
        <v>0</v>
      </c>
      <c r="N151" s="124"/>
      <c r="O151" s="129"/>
      <c r="P151" s="130"/>
      <c r="Q151" s="130"/>
      <c r="R151" s="131"/>
    </row>
    <row r="152" spans="1:18" ht="27" thickBot="1" x14ac:dyDescent="0.3">
      <c r="A152" s="141" t="s">
        <v>257</v>
      </c>
      <c r="B152" s="142" t="s">
        <v>258</v>
      </c>
      <c r="C152" s="143"/>
      <c r="D152" s="144">
        <f>SUM(D153:D155)</f>
        <v>399.4</v>
      </c>
      <c r="E152" s="144">
        <f>SUM(E153:E155)</f>
        <v>3.1</v>
      </c>
      <c r="F152" s="144">
        <f>SUM(F153:F155)</f>
        <v>2</v>
      </c>
      <c r="G152" s="145">
        <f>SUM(G153:G155)</f>
        <v>396.29999999999995</v>
      </c>
      <c r="H152" s="146">
        <f t="shared" ref="H152:M152" si="21">SUM(H153:H155)</f>
        <v>498.79999999999995</v>
      </c>
      <c r="I152" s="147">
        <f t="shared" si="21"/>
        <v>4.5999999999999996</v>
      </c>
      <c r="J152" s="147">
        <f t="shared" si="21"/>
        <v>3.5</v>
      </c>
      <c r="K152" s="207">
        <f t="shared" si="21"/>
        <v>494.2</v>
      </c>
      <c r="L152" s="148">
        <f t="shared" si="21"/>
        <v>279</v>
      </c>
      <c r="M152" s="144">
        <f t="shared" si="21"/>
        <v>0</v>
      </c>
      <c r="N152" s="143" t="s">
        <v>159</v>
      </c>
      <c r="O152" s="149" t="s">
        <v>14</v>
      </c>
      <c r="P152" s="150" t="s">
        <v>41</v>
      </c>
      <c r="Q152" s="150" t="s">
        <v>41</v>
      </c>
      <c r="R152" s="151" t="s">
        <v>24</v>
      </c>
    </row>
    <row r="153" spans="1:18" ht="30" customHeight="1" x14ac:dyDescent="0.25">
      <c r="A153" s="132" t="s">
        <v>259</v>
      </c>
      <c r="B153" s="133" t="s">
        <v>307</v>
      </c>
      <c r="C153" s="134" t="s">
        <v>193</v>
      </c>
      <c r="D153" s="135">
        <v>0</v>
      </c>
      <c r="E153" s="135">
        <v>0</v>
      </c>
      <c r="F153" s="135">
        <v>0</v>
      </c>
      <c r="G153" s="136">
        <v>0</v>
      </c>
      <c r="H153" s="194">
        <f>I153+K153</f>
        <v>70</v>
      </c>
      <c r="I153" s="135">
        <v>0</v>
      </c>
      <c r="J153" s="135">
        <v>0</v>
      </c>
      <c r="K153" s="195">
        <v>70</v>
      </c>
      <c r="L153" s="137">
        <v>0</v>
      </c>
      <c r="M153" s="135">
        <v>0</v>
      </c>
      <c r="N153" s="134" t="s">
        <v>308</v>
      </c>
      <c r="O153" s="138" t="s">
        <v>12</v>
      </c>
      <c r="P153" s="139">
        <v>60</v>
      </c>
      <c r="Q153" s="139"/>
      <c r="R153" s="140"/>
    </row>
    <row r="154" spans="1:18" ht="30" customHeight="1" thickBot="1" x14ac:dyDescent="0.3">
      <c r="A154" s="109"/>
      <c r="B154" s="110"/>
      <c r="C154" s="111"/>
      <c r="D154" s="112"/>
      <c r="E154" s="112"/>
      <c r="F154" s="112"/>
      <c r="G154" s="113"/>
      <c r="H154" s="114"/>
      <c r="I154" s="112"/>
      <c r="J154" s="112"/>
      <c r="K154" s="115"/>
      <c r="L154" s="116"/>
      <c r="M154" s="112"/>
      <c r="N154" s="111" t="s">
        <v>309</v>
      </c>
      <c r="O154" s="117" t="s">
        <v>12</v>
      </c>
      <c r="P154" s="118">
        <v>60</v>
      </c>
      <c r="Q154" s="118"/>
      <c r="R154" s="119"/>
    </row>
    <row r="155" spans="1:18" ht="26.4" x14ac:dyDescent="0.25">
      <c r="A155" s="50" t="s">
        <v>260</v>
      </c>
      <c r="B155" s="51" t="s">
        <v>261</v>
      </c>
      <c r="C155" s="52"/>
      <c r="D155" s="61">
        <f t="shared" ref="D155:M155" si="22">SUM(D156:D157)</f>
        <v>399.4</v>
      </c>
      <c r="E155" s="61">
        <f t="shared" si="22"/>
        <v>3.1</v>
      </c>
      <c r="F155" s="61">
        <f t="shared" si="22"/>
        <v>2</v>
      </c>
      <c r="G155" s="62">
        <f t="shared" si="22"/>
        <v>396.29999999999995</v>
      </c>
      <c r="H155" s="63">
        <f t="shared" si="22"/>
        <v>428.79999999999995</v>
      </c>
      <c r="I155" s="61">
        <f t="shared" si="22"/>
        <v>4.5999999999999996</v>
      </c>
      <c r="J155" s="61">
        <f t="shared" si="22"/>
        <v>3.5</v>
      </c>
      <c r="K155" s="64">
        <f t="shared" si="22"/>
        <v>424.2</v>
      </c>
      <c r="L155" s="65">
        <f t="shared" si="22"/>
        <v>279</v>
      </c>
      <c r="M155" s="61">
        <f t="shared" si="22"/>
        <v>0</v>
      </c>
      <c r="N155" s="52" t="s">
        <v>160</v>
      </c>
      <c r="O155" s="58" t="s">
        <v>12</v>
      </c>
      <c r="P155" s="59" t="s">
        <v>20</v>
      </c>
      <c r="Q155" s="59"/>
      <c r="R155" s="60"/>
    </row>
    <row r="156" spans="1:18" x14ac:dyDescent="0.25">
      <c r="A156" s="66"/>
      <c r="B156" s="67"/>
      <c r="C156" s="68" t="s">
        <v>200</v>
      </c>
      <c r="D156" s="69">
        <v>339.5</v>
      </c>
      <c r="E156" s="69">
        <v>2.6</v>
      </c>
      <c r="F156" s="69">
        <v>1.7</v>
      </c>
      <c r="G156" s="70">
        <v>336.9</v>
      </c>
      <c r="H156" s="71">
        <f>I156+K156</f>
        <v>318.39999999999998</v>
      </c>
      <c r="I156" s="69">
        <v>2.5</v>
      </c>
      <c r="J156" s="69">
        <v>1.9</v>
      </c>
      <c r="K156" s="72">
        <v>315.89999999999998</v>
      </c>
      <c r="L156" s="73">
        <v>7.1</v>
      </c>
      <c r="M156" s="69">
        <v>0</v>
      </c>
      <c r="N156" s="68"/>
      <c r="O156" s="74"/>
      <c r="P156" s="75"/>
      <c r="Q156" s="75"/>
      <c r="R156" s="76"/>
    </row>
    <row r="157" spans="1:18" ht="13.8" thickBot="1" x14ac:dyDescent="0.3">
      <c r="A157" s="66"/>
      <c r="B157" s="67"/>
      <c r="C157" s="68" t="s">
        <v>193</v>
      </c>
      <c r="D157" s="69">
        <v>59.9</v>
      </c>
      <c r="E157" s="69">
        <v>0.5</v>
      </c>
      <c r="F157" s="69">
        <v>0.3</v>
      </c>
      <c r="G157" s="70">
        <v>59.4</v>
      </c>
      <c r="H157" s="71">
        <f>I157+K157</f>
        <v>110.39999999999999</v>
      </c>
      <c r="I157" s="69">
        <v>2.1</v>
      </c>
      <c r="J157" s="69">
        <v>1.6</v>
      </c>
      <c r="K157" s="72">
        <v>108.3</v>
      </c>
      <c r="L157" s="73">
        <v>271.89999999999998</v>
      </c>
      <c r="M157" s="69">
        <v>0</v>
      </c>
      <c r="N157" s="68"/>
      <c r="O157" s="74"/>
      <c r="P157" s="75"/>
      <c r="Q157" s="75"/>
      <c r="R157" s="76"/>
    </row>
    <row r="158" spans="1:18" ht="27" thickBot="1" x14ac:dyDescent="0.3">
      <c r="A158" s="39" t="s">
        <v>262</v>
      </c>
      <c r="B158" s="40" t="s">
        <v>263</v>
      </c>
      <c r="C158" s="41"/>
      <c r="D158" s="42">
        <f t="shared" ref="D158:M158" si="23">D159+D161+D162+D164+D165+D167+D169+D170+D171+D175+D176+D177</f>
        <v>62.699999999999996</v>
      </c>
      <c r="E158" s="42">
        <f t="shared" si="23"/>
        <v>10</v>
      </c>
      <c r="F158" s="42">
        <f t="shared" si="23"/>
        <v>0</v>
      </c>
      <c r="G158" s="43">
        <f t="shared" si="23"/>
        <v>52.7</v>
      </c>
      <c r="H158" s="120">
        <f>H159+H162+H165+H171+H175+H176+H177</f>
        <v>285.10000000000002</v>
      </c>
      <c r="I158" s="154">
        <f>I159+I162+I165+I171+I175+I176+I177</f>
        <v>110</v>
      </c>
      <c r="J158" s="155">
        <f>J159+J162+J165+J171+J175+J176+J177</f>
        <v>0</v>
      </c>
      <c r="K158" s="206">
        <f>K159+K162+K165+K171+K175+K176+K177</f>
        <v>175.10000000000002</v>
      </c>
      <c r="L158" s="46">
        <f t="shared" si="23"/>
        <v>150</v>
      </c>
      <c r="M158" s="42">
        <f t="shared" si="23"/>
        <v>170</v>
      </c>
      <c r="N158" s="41" t="s">
        <v>161</v>
      </c>
      <c r="O158" s="47" t="s">
        <v>14</v>
      </c>
      <c r="P158" s="48" t="s">
        <v>23</v>
      </c>
      <c r="Q158" s="48" t="s">
        <v>41</v>
      </c>
      <c r="R158" s="49" t="s">
        <v>41</v>
      </c>
    </row>
    <row r="159" spans="1:18" x14ac:dyDescent="0.25">
      <c r="A159" s="50" t="s">
        <v>264</v>
      </c>
      <c r="B159" s="51" t="s">
        <v>265</v>
      </c>
      <c r="C159" s="52" t="s">
        <v>193</v>
      </c>
      <c r="D159" s="61">
        <f>SUM(D160:D160)+10</f>
        <v>10</v>
      </c>
      <c r="E159" s="61">
        <f>SUM(E160:E160)</f>
        <v>0</v>
      </c>
      <c r="F159" s="61">
        <f>SUM(F160:F160)</f>
        <v>0</v>
      </c>
      <c r="G159" s="62">
        <f>SUM(G160:G160)+10</f>
        <v>10</v>
      </c>
      <c r="H159" s="63">
        <f>SUM(H160:H160)</f>
        <v>0</v>
      </c>
      <c r="I159" s="61">
        <f>SUM(I160:I160)</f>
        <v>0</v>
      </c>
      <c r="J159" s="61">
        <f>SUM(J160:J160)</f>
        <v>0</v>
      </c>
      <c r="K159" s="64">
        <f>SUM(K160:K160)</f>
        <v>0</v>
      </c>
      <c r="L159" s="65">
        <f>SUM(L160:L160)+60</f>
        <v>60</v>
      </c>
      <c r="M159" s="61">
        <f>SUM(M160:M160)+40</f>
        <v>40</v>
      </c>
      <c r="N159" s="52" t="s">
        <v>266</v>
      </c>
      <c r="O159" s="58" t="s">
        <v>12</v>
      </c>
      <c r="P159" s="59"/>
      <c r="Q159" s="59" t="s">
        <v>57</v>
      </c>
      <c r="R159" s="60" t="s">
        <v>55</v>
      </c>
    </row>
    <row r="160" spans="1:18" ht="13.8" thickBot="1" x14ac:dyDescent="0.3">
      <c r="A160" s="66"/>
      <c r="B160" s="67"/>
      <c r="C160" s="68"/>
      <c r="D160" s="69">
        <v>0</v>
      </c>
      <c r="E160" s="69">
        <v>0</v>
      </c>
      <c r="F160" s="69">
        <v>0</v>
      </c>
      <c r="G160" s="70">
        <v>0</v>
      </c>
      <c r="H160" s="71">
        <v>0</v>
      </c>
      <c r="I160" s="69">
        <v>0</v>
      </c>
      <c r="J160" s="69">
        <v>0</v>
      </c>
      <c r="K160" s="72">
        <v>0</v>
      </c>
      <c r="L160" s="73">
        <v>0</v>
      </c>
      <c r="M160" s="69">
        <v>0</v>
      </c>
      <c r="N160" s="68" t="s">
        <v>50</v>
      </c>
      <c r="O160" s="74" t="s">
        <v>14</v>
      </c>
      <c r="P160" s="75"/>
      <c r="Q160" s="75" t="s">
        <v>41</v>
      </c>
      <c r="R160" s="76"/>
    </row>
    <row r="161" spans="1:18" ht="13.8" hidden="1" thickBot="1" x14ac:dyDescent="0.3">
      <c r="A161" s="50" t="s">
        <v>267</v>
      </c>
      <c r="B161" s="51"/>
      <c r="C161" s="52" t="s">
        <v>200</v>
      </c>
      <c r="D161" s="53">
        <v>0</v>
      </c>
      <c r="E161" s="53">
        <v>0</v>
      </c>
      <c r="F161" s="53">
        <v>0</v>
      </c>
      <c r="G161" s="54">
        <v>0</v>
      </c>
      <c r="H161" s="55">
        <v>0</v>
      </c>
      <c r="I161" s="53">
        <v>0</v>
      </c>
      <c r="J161" s="53">
        <v>0</v>
      </c>
      <c r="K161" s="56">
        <v>0</v>
      </c>
      <c r="L161" s="57">
        <v>0</v>
      </c>
      <c r="M161" s="53">
        <v>0</v>
      </c>
      <c r="N161" s="52"/>
      <c r="O161" s="58"/>
      <c r="P161" s="59"/>
      <c r="Q161" s="59"/>
      <c r="R161" s="60"/>
    </row>
    <row r="162" spans="1:18" x14ac:dyDescent="0.25">
      <c r="A162" s="50" t="s">
        <v>268</v>
      </c>
      <c r="B162" s="51" t="s">
        <v>269</v>
      </c>
      <c r="C162" s="52" t="s">
        <v>193</v>
      </c>
      <c r="D162" s="61">
        <f t="shared" ref="D162:K162" si="24">SUM(D163:D163)</f>
        <v>0</v>
      </c>
      <c r="E162" s="61">
        <f t="shared" si="24"/>
        <v>0</v>
      </c>
      <c r="F162" s="61">
        <f t="shared" si="24"/>
        <v>0</v>
      </c>
      <c r="G162" s="62">
        <f t="shared" si="24"/>
        <v>0</v>
      </c>
      <c r="H162" s="63">
        <f t="shared" si="24"/>
        <v>0</v>
      </c>
      <c r="I162" s="61">
        <f t="shared" si="24"/>
        <v>0</v>
      </c>
      <c r="J162" s="61">
        <f t="shared" si="24"/>
        <v>0</v>
      </c>
      <c r="K162" s="64">
        <f t="shared" si="24"/>
        <v>0</v>
      </c>
      <c r="L162" s="65">
        <f>SUM(L163:L163)+80</f>
        <v>80</v>
      </c>
      <c r="M162" s="61">
        <f>SUM(M163:M163)+120</f>
        <v>120</v>
      </c>
      <c r="N162" s="52" t="s">
        <v>270</v>
      </c>
      <c r="O162" s="58" t="s">
        <v>12</v>
      </c>
      <c r="P162" s="59"/>
      <c r="Q162" s="59" t="s">
        <v>20</v>
      </c>
      <c r="R162" s="60"/>
    </row>
    <row r="163" spans="1:18" ht="13.8" thickBot="1" x14ac:dyDescent="0.3">
      <c r="A163" s="66"/>
      <c r="B163" s="67"/>
      <c r="C163" s="68"/>
      <c r="D163" s="69">
        <v>0</v>
      </c>
      <c r="E163" s="69">
        <v>0</v>
      </c>
      <c r="F163" s="69">
        <v>0</v>
      </c>
      <c r="G163" s="70">
        <v>0</v>
      </c>
      <c r="H163" s="71">
        <v>0</v>
      </c>
      <c r="I163" s="69">
        <v>0</v>
      </c>
      <c r="J163" s="69">
        <v>0</v>
      </c>
      <c r="K163" s="72">
        <v>0</v>
      </c>
      <c r="L163" s="73">
        <v>0</v>
      </c>
      <c r="M163" s="69">
        <v>0</v>
      </c>
      <c r="N163" s="68" t="s">
        <v>271</v>
      </c>
      <c r="O163" s="74" t="s">
        <v>12</v>
      </c>
      <c r="P163" s="75"/>
      <c r="Q163" s="75"/>
      <c r="R163" s="76" t="s">
        <v>20</v>
      </c>
    </row>
    <row r="164" spans="1:18" ht="13.8" hidden="1" thickBot="1" x14ac:dyDescent="0.3">
      <c r="A164" s="50" t="s">
        <v>272</v>
      </c>
      <c r="B164" s="51"/>
      <c r="C164" s="52" t="s">
        <v>193</v>
      </c>
      <c r="D164" s="53">
        <v>0</v>
      </c>
      <c r="E164" s="53">
        <v>0</v>
      </c>
      <c r="F164" s="53">
        <v>0</v>
      </c>
      <c r="G164" s="54">
        <v>0</v>
      </c>
      <c r="H164" s="55">
        <v>0</v>
      </c>
      <c r="I164" s="53">
        <v>0</v>
      </c>
      <c r="J164" s="53">
        <v>0</v>
      </c>
      <c r="K164" s="56">
        <v>0</v>
      </c>
      <c r="L164" s="57">
        <v>0</v>
      </c>
      <c r="M164" s="53">
        <v>0</v>
      </c>
      <c r="N164" s="52"/>
      <c r="O164" s="58"/>
      <c r="P164" s="59"/>
      <c r="Q164" s="59"/>
      <c r="R164" s="60"/>
    </row>
    <row r="165" spans="1:18" ht="39.6" x14ac:dyDescent="0.25">
      <c r="A165" s="50" t="s">
        <v>273</v>
      </c>
      <c r="B165" s="51" t="s">
        <v>274</v>
      </c>
      <c r="C165" s="52" t="s">
        <v>193</v>
      </c>
      <c r="D165" s="61">
        <f>SUM(D166:D166)+10</f>
        <v>10</v>
      </c>
      <c r="E165" s="61">
        <f>SUM(E166:E166)+10</f>
        <v>10</v>
      </c>
      <c r="F165" s="61">
        <f>SUM(F166:F166)</f>
        <v>0</v>
      </c>
      <c r="G165" s="62">
        <f>SUM(G166:G166)</f>
        <v>0</v>
      </c>
      <c r="H165" s="63">
        <f>I165+K165</f>
        <v>142.4</v>
      </c>
      <c r="I165" s="61">
        <f>SUM(I166:I166)+30</f>
        <v>30</v>
      </c>
      <c r="J165" s="61">
        <f>SUM(J166:J166)</f>
        <v>0</v>
      </c>
      <c r="K165" s="64">
        <v>112.4</v>
      </c>
      <c r="L165" s="65">
        <f>SUM(L166:L166)+10</f>
        <v>10</v>
      </c>
      <c r="M165" s="61">
        <f>SUM(M166:M166)+10</f>
        <v>10</v>
      </c>
      <c r="N165" s="52" t="s">
        <v>164</v>
      </c>
      <c r="O165" s="58" t="s">
        <v>14</v>
      </c>
      <c r="P165" s="59" t="s">
        <v>34</v>
      </c>
      <c r="Q165" s="59" t="s">
        <v>16</v>
      </c>
      <c r="R165" s="60" t="s">
        <v>22</v>
      </c>
    </row>
    <row r="166" spans="1:18" ht="18" customHeight="1" x14ac:dyDescent="0.25">
      <c r="A166" s="66"/>
      <c r="B166" s="67"/>
      <c r="C166" s="68"/>
      <c r="D166" s="69">
        <v>0</v>
      </c>
      <c r="E166" s="69">
        <v>0</v>
      </c>
      <c r="F166" s="69">
        <v>0</v>
      </c>
      <c r="G166" s="70">
        <v>0</v>
      </c>
      <c r="H166" s="71">
        <v>0</v>
      </c>
      <c r="I166" s="69">
        <v>0</v>
      </c>
      <c r="J166" s="69">
        <v>0</v>
      </c>
      <c r="K166" s="72">
        <v>0</v>
      </c>
      <c r="L166" s="73">
        <v>0</v>
      </c>
      <c r="M166" s="69">
        <v>0</v>
      </c>
      <c r="N166" s="68" t="s">
        <v>162</v>
      </c>
      <c r="O166" s="74" t="s">
        <v>14</v>
      </c>
      <c r="P166" s="75" t="s">
        <v>163</v>
      </c>
      <c r="Q166" s="75" t="s">
        <v>15</v>
      </c>
      <c r="R166" s="76" t="s">
        <v>15</v>
      </c>
    </row>
    <row r="167" spans="1:18" ht="13.8" hidden="1" thickBot="1" x14ac:dyDescent="0.3">
      <c r="A167" s="122" t="s">
        <v>275</v>
      </c>
      <c r="B167" s="123"/>
      <c r="C167" s="124"/>
      <c r="D167" s="121">
        <v>0</v>
      </c>
      <c r="E167" s="121">
        <v>0</v>
      </c>
      <c r="F167" s="121">
        <v>0</v>
      </c>
      <c r="G167" s="125">
        <v>0</v>
      </c>
      <c r="H167" s="126">
        <v>0</v>
      </c>
      <c r="I167" s="121">
        <v>0</v>
      </c>
      <c r="J167" s="121">
        <v>0</v>
      </c>
      <c r="K167" s="127">
        <v>0</v>
      </c>
      <c r="L167" s="128">
        <v>0</v>
      </c>
      <c r="M167" s="121">
        <v>0</v>
      </c>
      <c r="N167" s="124"/>
      <c r="O167" s="129"/>
      <c r="P167" s="130"/>
      <c r="Q167" s="130"/>
      <c r="R167" s="131"/>
    </row>
    <row r="168" spans="1:18" ht="13.8" thickBot="1" x14ac:dyDescent="0.3">
      <c r="A168" s="169"/>
      <c r="B168" s="170"/>
      <c r="C168" s="171"/>
      <c r="D168" s="172"/>
      <c r="E168" s="172"/>
      <c r="F168" s="172"/>
      <c r="G168" s="173"/>
      <c r="H168" s="174"/>
      <c r="I168" s="172"/>
      <c r="J168" s="172"/>
      <c r="K168" s="175"/>
      <c r="L168" s="176"/>
      <c r="M168" s="172"/>
      <c r="N168" s="203" t="s">
        <v>314</v>
      </c>
      <c r="O168" s="204" t="s">
        <v>14</v>
      </c>
      <c r="P168" s="205">
        <v>15</v>
      </c>
      <c r="Q168" s="177"/>
      <c r="R168" s="178"/>
    </row>
    <row r="169" spans="1:18" ht="19.5" hidden="1" customHeight="1" thickBot="1" x14ac:dyDescent="0.3">
      <c r="A169" s="50" t="s">
        <v>276</v>
      </c>
      <c r="B169" s="51"/>
      <c r="C169" s="52"/>
      <c r="D169" s="53">
        <v>0</v>
      </c>
      <c r="E169" s="53">
        <v>0</v>
      </c>
      <c r="F169" s="53">
        <v>0</v>
      </c>
      <c r="G169" s="54">
        <v>0</v>
      </c>
      <c r="H169" s="55">
        <v>0</v>
      </c>
      <c r="I169" s="53">
        <v>0</v>
      </c>
      <c r="J169" s="53">
        <v>0</v>
      </c>
      <c r="K169" s="56">
        <v>0</v>
      </c>
      <c r="L169" s="57">
        <v>0</v>
      </c>
      <c r="M169" s="53">
        <v>0</v>
      </c>
      <c r="N169" s="52"/>
      <c r="O169" s="58"/>
      <c r="P169" s="59"/>
      <c r="Q169" s="59"/>
      <c r="R169" s="60"/>
    </row>
    <row r="170" spans="1:18" ht="18.75" hidden="1" customHeight="1" thickBot="1" x14ac:dyDescent="0.3">
      <c r="A170" s="50" t="s">
        <v>277</v>
      </c>
      <c r="B170" s="51"/>
      <c r="C170" s="52" t="s">
        <v>193</v>
      </c>
      <c r="D170" s="53">
        <v>0</v>
      </c>
      <c r="E170" s="53">
        <v>0</v>
      </c>
      <c r="F170" s="53">
        <v>0</v>
      </c>
      <c r="G170" s="54">
        <v>0</v>
      </c>
      <c r="H170" s="55">
        <v>0</v>
      </c>
      <c r="I170" s="53">
        <v>0</v>
      </c>
      <c r="J170" s="53">
        <v>0</v>
      </c>
      <c r="K170" s="56">
        <v>0</v>
      </c>
      <c r="L170" s="57">
        <v>0</v>
      </c>
      <c r="M170" s="53">
        <v>0</v>
      </c>
      <c r="N170" s="52"/>
      <c r="O170" s="58"/>
      <c r="P170" s="59"/>
      <c r="Q170" s="59"/>
      <c r="R170" s="60"/>
    </row>
    <row r="171" spans="1:18" ht="26.4" x14ac:dyDescent="0.25">
      <c r="A171" s="50" t="s">
        <v>278</v>
      </c>
      <c r="B171" s="51" t="s">
        <v>279</v>
      </c>
      <c r="C171" s="52"/>
      <c r="D171" s="61">
        <f t="shared" ref="D171:M171" si="25">SUM(D172:D174)</f>
        <v>21.3</v>
      </c>
      <c r="E171" s="61">
        <f t="shared" si="25"/>
        <v>0</v>
      </c>
      <c r="F171" s="61">
        <f t="shared" si="25"/>
        <v>0</v>
      </c>
      <c r="G171" s="62">
        <f t="shared" si="25"/>
        <v>21.3</v>
      </c>
      <c r="H171" s="63">
        <f t="shared" si="25"/>
        <v>21.3</v>
      </c>
      <c r="I171" s="61">
        <f t="shared" si="25"/>
        <v>0</v>
      </c>
      <c r="J171" s="61">
        <f t="shared" si="25"/>
        <v>0</v>
      </c>
      <c r="K171" s="64">
        <f t="shared" si="25"/>
        <v>21.3</v>
      </c>
      <c r="L171" s="65">
        <f t="shared" si="25"/>
        <v>0</v>
      </c>
      <c r="M171" s="61">
        <f t="shared" si="25"/>
        <v>0</v>
      </c>
      <c r="N171" s="52" t="s">
        <v>50</v>
      </c>
      <c r="O171" s="58" t="s">
        <v>14</v>
      </c>
      <c r="P171" s="59" t="s">
        <v>18</v>
      </c>
      <c r="Q171" s="59"/>
      <c r="R171" s="60"/>
    </row>
    <row r="172" spans="1:18" x14ac:dyDescent="0.25">
      <c r="A172" s="66"/>
      <c r="B172" s="67"/>
      <c r="C172" s="68"/>
      <c r="D172" s="69">
        <v>0</v>
      </c>
      <c r="E172" s="69">
        <v>0</v>
      </c>
      <c r="F172" s="69">
        <v>0</v>
      </c>
      <c r="G172" s="70">
        <v>0</v>
      </c>
      <c r="H172" s="71">
        <v>0</v>
      </c>
      <c r="I172" s="69">
        <v>0</v>
      </c>
      <c r="J172" s="69">
        <v>0</v>
      </c>
      <c r="K172" s="72">
        <v>0</v>
      </c>
      <c r="L172" s="73">
        <v>0</v>
      </c>
      <c r="M172" s="69">
        <v>0</v>
      </c>
      <c r="N172" s="68" t="s">
        <v>165</v>
      </c>
      <c r="O172" s="74" t="s">
        <v>14</v>
      </c>
      <c r="P172" s="75" t="s">
        <v>18</v>
      </c>
      <c r="Q172" s="75"/>
      <c r="R172" s="76"/>
    </row>
    <row r="173" spans="1:18" x14ac:dyDescent="0.25">
      <c r="A173" s="66"/>
      <c r="B173" s="67"/>
      <c r="C173" s="68" t="s">
        <v>200</v>
      </c>
      <c r="D173" s="69">
        <v>18.100000000000001</v>
      </c>
      <c r="E173" s="69">
        <v>0</v>
      </c>
      <c r="F173" s="69">
        <v>0</v>
      </c>
      <c r="G173" s="70">
        <v>18.100000000000001</v>
      </c>
      <c r="H173" s="71">
        <f>I173+K173</f>
        <v>18.100000000000001</v>
      </c>
      <c r="I173" s="69">
        <v>0</v>
      </c>
      <c r="J173" s="69">
        <v>0</v>
      </c>
      <c r="K173" s="72">
        <v>18.100000000000001</v>
      </c>
      <c r="L173" s="73">
        <v>0</v>
      </c>
      <c r="M173" s="69">
        <v>0</v>
      </c>
      <c r="N173" s="68"/>
      <c r="O173" s="74"/>
      <c r="P173" s="75"/>
      <c r="Q173" s="75"/>
      <c r="R173" s="76"/>
    </row>
    <row r="174" spans="1:18" ht="13.8" thickBot="1" x14ac:dyDescent="0.3">
      <c r="A174" s="66"/>
      <c r="B174" s="67"/>
      <c r="C174" s="68" t="s">
        <v>193</v>
      </c>
      <c r="D174" s="69">
        <v>3.2</v>
      </c>
      <c r="E174" s="69">
        <v>0</v>
      </c>
      <c r="F174" s="69">
        <v>0</v>
      </c>
      <c r="G174" s="70">
        <v>3.2</v>
      </c>
      <c r="H174" s="71">
        <f>I174+K174</f>
        <v>3.2</v>
      </c>
      <c r="I174" s="69">
        <v>0</v>
      </c>
      <c r="J174" s="69">
        <v>0</v>
      </c>
      <c r="K174" s="72">
        <v>3.2</v>
      </c>
      <c r="L174" s="73">
        <v>0</v>
      </c>
      <c r="M174" s="69">
        <v>0</v>
      </c>
      <c r="N174" s="68"/>
      <c r="O174" s="74"/>
      <c r="P174" s="75"/>
      <c r="Q174" s="75"/>
      <c r="R174" s="76"/>
    </row>
    <row r="175" spans="1:18" ht="27" thickBot="1" x14ac:dyDescent="0.3">
      <c r="A175" s="50" t="s">
        <v>280</v>
      </c>
      <c r="B175" s="51" t="s">
        <v>281</v>
      </c>
      <c r="C175" s="52" t="s">
        <v>193</v>
      </c>
      <c r="D175" s="53">
        <v>21.4</v>
      </c>
      <c r="E175" s="53">
        <v>0</v>
      </c>
      <c r="F175" s="53">
        <v>0</v>
      </c>
      <c r="G175" s="54">
        <v>21.4</v>
      </c>
      <c r="H175" s="55">
        <f>I175+K175</f>
        <v>21.4</v>
      </c>
      <c r="I175" s="53">
        <v>0</v>
      </c>
      <c r="J175" s="53">
        <v>0</v>
      </c>
      <c r="K175" s="56">
        <v>21.4</v>
      </c>
      <c r="L175" s="57">
        <v>0</v>
      </c>
      <c r="M175" s="53">
        <v>0</v>
      </c>
      <c r="N175" s="52" t="s">
        <v>50</v>
      </c>
      <c r="O175" s="58" t="s">
        <v>14</v>
      </c>
      <c r="P175" s="59" t="s">
        <v>41</v>
      </c>
      <c r="Q175" s="59"/>
      <c r="R175" s="60"/>
    </row>
    <row r="176" spans="1:18" ht="30" customHeight="1" thickBot="1" x14ac:dyDescent="0.3">
      <c r="A176" s="50" t="s">
        <v>282</v>
      </c>
      <c r="B176" s="51" t="s">
        <v>283</v>
      </c>
      <c r="C176" s="52" t="s">
        <v>193</v>
      </c>
      <c r="D176" s="53">
        <v>0</v>
      </c>
      <c r="E176" s="53">
        <v>0</v>
      </c>
      <c r="F176" s="53">
        <v>0</v>
      </c>
      <c r="G176" s="54">
        <v>0</v>
      </c>
      <c r="H176" s="55">
        <f>I176+K176</f>
        <v>50</v>
      </c>
      <c r="I176" s="53">
        <v>30</v>
      </c>
      <c r="J176" s="53">
        <v>0</v>
      </c>
      <c r="K176" s="56">
        <v>20</v>
      </c>
      <c r="L176" s="57">
        <v>0</v>
      </c>
      <c r="M176" s="53">
        <v>0</v>
      </c>
      <c r="N176" s="52"/>
      <c r="O176" s="58"/>
      <c r="P176" s="59"/>
      <c r="Q176" s="59"/>
      <c r="R176" s="60"/>
    </row>
    <row r="177" spans="1:18" ht="15.75" customHeight="1" thickBot="1" x14ac:dyDescent="0.3">
      <c r="A177" s="50" t="s">
        <v>284</v>
      </c>
      <c r="B177" s="51" t="s">
        <v>285</v>
      </c>
      <c r="C177" s="52" t="s">
        <v>193</v>
      </c>
      <c r="D177" s="53">
        <v>0</v>
      </c>
      <c r="E177" s="53">
        <v>0</v>
      </c>
      <c r="F177" s="53">
        <v>0</v>
      </c>
      <c r="G177" s="54">
        <v>0</v>
      </c>
      <c r="H177" s="55">
        <f>I177+K177</f>
        <v>50</v>
      </c>
      <c r="I177" s="53">
        <v>50</v>
      </c>
      <c r="J177" s="53">
        <v>0</v>
      </c>
      <c r="K177" s="56">
        <v>0</v>
      </c>
      <c r="L177" s="57">
        <v>0</v>
      </c>
      <c r="M177" s="53">
        <v>0</v>
      </c>
      <c r="N177" s="52"/>
      <c r="O177" s="58"/>
      <c r="P177" s="59"/>
      <c r="Q177" s="59"/>
      <c r="R177" s="60"/>
    </row>
    <row r="178" spans="1:18" ht="27" thickBot="1" x14ac:dyDescent="0.3">
      <c r="A178" s="39" t="s">
        <v>286</v>
      </c>
      <c r="B178" s="40" t="s">
        <v>287</v>
      </c>
      <c r="C178" s="41"/>
      <c r="D178" s="42">
        <f t="shared" ref="D178:M178" si="26">SUM(D179:D179)</f>
        <v>561.1</v>
      </c>
      <c r="E178" s="42">
        <f t="shared" si="26"/>
        <v>60</v>
      </c>
      <c r="F178" s="42">
        <f t="shared" si="26"/>
        <v>0</v>
      </c>
      <c r="G178" s="43">
        <f t="shared" si="26"/>
        <v>501.1</v>
      </c>
      <c r="H178" s="44">
        <f t="shared" si="26"/>
        <v>108</v>
      </c>
      <c r="I178" s="42">
        <f t="shared" si="26"/>
        <v>20.6</v>
      </c>
      <c r="J178" s="42">
        <f t="shared" si="26"/>
        <v>0</v>
      </c>
      <c r="K178" s="45">
        <f t="shared" si="26"/>
        <v>87.4</v>
      </c>
      <c r="L178" s="46">
        <f t="shared" si="26"/>
        <v>50</v>
      </c>
      <c r="M178" s="42">
        <f t="shared" si="26"/>
        <v>50</v>
      </c>
      <c r="N178" s="41"/>
      <c r="O178" s="47"/>
      <c r="P178" s="48"/>
      <c r="Q178" s="48"/>
      <c r="R178" s="49"/>
    </row>
    <row r="179" spans="1:18" ht="26.4" x14ac:dyDescent="0.25">
      <c r="A179" s="50" t="s">
        <v>288</v>
      </c>
      <c r="B179" s="51" t="s">
        <v>289</v>
      </c>
      <c r="C179" s="52" t="s">
        <v>193</v>
      </c>
      <c r="D179" s="61">
        <f>SUM(D180:D181)+561.1</f>
        <v>561.1</v>
      </c>
      <c r="E179" s="61">
        <f>SUM(E180:E181)+60</f>
        <v>60</v>
      </c>
      <c r="F179" s="61">
        <f>SUM(F180:F181)</f>
        <v>0</v>
      </c>
      <c r="G179" s="62">
        <f>SUM(G180:G181)+501.1</f>
        <v>501.1</v>
      </c>
      <c r="H179" s="63">
        <f>I179+K179</f>
        <v>108</v>
      </c>
      <c r="I179" s="61">
        <f>SUM(I180:I181)+20.6</f>
        <v>20.6</v>
      </c>
      <c r="J179" s="61">
        <f>SUM(J180:J181)</f>
        <v>0</v>
      </c>
      <c r="K179" s="64">
        <f>SUM(K180:K181)+87.4</f>
        <v>87.4</v>
      </c>
      <c r="L179" s="65">
        <f>SUM(L180:L181)+50</f>
        <v>50</v>
      </c>
      <c r="M179" s="61">
        <f>SUM(M180:M181)+50</f>
        <v>50</v>
      </c>
      <c r="N179" s="52" t="s">
        <v>168</v>
      </c>
      <c r="O179" s="58" t="s">
        <v>12</v>
      </c>
      <c r="P179" s="59" t="s">
        <v>20</v>
      </c>
      <c r="Q179" s="59" t="s">
        <v>20</v>
      </c>
      <c r="R179" s="60" t="s">
        <v>20</v>
      </c>
    </row>
    <row r="180" spans="1:18" x14ac:dyDescent="0.25">
      <c r="A180" s="66"/>
      <c r="B180" s="67"/>
      <c r="C180" s="68"/>
      <c r="D180" s="69">
        <v>0</v>
      </c>
      <c r="E180" s="69">
        <v>0</v>
      </c>
      <c r="F180" s="69">
        <v>0</v>
      </c>
      <c r="G180" s="70">
        <v>0</v>
      </c>
      <c r="H180" s="71">
        <v>0</v>
      </c>
      <c r="I180" s="69">
        <v>0</v>
      </c>
      <c r="J180" s="69">
        <v>0</v>
      </c>
      <c r="K180" s="72">
        <v>0</v>
      </c>
      <c r="L180" s="73">
        <v>0</v>
      </c>
      <c r="M180" s="69">
        <v>0</v>
      </c>
      <c r="N180" s="68" t="s">
        <v>167</v>
      </c>
      <c r="O180" s="74" t="s">
        <v>14</v>
      </c>
      <c r="P180" s="75" t="s">
        <v>41</v>
      </c>
      <c r="Q180" s="75"/>
      <c r="R180" s="76"/>
    </row>
    <row r="181" spans="1:18" ht="13.8" thickBot="1" x14ac:dyDescent="0.3">
      <c r="A181" s="80"/>
      <c r="B181" s="81"/>
      <c r="C181" s="82"/>
      <c r="D181" s="83">
        <v>0</v>
      </c>
      <c r="E181" s="83">
        <v>0</v>
      </c>
      <c r="F181" s="83">
        <v>0</v>
      </c>
      <c r="G181" s="84">
        <v>0</v>
      </c>
      <c r="H181" s="85">
        <v>0</v>
      </c>
      <c r="I181" s="83">
        <v>0</v>
      </c>
      <c r="J181" s="83">
        <v>0</v>
      </c>
      <c r="K181" s="86">
        <v>0</v>
      </c>
      <c r="L181" s="87">
        <v>0</v>
      </c>
      <c r="M181" s="83">
        <v>0</v>
      </c>
      <c r="N181" s="82" t="s">
        <v>166</v>
      </c>
      <c r="O181" s="88" t="s">
        <v>12</v>
      </c>
      <c r="P181" s="89"/>
      <c r="Q181" s="89" t="s">
        <v>20</v>
      </c>
      <c r="R181" s="90"/>
    </row>
    <row r="183" spans="1:18" x14ac:dyDescent="0.25">
      <c r="B183" s="228" t="s">
        <v>290</v>
      </c>
      <c r="C183" s="229"/>
      <c r="D183" s="229"/>
      <c r="E183" s="229"/>
      <c r="F183" s="229"/>
      <c r="G183" s="229"/>
      <c r="H183" s="229"/>
    </row>
    <row r="184" spans="1:18" x14ac:dyDescent="0.25">
      <c r="B184" s="158"/>
      <c r="C184" s="158"/>
      <c r="D184" s="158"/>
      <c r="E184" s="158"/>
      <c r="F184" s="158"/>
      <c r="G184" s="158"/>
      <c r="H184" s="158"/>
    </row>
    <row r="185" spans="1:18" x14ac:dyDescent="0.25">
      <c r="B185" s="158"/>
      <c r="C185" s="158"/>
      <c r="D185" s="158"/>
      <c r="E185" s="158"/>
      <c r="F185" s="230" t="s">
        <v>291</v>
      </c>
      <c r="G185" s="229"/>
      <c r="H185" s="158"/>
    </row>
    <row r="186" spans="1:18" ht="79.2" x14ac:dyDescent="0.25">
      <c r="B186" s="231" t="s">
        <v>292</v>
      </c>
      <c r="C186" s="232"/>
      <c r="D186" s="91" t="s">
        <v>293</v>
      </c>
      <c r="E186" s="92" t="s">
        <v>174</v>
      </c>
      <c r="F186" s="93" t="s">
        <v>175</v>
      </c>
      <c r="G186" s="94" t="s">
        <v>176</v>
      </c>
    </row>
    <row r="187" spans="1:18" x14ac:dyDescent="0.25">
      <c r="B187" s="95" t="s">
        <v>294</v>
      </c>
      <c r="C187" s="96"/>
      <c r="D187" s="97">
        <v>11091.6</v>
      </c>
      <c r="E187" s="98">
        <f>E188+E190</f>
        <v>10229.799999999999</v>
      </c>
      <c r="F187" s="98">
        <f>F191</f>
        <v>10483.999999999998</v>
      </c>
      <c r="G187" s="98">
        <f>G191</f>
        <v>10830.2</v>
      </c>
    </row>
    <row r="188" spans="1:18" x14ac:dyDescent="0.25">
      <c r="B188" s="99" t="s">
        <v>295</v>
      </c>
      <c r="C188" s="102"/>
      <c r="D188" s="100">
        <v>1031.5</v>
      </c>
      <c r="E188" s="101">
        <f>I8</f>
        <v>1328.8000000000002</v>
      </c>
      <c r="F188" s="101"/>
      <c r="G188" s="101"/>
    </row>
    <row r="189" spans="1:18" x14ac:dyDescent="0.25">
      <c r="B189" s="99" t="s">
        <v>296</v>
      </c>
      <c r="C189" s="102"/>
      <c r="D189" s="100">
        <v>21.7</v>
      </c>
      <c r="E189" s="101">
        <f>J8</f>
        <v>24.7</v>
      </c>
      <c r="F189" s="101"/>
      <c r="G189" s="101"/>
    </row>
    <row r="190" spans="1:18" x14ac:dyDescent="0.25">
      <c r="B190" s="99" t="s">
        <v>297</v>
      </c>
      <c r="C190" s="102"/>
      <c r="D190" s="100">
        <v>10060.1</v>
      </c>
      <c r="E190" s="101">
        <f>K8</f>
        <v>8901</v>
      </c>
      <c r="F190" s="101"/>
      <c r="G190" s="101"/>
    </row>
    <row r="191" spans="1:18" x14ac:dyDescent="0.25">
      <c r="B191" s="95" t="s">
        <v>298</v>
      </c>
      <c r="C191" s="102"/>
      <c r="D191" s="97">
        <v>11091.6</v>
      </c>
      <c r="E191" s="98">
        <f t="shared" ref="E191:G192" si="27">E192</f>
        <v>10229.799999999997</v>
      </c>
      <c r="F191" s="98">
        <f t="shared" si="27"/>
        <v>10483.999999999998</v>
      </c>
      <c r="G191" s="98">
        <f t="shared" si="27"/>
        <v>10830.2</v>
      </c>
    </row>
    <row r="192" spans="1:18" x14ac:dyDescent="0.25">
      <c r="B192" s="103" t="s">
        <v>299</v>
      </c>
      <c r="C192" s="102"/>
      <c r="D192" s="97">
        <v>11091.6</v>
      </c>
      <c r="E192" s="98">
        <f t="shared" si="27"/>
        <v>10229.799999999997</v>
      </c>
      <c r="F192" s="98">
        <f t="shared" si="27"/>
        <v>10483.999999999998</v>
      </c>
      <c r="G192" s="98">
        <f t="shared" si="27"/>
        <v>10830.2</v>
      </c>
    </row>
    <row r="193" spans="2:7" ht="26.4" x14ac:dyDescent="0.25">
      <c r="B193" s="104" t="s">
        <v>300</v>
      </c>
      <c r="C193" s="102"/>
      <c r="D193" s="100">
        <v>11091.6</v>
      </c>
      <c r="E193" s="101">
        <f>E194+E195</f>
        <v>10229.799999999997</v>
      </c>
      <c r="F193" s="101">
        <f>F194+F195</f>
        <v>10483.999999999998</v>
      </c>
      <c r="G193" s="101">
        <f>G194+G195</f>
        <v>10830.2</v>
      </c>
    </row>
    <row r="194" spans="2:7" x14ac:dyDescent="0.25">
      <c r="B194" s="104" t="s">
        <v>301</v>
      </c>
      <c r="C194" s="102"/>
      <c r="D194" s="100">
        <v>7047.1</v>
      </c>
      <c r="E194" s="101">
        <f>H11+H12+H13+H15+H18+H19+H37+H79+H80+H86+H92+H97+H104+H108+H109+H115+H122+H124+H127+H131+H136+H138+H142+H145+H146+H147+H153+H157+H159+H162+H165+H174+H175+H176+H177+H179</f>
        <v>5520.2999999999975</v>
      </c>
      <c r="F194" s="101">
        <f>L11+L12+L13+L15+L18+L19+L37+L79+L80+L86+L97+L104+L109+L115+L122+L124+L127+L131+L136+L138+L142+L145+L146+L147+L153+L157+L159+L162+L165+L174+L175+L176+L177+L179</f>
        <v>9285.1999999999989</v>
      </c>
      <c r="G194" s="101">
        <f>M11+M12+M13+M15+M18+M19+M37+M79+M80+M86+M92+M97+M104+M108+M109+M115+M122+M124+M127+M131+M136+M138+M142+M145+M146+M147+M153+M157+M159+M162+M165+M174+M175+M176+M177+M179</f>
        <v>9539.1</v>
      </c>
    </row>
    <row r="195" spans="2:7" ht="26.4" x14ac:dyDescent="0.25">
      <c r="B195" s="104" t="s">
        <v>302</v>
      </c>
      <c r="C195" s="102"/>
      <c r="D195" s="100">
        <v>4044.5</v>
      </c>
      <c r="E195" s="101">
        <f>H16+H36+H78+H93+H98+H103+H107+H125+H128+H130+H135+H141+H144+H156+H173</f>
        <v>4709.5</v>
      </c>
      <c r="F195" s="101">
        <f>L16+L36+L78+L93+L98+L103+L107+L125+L128+L130+L135+L141+L144+L153+L156+L173</f>
        <v>1198.8</v>
      </c>
      <c r="G195" s="101">
        <f>M16+M36+M78+M93+M98+M103+M107+M125+M128+M130+M135+M141+M144+M153+M156+M173</f>
        <v>1291.0999999999999</v>
      </c>
    </row>
    <row r="196" spans="2:7" x14ac:dyDescent="0.25">
      <c r="B196" s="104" t="s">
        <v>303</v>
      </c>
      <c r="C196" s="102"/>
      <c r="D196" s="100"/>
      <c r="E196" s="101"/>
      <c r="F196" s="101"/>
      <c r="G196" s="101"/>
    </row>
    <row r="197" spans="2:7" ht="26.4" x14ac:dyDescent="0.25">
      <c r="B197" s="104" t="s">
        <v>304</v>
      </c>
      <c r="C197" s="102"/>
      <c r="D197" s="100"/>
      <c r="E197" s="101"/>
      <c r="F197" s="101"/>
      <c r="G197" s="101"/>
    </row>
    <row r="198" spans="2:7" x14ac:dyDescent="0.25">
      <c r="B198" s="104" t="s">
        <v>305</v>
      </c>
      <c r="C198" s="208"/>
      <c r="D198" s="100"/>
      <c r="E198" s="101"/>
      <c r="F198" s="101"/>
      <c r="G198" s="101"/>
    </row>
    <row r="200" spans="2:7" s="108" customFormat="1" ht="13.8" x14ac:dyDescent="0.25">
      <c r="B200" s="105" t="s">
        <v>306</v>
      </c>
      <c r="C200" s="106"/>
      <c r="D200" s="106"/>
      <c r="E200" s="107"/>
      <c r="F200" s="107"/>
      <c r="G200" s="107"/>
    </row>
    <row r="201" spans="2:7" s="108" customFormat="1" ht="28.5" customHeight="1" x14ac:dyDescent="0.25">
      <c r="B201" s="209" t="s">
        <v>315</v>
      </c>
      <c r="C201" s="210"/>
      <c r="D201" s="210"/>
      <c r="E201" s="211"/>
      <c r="F201" s="211"/>
      <c r="G201" s="211"/>
    </row>
    <row r="202" spans="2:7" s="108" customFormat="1" ht="40.5" customHeight="1" x14ac:dyDescent="0.25">
      <c r="B202" s="209" t="s">
        <v>316</v>
      </c>
      <c r="C202" s="210"/>
      <c r="D202" s="210"/>
      <c r="E202" s="211"/>
      <c r="F202" s="211"/>
      <c r="G202" s="211"/>
    </row>
  </sheetData>
  <mergeCells count="13">
    <mergeCell ref="B183:H183"/>
    <mergeCell ref="F185:G185"/>
    <mergeCell ref="B186:C186"/>
    <mergeCell ref="B201:G201"/>
    <mergeCell ref="B202:G202"/>
    <mergeCell ref="O1:R1"/>
    <mergeCell ref="A3:R3"/>
    <mergeCell ref="D5:G5"/>
    <mergeCell ref="H5:K5"/>
    <mergeCell ref="L5:L7"/>
    <mergeCell ref="M5:M7"/>
    <mergeCell ref="N5:R5"/>
    <mergeCell ref="P6:R6"/>
  </mergeCells>
  <pageMargins left="0.39370078740157483" right="0.27559055118110237" top="0.6" bottom="0.59" header="0.43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29 turto pr. finansavimas</vt:lpstr>
      <vt:lpstr>'29 turto pr. finansavimas'!Print_Titles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Romualda Poškevičienė</dc:creator>
  <cp:lastModifiedBy>Dalia Jezukevičienė</cp:lastModifiedBy>
  <cp:lastPrinted>2018-02-01T15:19:21Z</cp:lastPrinted>
  <dcterms:created xsi:type="dcterms:W3CDTF">2018-01-22T13:24:45Z</dcterms:created>
  <dcterms:modified xsi:type="dcterms:W3CDTF">2018-02-06T08:13:17Z</dcterms:modified>
</cp:coreProperties>
</file>