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Balkauskaite\Desktop\ELEKTR\"/>
    </mc:Choice>
  </mc:AlternateContent>
  <bookViews>
    <workbookView xWindow="0" yWindow="0" windowWidth="28800" windowHeight="12735" activeTab="1"/>
  </bookViews>
  <sheets>
    <sheet name="1 lent tesinys" sheetId="2" r:id="rId1"/>
    <sheet name="1 lentele" sheetId="4" r:id="rId2"/>
    <sheet name="2 lentele" sheetId="3" r:id="rId3"/>
  </sheets>
  <externalReferences>
    <externalReference r:id="rId4"/>
  </externalReferences>
  <definedNames>
    <definedName name="_xlnm._FilterDatabase" localSheetId="1" hidden="1">'1 lentele'!$A$3:$AA$292</definedName>
    <definedName name="_xlnm.Print_Area" localSheetId="1">'1 lentele'!$A$1:$AA$292</definedName>
    <definedName name="_xlnm.Print_Titles" localSheetId="1">'1 lentele'!$8:$10</definedName>
  </definedNames>
  <calcPr calcId="152511" fullCalcOnLoad="1"/>
</workbook>
</file>

<file path=xl/calcChain.xml><?xml version="1.0" encoding="utf-8"?>
<calcChain xmlns="http://schemas.openxmlformats.org/spreadsheetml/2006/main">
  <c r="C12" i="2" l="1"/>
  <c r="D12" i="2"/>
  <c r="C40" i="2"/>
  <c r="C39" i="2"/>
  <c r="E39" i="2"/>
  <c r="C37" i="2"/>
  <c r="D37" i="2"/>
  <c r="D34" i="2"/>
  <c r="C23" i="2"/>
  <c r="C16" i="2"/>
  <c r="D16" i="2"/>
  <c r="C14" i="2"/>
  <c r="D14" i="2"/>
  <c r="C13" i="2"/>
  <c r="D13" i="2"/>
  <c r="C8" i="2"/>
  <c r="C11" i="2"/>
  <c r="C10" i="2"/>
  <c r="D10" i="2"/>
  <c r="C9" i="2"/>
  <c r="D9" i="2"/>
  <c r="D8" i="2"/>
  <c r="E40" i="2"/>
  <c r="D40" i="2"/>
  <c r="E38" i="2"/>
  <c r="D38" i="2"/>
  <c r="H36" i="2"/>
  <c r="G36" i="2"/>
  <c r="F36" i="2"/>
  <c r="E36" i="2"/>
  <c r="D36" i="2"/>
  <c r="H35" i="2"/>
  <c r="G35" i="2"/>
  <c r="F35" i="2"/>
  <c r="D35" i="2"/>
  <c r="E33" i="2"/>
  <c r="D33" i="2"/>
  <c r="E32" i="2"/>
  <c r="D32" i="2"/>
  <c r="E31" i="2"/>
  <c r="D31" i="2"/>
  <c r="E30" i="2"/>
  <c r="D30" i="2"/>
  <c r="H29" i="2"/>
  <c r="H28" i="2"/>
  <c r="G29" i="2"/>
  <c r="E29" i="2"/>
  <c r="E28" i="2"/>
  <c r="D29" i="2"/>
  <c r="G28" i="2"/>
  <c r="F28" i="2"/>
  <c r="C28" i="2"/>
  <c r="D28" i="2"/>
  <c r="G27" i="2"/>
  <c r="F27" i="2"/>
  <c r="E27" i="2"/>
  <c r="D27" i="2"/>
  <c r="E26" i="2"/>
  <c r="D26" i="2"/>
  <c r="E25" i="2"/>
  <c r="D25" i="2"/>
  <c r="H24" i="2"/>
  <c r="G24" i="2"/>
  <c r="E24" i="2"/>
  <c r="D24" i="2"/>
  <c r="D23" i="2"/>
  <c r="D22" i="2"/>
  <c r="E21" i="2"/>
  <c r="D21" i="2"/>
  <c r="E20" i="2"/>
  <c r="D20" i="2"/>
  <c r="H19" i="2"/>
  <c r="G19" i="2"/>
  <c r="F19" i="2"/>
  <c r="E19" i="2"/>
  <c r="D19" i="2"/>
  <c r="E18" i="2"/>
  <c r="D18" i="2"/>
  <c r="E17" i="2"/>
  <c r="D17" i="2"/>
  <c r="E15" i="2"/>
  <c r="D15" i="2"/>
  <c r="D11" i="2"/>
  <c r="H302" i="4"/>
  <c r="K298" i="4"/>
  <c r="O298" i="4"/>
  <c r="P298" i="4"/>
  <c r="Q298" i="4"/>
  <c r="Y26" i="4"/>
  <c r="Z26" i="4"/>
  <c r="AA26" i="4"/>
  <c r="X26" i="4"/>
  <c r="V26" i="4"/>
  <c r="U26" i="4"/>
  <c r="O26" i="4"/>
  <c r="N26" i="4"/>
  <c r="M26" i="4"/>
  <c r="K26" i="4"/>
  <c r="J26" i="4"/>
  <c r="I26" i="4"/>
  <c r="L25" i="4"/>
  <c r="L26" i="4"/>
  <c r="H25" i="4"/>
  <c r="L24" i="4"/>
  <c r="H24" i="4"/>
  <c r="V302" i="4"/>
  <c r="U302" i="4"/>
  <c r="S302" i="4"/>
  <c r="Q302" i="4"/>
  <c r="P302" i="4"/>
  <c r="O302" i="4"/>
  <c r="N302" i="4"/>
  <c r="M302" i="4"/>
  <c r="L302" i="4"/>
  <c r="K302" i="4"/>
  <c r="J302" i="4"/>
  <c r="I302" i="4"/>
  <c r="AA117" i="4"/>
  <c r="AA118" i="4"/>
  <c r="Z117" i="4"/>
  <c r="Z118" i="4"/>
  <c r="Y117" i="4"/>
  <c r="Y118" i="4"/>
  <c r="X117" i="4"/>
  <c r="X118" i="4"/>
  <c r="V117" i="4"/>
  <c r="V298" i="4"/>
  <c r="H16" i="2"/>
  <c r="U117" i="4"/>
  <c r="U298" i="4"/>
  <c r="G16" i="2"/>
  <c r="G14" i="2"/>
  <c r="S117" i="4"/>
  <c r="S298" i="4"/>
  <c r="N117" i="4"/>
  <c r="N118" i="4"/>
  <c r="M117" i="4"/>
  <c r="M298" i="4"/>
  <c r="L117" i="4"/>
  <c r="J117" i="4"/>
  <c r="J298" i="4"/>
  <c r="I117" i="4"/>
  <c r="I298" i="4"/>
  <c r="U109" i="4"/>
  <c r="V109" i="4"/>
  <c r="R17" i="4"/>
  <c r="I253" i="4"/>
  <c r="H253" i="4"/>
  <c r="H125" i="4"/>
  <c r="H112" i="4"/>
  <c r="H114" i="4"/>
  <c r="L93" i="4"/>
  <c r="R93" i="4"/>
  <c r="T93" i="4"/>
  <c r="T94" i="4"/>
  <c r="H93" i="4"/>
  <c r="H94" i="4"/>
  <c r="L75" i="4"/>
  <c r="L77" i="4"/>
  <c r="L82" i="4"/>
  <c r="L84" i="4"/>
  <c r="H82" i="4"/>
  <c r="H84" i="4"/>
  <c r="I163" i="4"/>
  <c r="I299" i="4"/>
  <c r="H163" i="4"/>
  <c r="R192" i="4"/>
  <c r="T192" i="4"/>
  <c r="R191" i="4"/>
  <c r="T191" i="4"/>
  <c r="R190" i="4"/>
  <c r="T190" i="4"/>
  <c r="R189" i="4"/>
  <c r="T189" i="4"/>
  <c r="R188" i="4"/>
  <c r="T188" i="4"/>
  <c r="I257" i="4"/>
  <c r="H257" i="4"/>
  <c r="S49" i="4"/>
  <c r="S52" i="4"/>
  <c r="P49" i="4"/>
  <c r="P52" i="4"/>
  <c r="R96" i="4"/>
  <c r="T96" i="4"/>
  <c r="R69" i="4"/>
  <c r="T69" i="4"/>
  <c r="R101" i="4"/>
  <c r="T101" i="4"/>
  <c r="R83" i="4"/>
  <c r="T83" i="4"/>
  <c r="R55" i="4"/>
  <c r="T55" i="4"/>
  <c r="S56" i="4"/>
  <c r="R76" i="4"/>
  <c r="T76" i="4"/>
  <c r="Q289" i="4"/>
  <c r="S289" i="4"/>
  <c r="U289" i="4"/>
  <c r="V289" i="4"/>
  <c r="P289" i="4"/>
  <c r="P301" i="4"/>
  <c r="Q301" i="4"/>
  <c r="S301" i="4"/>
  <c r="P300" i="4"/>
  <c r="Q300" i="4"/>
  <c r="S300" i="4"/>
  <c r="P299" i="4"/>
  <c r="Q299" i="4"/>
  <c r="S299" i="4"/>
  <c r="J289" i="4"/>
  <c r="I289" i="4"/>
  <c r="H289" i="4"/>
  <c r="I250" i="4"/>
  <c r="I297" i="4"/>
  <c r="J250" i="4"/>
  <c r="J297" i="4"/>
  <c r="K250" i="4"/>
  <c r="L250" i="4"/>
  <c r="L297" i="4"/>
  <c r="F22" i="2"/>
  <c r="E22" i="2"/>
  <c r="M250" i="4"/>
  <c r="M297" i="4"/>
  <c r="N250" i="4"/>
  <c r="N297" i="4"/>
  <c r="O250" i="4"/>
  <c r="O297" i="4"/>
  <c r="P250" i="4"/>
  <c r="P297" i="4"/>
  <c r="Q250" i="4"/>
  <c r="Q297" i="4"/>
  <c r="S250" i="4"/>
  <c r="S297" i="4"/>
  <c r="U250" i="4"/>
  <c r="U297" i="4"/>
  <c r="V250" i="4"/>
  <c r="V252" i="4"/>
  <c r="H250" i="4"/>
  <c r="H297" i="4"/>
  <c r="R164" i="4"/>
  <c r="T164" i="4"/>
  <c r="R286" i="4"/>
  <c r="R287" i="4"/>
  <c r="R284" i="4"/>
  <c r="R285" i="4"/>
  <c r="T285" i="4"/>
  <c r="H284" i="4"/>
  <c r="I284" i="4"/>
  <c r="J284" i="4"/>
  <c r="K284" i="4"/>
  <c r="L284" i="4"/>
  <c r="M284" i="4"/>
  <c r="N284" i="4"/>
  <c r="O284" i="4"/>
  <c r="P284" i="4"/>
  <c r="Q284" i="4"/>
  <c r="S284" i="4"/>
  <c r="U284" i="4"/>
  <c r="V284" i="4"/>
  <c r="V114" i="4"/>
  <c r="U114" i="4"/>
  <c r="S114" i="4"/>
  <c r="Q114" i="4"/>
  <c r="P114" i="4"/>
  <c r="O114" i="4"/>
  <c r="N114" i="4"/>
  <c r="M114" i="4"/>
  <c r="L114" i="4"/>
  <c r="K114" i="4"/>
  <c r="J114" i="4"/>
  <c r="I114" i="4"/>
  <c r="R113" i="4"/>
  <c r="T113" i="4"/>
  <c r="X114" i="4"/>
  <c r="Y114" i="4"/>
  <c r="Z114" i="4"/>
  <c r="AA114" i="4"/>
  <c r="H49" i="4"/>
  <c r="H52" i="4"/>
  <c r="H161" i="4"/>
  <c r="H291" i="4"/>
  <c r="H292" i="4"/>
  <c r="X116" i="4"/>
  <c r="Y116" i="4"/>
  <c r="Z116" i="4"/>
  <c r="AA116" i="4"/>
  <c r="R115" i="4"/>
  <c r="V116" i="4"/>
  <c r="U116" i="4"/>
  <c r="S116" i="4"/>
  <c r="Q116" i="4"/>
  <c r="P116" i="4"/>
  <c r="O116" i="4"/>
  <c r="N116" i="4"/>
  <c r="M116" i="4"/>
  <c r="L116" i="4"/>
  <c r="K116" i="4"/>
  <c r="J116" i="4"/>
  <c r="I116" i="4"/>
  <c r="H116" i="4"/>
  <c r="S109" i="4"/>
  <c r="Q109" i="4"/>
  <c r="P109" i="4"/>
  <c r="O109" i="4"/>
  <c r="N109" i="4"/>
  <c r="M109" i="4"/>
  <c r="L109" i="4"/>
  <c r="K109" i="4"/>
  <c r="J109" i="4"/>
  <c r="I109" i="4"/>
  <c r="H109" i="4"/>
  <c r="R108" i="4"/>
  <c r="T108" i="4"/>
  <c r="R159" i="4"/>
  <c r="V160" i="4"/>
  <c r="U160" i="4"/>
  <c r="S160" i="4"/>
  <c r="Q160" i="4"/>
  <c r="P160" i="4"/>
  <c r="O160" i="4"/>
  <c r="N160" i="4"/>
  <c r="M160" i="4"/>
  <c r="L160" i="4"/>
  <c r="K160" i="4"/>
  <c r="J160" i="4"/>
  <c r="I160" i="4"/>
  <c r="H160" i="4"/>
  <c r="U80" i="4"/>
  <c r="U81" i="4"/>
  <c r="V80" i="4"/>
  <c r="V81" i="4"/>
  <c r="S80" i="4"/>
  <c r="S81" i="4"/>
  <c r="Q80" i="4"/>
  <c r="Q81" i="4"/>
  <c r="P80" i="4"/>
  <c r="P81" i="4"/>
  <c r="V61" i="4"/>
  <c r="U61" i="4"/>
  <c r="S61" i="4"/>
  <c r="Q61" i="4"/>
  <c r="P61" i="4"/>
  <c r="O61" i="4"/>
  <c r="N61" i="4"/>
  <c r="M61" i="4"/>
  <c r="L61" i="4"/>
  <c r="K61" i="4"/>
  <c r="J61" i="4"/>
  <c r="I61" i="4"/>
  <c r="H61" i="4"/>
  <c r="R60" i="4"/>
  <c r="T60" i="4"/>
  <c r="P39" i="4"/>
  <c r="V39" i="4"/>
  <c r="I39" i="4"/>
  <c r="J39" i="4"/>
  <c r="K39" i="4"/>
  <c r="L39" i="4"/>
  <c r="M39" i="4"/>
  <c r="N39" i="4"/>
  <c r="O39" i="4"/>
  <c r="Q39" i="4"/>
  <c r="S39" i="4"/>
  <c r="U39" i="4"/>
  <c r="H39" i="4"/>
  <c r="R43" i="4"/>
  <c r="V44" i="4"/>
  <c r="U44" i="4"/>
  <c r="S44" i="4"/>
  <c r="Q44" i="4"/>
  <c r="P44" i="4"/>
  <c r="O44" i="4"/>
  <c r="N44" i="4"/>
  <c r="M44" i="4"/>
  <c r="L44" i="4"/>
  <c r="K44" i="4"/>
  <c r="J44" i="4"/>
  <c r="I44" i="4"/>
  <c r="H44" i="4"/>
  <c r="R45" i="4"/>
  <c r="T45" i="4"/>
  <c r="T46" i="4"/>
  <c r="AA46" i="4"/>
  <c r="Z46" i="4"/>
  <c r="Y46" i="4"/>
  <c r="X46" i="4"/>
  <c r="V46" i="4"/>
  <c r="U46" i="4"/>
  <c r="S46" i="4"/>
  <c r="Q46" i="4"/>
  <c r="P46" i="4"/>
  <c r="O46" i="4"/>
  <c r="N46" i="4"/>
  <c r="M46" i="4"/>
  <c r="L46" i="4"/>
  <c r="K46" i="4"/>
  <c r="J46" i="4"/>
  <c r="I46" i="4"/>
  <c r="H46" i="4"/>
  <c r="R34" i="4"/>
  <c r="T34" i="4"/>
  <c r="V35" i="4"/>
  <c r="U35" i="4"/>
  <c r="U47" i="4"/>
  <c r="S35" i="4"/>
  <c r="Q35" i="4"/>
  <c r="P35" i="4"/>
  <c r="O35" i="4"/>
  <c r="N35" i="4"/>
  <c r="M35" i="4"/>
  <c r="L35" i="4"/>
  <c r="K35" i="4"/>
  <c r="J35" i="4"/>
  <c r="I35" i="4"/>
  <c r="H35" i="4"/>
  <c r="AA23" i="4"/>
  <c r="Z23" i="4"/>
  <c r="Y23" i="4"/>
  <c r="X23" i="4"/>
  <c r="U23" i="4"/>
  <c r="R22" i="4"/>
  <c r="V23" i="4"/>
  <c r="S23" i="4"/>
  <c r="Q23" i="4"/>
  <c r="P23" i="4"/>
  <c r="O23" i="4"/>
  <c r="N23" i="4"/>
  <c r="M23" i="4"/>
  <c r="L23" i="4"/>
  <c r="K23" i="4"/>
  <c r="J23" i="4"/>
  <c r="I23" i="4"/>
  <c r="H23" i="4"/>
  <c r="Y289" i="4"/>
  <c r="Y252" i="4"/>
  <c r="Y166" i="4"/>
  <c r="Y158" i="4"/>
  <c r="Y156" i="4"/>
  <c r="Y154" i="4"/>
  <c r="Y152" i="4"/>
  <c r="Y150" i="4"/>
  <c r="Y148" i="4"/>
  <c r="Y146" i="4"/>
  <c r="Y144" i="4"/>
  <c r="Y142" i="4"/>
  <c r="Y140" i="4"/>
  <c r="Y138" i="4"/>
  <c r="Y136" i="4"/>
  <c r="Y134" i="4"/>
  <c r="Y132" i="4"/>
  <c r="Y130" i="4"/>
  <c r="Y128" i="4"/>
  <c r="Y126" i="4"/>
  <c r="Y124" i="4"/>
  <c r="Y122" i="4"/>
  <c r="Y120" i="4"/>
  <c r="Y111" i="4"/>
  <c r="Y109" i="4"/>
  <c r="Y106" i="4"/>
  <c r="Y104" i="4"/>
  <c r="Y102" i="4"/>
  <c r="Y99" i="4"/>
  <c r="Y97" i="4"/>
  <c r="Y94" i="4"/>
  <c r="Y92" i="4"/>
  <c r="Y90" i="4"/>
  <c r="Y88" i="4"/>
  <c r="Y86" i="4"/>
  <c r="X84" i="4"/>
  <c r="Y84" i="4"/>
  <c r="Y81" i="4"/>
  <c r="Y79" i="4"/>
  <c r="Y77" i="4"/>
  <c r="Y74" i="4"/>
  <c r="Y72" i="4"/>
  <c r="Y70" i="4"/>
  <c r="Y68" i="4"/>
  <c r="Y66" i="4"/>
  <c r="Y64" i="4"/>
  <c r="X64" i="4"/>
  <c r="Y61" i="4"/>
  <c r="Y58" i="4"/>
  <c r="X56" i="4"/>
  <c r="Y56" i="4"/>
  <c r="Y54" i="4"/>
  <c r="Y52" i="4"/>
  <c r="Y50" i="4"/>
  <c r="Y44" i="4"/>
  <c r="Y41" i="4"/>
  <c r="X39" i="4"/>
  <c r="Y39" i="4"/>
  <c r="Y35" i="4"/>
  <c r="X32" i="4"/>
  <c r="Y32" i="4"/>
  <c r="Y30" i="4"/>
  <c r="Y19" i="4"/>
  <c r="P158" i="4"/>
  <c r="Q158" i="4"/>
  <c r="S158" i="4"/>
  <c r="P156" i="4"/>
  <c r="Q156" i="4"/>
  <c r="S156" i="4"/>
  <c r="P154" i="4"/>
  <c r="Q154" i="4"/>
  <c r="S154" i="4"/>
  <c r="P152" i="4"/>
  <c r="Q152" i="4"/>
  <c r="S152" i="4"/>
  <c r="P150" i="4"/>
  <c r="Q150" i="4"/>
  <c r="S150" i="4"/>
  <c r="P148" i="4"/>
  <c r="Q148" i="4"/>
  <c r="S148" i="4"/>
  <c r="P146" i="4"/>
  <c r="Q146" i="4"/>
  <c r="S146" i="4"/>
  <c r="P144" i="4"/>
  <c r="Q144" i="4"/>
  <c r="S144" i="4"/>
  <c r="P142" i="4"/>
  <c r="Q142" i="4"/>
  <c r="S142" i="4"/>
  <c r="P140" i="4"/>
  <c r="Q140" i="4"/>
  <c r="S140" i="4"/>
  <c r="P138" i="4"/>
  <c r="Q138" i="4"/>
  <c r="S138" i="4"/>
  <c r="P136" i="4"/>
  <c r="Q136" i="4"/>
  <c r="S136" i="4"/>
  <c r="P134" i="4"/>
  <c r="Q134" i="4"/>
  <c r="S134" i="4"/>
  <c r="P132" i="4"/>
  <c r="Q132" i="4"/>
  <c r="S132" i="4"/>
  <c r="P130" i="4"/>
  <c r="Q130" i="4"/>
  <c r="S130" i="4"/>
  <c r="P128" i="4"/>
  <c r="Q128" i="4"/>
  <c r="S128" i="4"/>
  <c r="P126" i="4"/>
  <c r="Q126" i="4"/>
  <c r="S126" i="4"/>
  <c r="P124" i="4"/>
  <c r="Q124" i="4"/>
  <c r="S124" i="4"/>
  <c r="P122" i="4"/>
  <c r="Q122" i="4"/>
  <c r="S122" i="4"/>
  <c r="P120" i="4"/>
  <c r="Q120" i="4"/>
  <c r="S120" i="4"/>
  <c r="P118" i="4"/>
  <c r="Q118" i="4"/>
  <c r="P111" i="4"/>
  <c r="Q111" i="4"/>
  <c r="S111" i="4"/>
  <c r="P106" i="4"/>
  <c r="Q106" i="4"/>
  <c r="S106" i="4"/>
  <c r="P104" i="4"/>
  <c r="Q104" i="4"/>
  <c r="S104" i="4"/>
  <c r="P102" i="4"/>
  <c r="Q102" i="4"/>
  <c r="S102" i="4"/>
  <c r="P97" i="4"/>
  <c r="Q97" i="4"/>
  <c r="S97" i="4"/>
  <c r="P94" i="4"/>
  <c r="Q94" i="4"/>
  <c r="S94" i="4"/>
  <c r="P92" i="4"/>
  <c r="Q92" i="4"/>
  <c r="S92" i="4"/>
  <c r="P90" i="4"/>
  <c r="Q90" i="4"/>
  <c r="S90" i="4"/>
  <c r="P88" i="4"/>
  <c r="Q88" i="4"/>
  <c r="S88" i="4"/>
  <c r="P86" i="4"/>
  <c r="Q86" i="4"/>
  <c r="S86" i="4"/>
  <c r="P84" i="4"/>
  <c r="Q84" i="4"/>
  <c r="S84" i="4"/>
  <c r="P77" i="4"/>
  <c r="Q77" i="4"/>
  <c r="S77" i="4"/>
  <c r="P74" i="4"/>
  <c r="Q74" i="4"/>
  <c r="S74" i="4"/>
  <c r="P70" i="4"/>
  <c r="Q70" i="4"/>
  <c r="S70" i="4"/>
  <c r="P66" i="4"/>
  <c r="Q66" i="4"/>
  <c r="S66" i="4"/>
  <c r="P56" i="4"/>
  <c r="Q56" i="4"/>
  <c r="Q52" i="4"/>
  <c r="P41" i="4"/>
  <c r="Q41" i="4"/>
  <c r="S41" i="4"/>
  <c r="P32" i="4"/>
  <c r="Q32" i="4"/>
  <c r="S32" i="4"/>
  <c r="P30" i="4"/>
  <c r="Q30" i="4"/>
  <c r="S30" i="4"/>
  <c r="P19" i="4"/>
  <c r="Q19" i="4"/>
  <c r="S19" i="4"/>
  <c r="R281" i="4"/>
  <c r="T281" i="4"/>
  <c r="R282" i="4"/>
  <c r="T282" i="4"/>
  <c r="R283" i="4"/>
  <c r="T283" i="4"/>
  <c r="R288" i="4"/>
  <c r="T288" i="4"/>
  <c r="R280" i="4"/>
  <c r="T280" i="4"/>
  <c r="R269" i="4"/>
  <c r="T269" i="4"/>
  <c r="R274" i="4"/>
  <c r="T274" i="4"/>
  <c r="R275" i="4"/>
  <c r="T275" i="4"/>
  <c r="R276" i="4"/>
  <c r="T276" i="4"/>
  <c r="R277" i="4"/>
  <c r="T277" i="4"/>
  <c r="R278" i="4"/>
  <c r="T278" i="4"/>
  <c r="R268" i="4"/>
  <c r="T268" i="4"/>
  <c r="R266" i="4"/>
  <c r="T266" i="4"/>
  <c r="R259" i="4"/>
  <c r="T259" i="4"/>
  <c r="R258" i="4"/>
  <c r="T258" i="4"/>
  <c r="R255" i="4"/>
  <c r="T255" i="4"/>
  <c r="R254" i="4"/>
  <c r="T254" i="4"/>
  <c r="R243" i="4"/>
  <c r="T243" i="4"/>
  <c r="R244" i="4"/>
  <c r="T244" i="4"/>
  <c r="R245" i="4"/>
  <c r="T245" i="4"/>
  <c r="R248" i="4"/>
  <c r="T248" i="4"/>
  <c r="R249" i="4"/>
  <c r="T249" i="4"/>
  <c r="R251" i="4"/>
  <c r="T251" i="4"/>
  <c r="R242" i="4"/>
  <c r="T242" i="4"/>
  <c r="R236" i="4"/>
  <c r="T236" i="4"/>
  <c r="R237" i="4"/>
  <c r="T237" i="4"/>
  <c r="R239" i="4"/>
  <c r="T239" i="4"/>
  <c r="R240" i="4"/>
  <c r="T240" i="4"/>
  <c r="R235" i="4"/>
  <c r="T235" i="4"/>
  <c r="R230" i="4"/>
  <c r="T230" i="4"/>
  <c r="R232" i="4"/>
  <c r="T232" i="4"/>
  <c r="R233" i="4"/>
  <c r="T233" i="4"/>
  <c r="R224" i="4"/>
  <c r="T224" i="4"/>
  <c r="R201" i="4"/>
  <c r="T201" i="4"/>
  <c r="R202" i="4"/>
  <c r="T202" i="4"/>
  <c r="R214" i="4"/>
  <c r="T214" i="4"/>
  <c r="R215" i="4"/>
  <c r="T215" i="4"/>
  <c r="R216" i="4"/>
  <c r="T216" i="4"/>
  <c r="R217" i="4"/>
  <c r="T217" i="4"/>
  <c r="R218" i="4"/>
  <c r="T218" i="4"/>
  <c r="R219" i="4"/>
  <c r="T219" i="4"/>
  <c r="R222" i="4"/>
  <c r="T222" i="4"/>
  <c r="R200" i="4"/>
  <c r="T200" i="4"/>
  <c r="R184" i="4"/>
  <c r="T184" i="4"/>
  <c r="R185" i="4"/>
  <c r="T185" i="4"/>
  <c r="R186" i="4"/>
  <c r="T186" i="4"/>
  <c r="R187" i="4"/>
  <c r="T187" i="4"/>
  <c r="R193" i="4"/>
  <c r="T193" i="4"/>
  <c r="R194" i="4"/>
  <c r="T194" i="4"/>
  <c r="R195" i="4"/>
  <c r="T195" i="4"/>
  <c r="R196" i="4"/>
  <c r="T196" i="4"/>
  <c r="R197" i="4"/>
  <c r="T197" i="4"/>
  <c r="R198" i="4"/>
  <c r="T198" i="4"/>
  <c r="R183" i="4"/>
  <c r="T183" i="4"/>
  <c r="R169" i="4"/>
  <c r="T169" i="4"/>
  <c r="R170" i="4"/>
  <c r="T170" i="4"/>
  <c r="R171" i="4"/>
  <c r="T171" i="4"/>
  <c r="R172" i="4"/>
  <c r="T172" i="4"/>
  <c r="R173" i="4"/>
  <c r="T173" i="4"/>
  <c r="R174" i="4"/>
  <c r="T174" i="4"/>
  <c r="R175" i="4"/>
  <c r="T175" i="4"/>
  <c r="R176" i="4"/>
  <c r="T176" i="4"/>
  <c r="R181" i="4"/>
  <c r="T181" i="4"/>
  <c r="R168" i="4"/>
  <c r="T168" i="4"/>
  <c r="R163" i="4"/>
  <c r="R157" i="4"/>
  <c r="T157" i="4"/>
  <c r="T158" i="4"/>
  <c r="R155" i="4"/>
  <c r="R156" i="4"/>
  <c r="R153" i="4"/>
  <c r="R151" i="4"/>
  <c r="R149" i="4"/>
  <c r="R147" i="4"/>
  <c r="R148" i="4"/>
  <c r="R145" i="4"/>
  <c r="T145" i="4"/>
  <c r="T146" i="4"/>
  <c r="R143" i="4"/>
  <c r="T143" i="4"/>
  <c r="T144" i="4"/>
  <c r="R141" i="4"/>
  <c r="T141" i="4"/>
  <c r="T142" i="4"/>
  <c r="R139" i="4"/>
  <c r="R137" i="4"/>
  <c r="T137" i="4"/>
  <c r="T138" i="4"/>
  <c r="R135" i="4"/>
  <c r="R136" i="4"/>
  <c r="R133" i="4"/>
  <c r="R134" i="4"/>
  <c r="R131" i="4"/>
  <c r="T131" i="4"/>
  <c r="T132" i="4"/>
  <c r="R129" i="4"/>
  <c r="R130" i="4"/>
  <c r="R127" i="4"/>
  <c r="T127" i="4"/>
  <c r="T128" i="4"/>
  <c r="R125" i="4"/>
  <c r="R126" i="4"/>
  <c r="R123" i="4"/>
  <c r="R121" i="4"/>
  <c r="R119" i="4"/>
  <c r="R112" i="4"/>
  <c r="R114" i="4"/>
  <c r="R110" i="4"/>
  <c r="T110" i="4"/>
  <c r="T111" i="4"/>
  <c r="R107" i="4"/>
  <c r="R105" i="4"/>
  <c r="T105" i="4"/>
  <c r="T106" i="4"/>
  <c r="R103" i="4"/>
  <c r="R100" i="4"/>
  <c r="R102" i="4"/>
  <c r="R95" i="4"/>
  <c r="T95" i="4"/>
  <c r="T97" i="4"/>
  <c r="R91" i="4"/>
  <c r="T91" i="4"/>
  <c r="T92" i="4"/>
  <c r="R89" i="4"/>
  <c r="R90" i="4"/>
  <c r="R87" i="4"/>
  <c r="R88" i="4"/>
  <c r="R85" i="4"/>
  <c r="R71" i="4"/>
  <c r="R67" i="4"/>
  <c r="T67" i="4"/>
  <c r="T70" i="4"/>
  <c r="R62" i="4"/>
  <c r="R66" i="4"/>
  <c r="R57" i="4"/>
  <c r="T57" i="4"/>
  <c r="R53" i="4"/>
  <c r="T53" i="4"/>
  <c r="T56" i="4"/>
  <c r="R42" i="4"/>
  <c r="T42" i="4"/>
  <c r="R40" i="4"/>
  <c r="R41" i="4"/>
  <c r="R37" i="4"/>
  <c r="R302" i="4"/>
  <c r="R36" i="4"/>
  <c r="T36" i="4"/>
  <c r="R33" i="4"/>
  <c r="R31" i="4"/>
  <c r="R32" i="4"/>
  <c r="R29" i="4"/>
  <c r="T29" i="4"/>
  <c r="T30" i="4"/>
  <c r="R21" i="4"/>
  <c r="R301" i="4"/>
  <c r="R20" i="4"/>
  <c r="T20" i="4"/>
  <c r="R18" i="4"/>
  <c r="R16" i="4"/>
  <c r="J249" i="4"/>
  <c r="J252" i="4"/>
  <c r="K249" i="4"/>
  <c r="K299" i="4"/>
  <c r="K279" i="4"/>
  <c r="J279" i="4"/>
  <c r="I279" i="4"/>
  <c r="H279" i="4"/>
  <c r="I267" i="4"/>
  <c r="J267" i="4"/>
  <c r="K267" i="4"/>
  <c r="H267" i="4"/>
  <c r="I265" i="4"/>
  <c r="J265" i="4"/>
  <c r="K265" i="4"/>
  <c r="H265" i="4"/>
  <c r="J257" i="4"/>
  <c r="K257" i="4"/>
  <c r="J253" i="4"/>
  <c r="K253" i="4"/>
  <c r="I241" i="4"/>
  <c r="J241" i="4"/>
  <c r="K241" i="4"/>
  <c r="H241" i="4"/>
  <c r="I234" i="4"/>
  <c r="J234" i="4"/>
  <c r="K234" i="4"/>
  <c r="H234" i="4"/>
  <c r="I223" i="4"/>
  <c r="J223" i="4"/>
  <c r="K223" i="4"/>
  <c r="H223" i="4"/>
  <c r="I199" i="4"/>
  <c r="J199" i="4"/>
  <c r="K199" i="4"/>
  <c r="H199" i="4"/>
  <c r="I182" i="4"/>
  <c r="J182" i="4"/>
  <c r="K182" i="4"/>
  <c r="H182" i="4"/>
  <c r="I167" i="4"/>
  <c r="J167" i="4"/>
  <c r="K167" i="4"/>
  <c r="H167" i="4"/>
  <c r="H19" i="4"/>
  <c r="I19" i="4"/>
  <c r="I27" i="4"/>
  <c r="J19" i="4"/>
  <c r="K19" i="4"/>
  <c r="L19" i="4"/>
  <c r="M19" i="4"/>
  <c r="N19" i="4"/>
  <c r="N27" i="4"/>
  <c r="O19" i="4"/>
  <c r="U19" i="4"/>
  <c r="V19" i="4"/>
  <c r="X19" i="4"/>
  <c r="Z19" i="4"/>
  <c r="AA19" i="4"/>
  <c r="H30" i="4"/>
  <c r="I30" i="4"/>
  <c r="J30" i="4"/>
  <c r="K30" i="4"/>
  <c r="K32" i="4"/>
  <c r="K41" i="4"/>
  <c r="L30" i="4"/>
  <c r="M30" i="4"/>
  <c r="N30" i="4"/>
  <c r="O30" i="4"/>
  <c r="U30" i="4"/>
  <c r="V30" i="4"/>
  <c r="X30" i="4"/>
  <c r="Z30" i="4"/>
  <c r="AA30" i="4"/>
  <c r="H32" i="4"/>
  <c r="I32" i="4"/>
  <c r="J32" i="4"/>
  <c r="L32" i="4"/>
  <c r="M32" i="4"/>
  <c r="N32" i="4"/>
  <c r="O32" i="4"/>
  <c r="U32" i="4"/>
  <c r="V32" i="4"/>
  <c r="Z32" i="4"/>
  <c r="AA32" i="4"/>
  <c r="X35" i="4"/>
  <c r="Z35" i="4"/>
  <c r="AA35" i="4"/>
  <c r="Z39" i="4"/>
  <c r="AA39" i="4"/>
  <c r="H41" i="4"/>
  <c r="I41" i="4"/>
  <c r="J41" i="4"/>
  <c r="L41" i="4"/>
  <c r="M41" i="4"/>
  <c r="N41" i="4"/>
  <c r="O41" i="4"/>
  <c r="U41" i="4"/>
  <c r="V41" i="4"/>
  <c r="X41" i="4"/>
  <c r="Z41" i="4"/>
  <c r="AA41" i="4"/>
  <c r="X44" i="4"/>
  <c r="Z44" i="4"/>
  <c r="AA44" i="4"/>
  <c r="I49" i="4"/>
  <c r="I52" i="4"/>
  <c r="I161" i="4"/>
  <c r="I291" i="4"/>
  <c r="I292" i="4"/>
  <c r="I80" i="4"/>
  <c r="I81" i="4"/>
  <c r="J49" i="4"/>
  <c r="J52" i="4"/>
  <c r="J161" i="4"/>
  <c r="J291" i="4"/>
  <c r="J292" i="4"/>
  <c r="K49" i="4"/>
  <c r="K52" i="4"/>
  <c r="K161" i="4"/>
  <c r="K291" i="4"/>
  <c r="K292" i="4"/>
  <c r="M49" i="4"/>
  <c r="N49" i="4"/>
  <c r="N52" i="4"/>
  <c r="O49" i="4"/>
  <c r="U49" i="4"/>
  <c r="U52" i="4"/>
  <c r="V49" i="4"/>
  <c r="X49" i="4"/>
  <c r="X50" i="4"/>
  <c r="Z49" i="4"/>
  <c r="AA49" i="4"/>
  <c r="AA50" i="4"/>
  <c r="X58" i="4"/>
  <c r="Z58" i="4"/>
  <c r="AA58" i="4"/>
  <c r="X51" i="4"/>
  <c r="X61" i="4"/>
  <c r="X74" i="4"/>
  <c r="Z51" i="4"/>
  <c r="Z52" i="4"/>
  <c r="Z61" i="4"/>
  <c r="AD50" i="4"/>
  <c r="Z74" i="4"/>
  <c r="AA51" i="4"/>
  <c r="AA61" i="4"/>
  <c r="AA74" i="4"/>
  <c r="AC53" i="4"/>
  <c r="AD53" i="4"/>
  <c r="AE53" i="4"/>
  <c r="X54" i="4"/>
  <c r="Z54" i="4"/>
  <c r="AA54" i="4"/>
  <c r="AC54" i="4"/>
  <c r="AD54" i="4"/>
  <c r="AE54" i="4"/>
  <c r="H56" i="4"/>
  <c r="I56" i="4"/>
  <c r="J56" i="4"/>
  <c r="K56" i="4"/>
  <c r="L56" i="4"/>
  <c r="M56" i="4"/>
  <c r="N56" i="4"/>
  <c r="O56" i="4"/>
  <c r="U56" i="4"/>
  <c r="V56" i="4"/>
  <c r="Z56" i="4"/>
  <c r="AA56" i="4"/>
  <c r="Z64" i="4"/>
  <c r="AA64" i="4"/>
  <c r="H66" i="4"/>
  <c r="I66" i="4"/>
  <c r="J66" i="4"/>
  <c r="K66" i="4"/>
  <c r="L66" i="4"/>
  <c r="M66" i="4"/>
  <c r="N66" i="4"/>
  <c r="O66" i="4"/>
  <c r="U66" i="4"/>
  <c r="V66" i="4"/>
  <c r="X66" i="4"/>
  <c r="Z66" i="4"/>
  <c r="AA66" i="4"/>
  <c r="X68" i="4"/>
  <c r="Z68" i="4"/>
  <c r="AA68" i="4"/>
  <c r="H70" i="4"/>
  <c r="I70" i="4"/>
  <c r="J70" i="4"/>
  <c r="K70" i="4"/>
  <c r="L70" i="4"/>
  <c r="M70" i="4"/>
  <c r="N70" i="4"/>
  <c r="O70" i="4"/>
  <c r="U70" i="4"/>
  <c r="V70" i="4"/>
  <c r="X70" i="4"/>
  <c r="Z70" i="4"/>
  <c r="AA70" i="4"/>
  <c r="X72" i="4"/>
  <c r="Z72" i="4"/>
  <c r="AA72" i="4"/>
  <c r="H74" i="4"/>
  <c r="I74" i="4"/>
  <c r="J74" i="4"/>
  <c r="K74" i="4"/>
  <c r="L74" i="4"/>
  <c r="M74" i="4"/>
  <c r="N74" i="4"/>
  <c r="O74" i="4"/>
  <c r="U74" i="4"/>
  <c r="V74" i="4"/>
  <c r="H77" i="4"/>
  <c r="I77" i="4"/>
  <c r="J77" i="4"/>
  <c r="K77" i="4"/>
  <c r="M77" i="4"/>
  <c r="N77" i="4"/>
  <c r="O77" i="4"/>
  <c r="U77" i="4"/>
  <c r="V77" i="4"/>
  <c r="X77" i="4"/>
  <c r="Z77" i="4"/>
  <c r="AA77" i="4"/>
  <c r="X79" i="4"/>
  <c r="Z79" i="4"/>
  <c r="AA79" i="4"/>
  <c r="J80" i="4"/>
  <c r="J81" i="4"/>
  <c r="K80" i="4"/>
  <c r="K81" i="4"/>
  <c r="M80" i="4"/>
  <c r="M81" i="4"/>
  <c r="N80" i="4"/>
  <c r="N81" i="4"/>
  <c r="O80" i="4"/>
  <c r="O81" i="4"/>
  <c r="X80" i="4"/>
  <c r="X81" i="4"/>
  <c r="Z80" i="4"/>
  <c r="AD80" i="4"/>
  <c r="AA80" i="4"/>
  <c r="AA81" i="4"/>
  <c r="AC82" i="4"/>
  <c r="AD82" i="4"/>
  <c r="AE82" i="4"/>
  <c r="I84" i="4"/>
  <c r="J84" i="4"/>
  <c r="K84" i="4"/>
  <c r="M84" i="4"/>
  <c r="N84" i="4"/>
  <c r="O84" i="4"/>
  <c r="U84" i="4"/>
  <c r="V84" i="4"/>
  <c r="Z84" i="4"/>
  <c r="AA84" i="4"/>
  <c r="H86" i="4"/>
  <c r="I86" i="4"/>
  <c r="J86" i="4"/>
  <c r="K86" i="4"/>
  <c r="L86" i="4"/>
  <c r="M86" i="4"/>
  <c r="N86" i="4"/>
  <c r="O86" i="4"/>
  <c r="U86" i="4"/>
  <c r="V86" i="4"/>
  <c r="X86" i="4"/>
  <c r="Z86" i="4"/>
  <c r="AA86" i="4"/>
  <c r="H88" i="4"/>
  <c r="I88" i="4"/>
  <c r="J88" i="4"/>
  <c r="K88" i="4"/>
  <c r="L88" i="4"/>
  <c r="M88" i="4"/>
  <c r="N88" i="4"/>
  <c r="O88" i="4"/>
  <c r="U88" i="4"/>
  <c r="V88" i="4"/>
  <c r="X88" i="4"/>
  <c r="Z88" i="4"/>
  <c r="AA88" i="4"/>
  <c r="H90" i="4"/>
  <c r="I90" i="4"/>
  <c r="J90" i="4"/>
  <c r="K90" i="4"/>
  <c r="L90" i="4"/>
  <c r="M90" i="4"/>
  <c r="N90" i="4"/>
  <c r="O90" i="4"/>
  <c r="U90" i="4"/>
  <c r="V90" i="4"/>
  <c r="X90" i="4"/>
  <c r="Z90" i="4"/>
  <c r="AA90" i="4"/>
  <c r="H92" i="4"/>
  <c r="I92" i="4"/>
  <c r="J92" i="4"/>
  <c r="K92" i="4"/>
  <c r="L92" i="4"/>
  <c r="M92" i="4"/>
  <c r="N92" i="4"/>
  <c r="O92" i="4"/>
  <c r="U92" i="4"/>
  <c r="V92" i="4"/>
  <c r="X92" i="4"/>
  <c r="Z92" i="4"/>
  <c r="AA92" i="4"/>
  <c r="I94" i="4"/>
  <c r="J94" i="4"/>
  <c r="K94" i="4"/>
  <c r="M94" i="4"/>
  <c r="N94" i="4"/>
  <c r="O94" i="4"/>
  <c r="U94" i="4"/>
  <c r="V94" i="4"/>
  <c r="X94" i="4"/>
  <c r="Z94" i="4"/>
  <c r="AA94" i="4"/>
  <c r="H97" i="4"/>
  <c r="I97" i="4"/>
  <c r="J97" i="4"/>
  <c r="K97" i="4"/>
  <c r="L97" i="4"/>
  <c r="M97" i="4"/>
  <c r="N97" i="4"/>
  <c r="O97" i="4"/>
  <c r="U97" i="4"/>
  <c r="V97" i="4"/>
  <c r="X97" i="4"/>
  <c r="Z97" i="4"/>
  <c r="AA97" i="4"/>
  <c r="X98" i="4"/>
  <c r="Z98" i="4"/>
  <c r="Z99" i="4"/>
  <c r="AA98" i="4"/>
  <c r="AE98" i="4"/>
  <c r="AC100" i="4"/>
  <c r="AD100" i="4"/>
  <c r="AE100" i="4"/>
  <c r="H102" i="4"/>
  <c r="I102" i="4"/>
  <c r="J102" i="4"/>
  <c r="K102" i="4"/>
  <c r="L102" i="4"/>
  <c r="M102" i="4"/>
  <c r="N102" i="4"/>
  <c r="O102" i="4"/>
  <c r="U102" i="4"/>
  <c r="V102" i="4"/>
  <c r="X102" i="4"/>
  <c r="Z102" i="4"/>
  <c r="AA102" i="4"/>
  <c r="H104" i="4"/>
  <c r="I104" i="4"/>
  <c r="J104" i="4"/>
  <c r="K104" i="4"/>
  <c r="L104" i="4"/>
  <c r="M104" i="4"/>
  <c r="N104" i="4"/>
  <c r="O104" i="4"/>
  <c r="U104" i="4"/>
  <c r="V104" i="4"/>
  <c r="X104" i="4"/>
  <c r="Z104" i="4"/>
  <c r="AA104" i="4"/>
  <c r="H106" i="4"/>
  <c r="I106" i="4"/>
  <c r="J106" i="4"/>
  <c r="K106" i="4"/>
  <c r="L106" i="4"/>
  <c r="M106" i="4"/>
  <c r="N106" i="4"/>
  <c r="O106" i="4"/>
  <c r="U106" i="4"/>
  <c r="V106" i="4"/>
  <c r="X106" i="4"/>
  <c r="Z106" i="4"/>
  <c r="AA106" i="4"/>
  <c r="X109" i="4"/>
  <c r="Z109" i="4"/>
  <c r="AA109" i="4"/>
  <c r="H111" i="4"/>
  <c r="I111" i="4"/>
  <c r="J111" i="4"/>
  <c r="K111" i="4"/>
  <c r="L111" i="4"/>
  <c r="M111" i="4"/>
  <c r="N111" i="4"/>
  <c r="O111" i="4"/>
  <c r="U111" i="4"/>
  <c r="V111" i="4"/>
  <c r="X111" i="4"/>
  <c r="Z111" i="4"/>
  <c r="AA111" i="4"/>
  <c r="K118" i="4"/>
  <c r="O118" i="4"/>
  <c r="H120" i="4"/>
  <c r="I120" i="4"/>
  <c r="J120" i="4"/>
  <c r="K120" i="4"/>
  <c r="L120" i="4"/>
  <c r="M120" i="4"/>
  <c r="N120" i="4"/>
  <c r="O120" i="4"/>
  <c r="U120" i="4"/>
  <c r="V120" i="4"/>
  <c r="X120" i="4"/>
  <c r="Z120" i="4"/>
  <c r="AA120" i="4"/>
  <c r="H122" i="4"/>
  <c r="I122" i="4"/>
  <c r="J122" i="4"/>
  <c r="K122" i="4"/>
  <c r="L122" i="4"/>
  <c r="M122" i="4"/>
  <c r="N122" i="4"/>
  <c r="O122" i="4"/>
  <c r="U122" i="4"/>
  <c r="V122" i="4"/>
  <c r="X122" i="4"/>
  <c r="Z122" i="4"/>
  <c r="AA122" i="4"/>
  <c r="H124" i="4"/>
  <c r="I124" i="4"/>
  <c r="J124" i="4"/>
  <c r="K124" i="4"/>
  <c r="L124" i="4"/>
  <c r="M124" i="4"/>
  <c r="N124" i="4"/>
  <c r="O124" i="4"/>
  <c r="U124" i="4"/>
  <c r="V124" i="4"/>
  <c r="X124" i="4"/>
  <c r="Z124" i="4"/>
  <c r="AA124" i="4"/>
  <c r="I126" i="4"/>
  <c r="J126" i="4"/>
  <c r="K126" i="4"/>
  <c r="L126" i="4"/>
  <c r="M126" i="4"/>
  <c r="N126" i="4"/>
  <c r="O126" i="4"/>
  <c r="U126" i="4"/>
  <c r="V126" i="4"/>
  <c r="X126" i="4"/>
  <c r="Z126" i="4"/>
  <c r="AA126" i="4"/>
  <c r="H128" i="4"/>
  <c r="I128" i="4"/>
  <c r="J128" i="4"/>
  <c r="K128" i="4"/>
  <c r="L128" i="4"/>
  <c r="M128" i="4"/>
  <c r="N128" i="4"/>
  <c r="O128" i="4"/>
  <c r="U128" i="4"/>
  <c r="V128" i="4"/>
  <c r="X128" i="4"/>
  <c r="Z128" i="4"/>
  <c r="AA128" i="4"/>
  <c r="H130" i="4"/>
  <c r="I130" i="4"/>
  <c r="J130" i="4"/>
  <c r="K130" i="4"/>
  <c r="L130" i="4"/>
  <c r="M130" i="4"/>
  <c r="N130" i="4"/>
  <c r="O130" i="4"/>
  <c r="U130" i="4"/>
  <c r="V130" i="4"/>
  <c r="X130" i="4"/>
  <c r="Z130" i="4"/>
  <c r="AA130" i="4"/>
  <c r="H132" i="4"/>
  <c r="I132" i="4"/>
  <c r="J132" i="4"/>
  <c r="K132" i="4"/>
  <c r="L132" i="4"/>
  <c r="M132" i="4"/>
  <c r="N132" i="4"/>
  <c r="O132" i="4"/>
  <c r="U132" i="4"/>
  <c r="V132" i="4"/>
  <c r="X132" i="4"/>
  <c r="Z132" i="4"/>
  <c r="AA132" i="4"/>
  <c r="H134" i="4"/>
  <c r="I134" i="4"/>
  <c r="J134" i="4"/>
  <c r="K134" i="4"/>
  <c r="L134" i="4"/>
  <c r="M134" i="4"/>
  <c r="N134" i="4"/>
  <c r="O134" i="4"/>
  <c r="U134" i="4"/>
  <c r="V134" i="4"/>
  <c r="X134" i="4"/>
  <c r="Z134" i="4"/>
  <c r="AA134" i="4"/>
  <c r="H136" i="4"/>
  <c r="I136" i="4"/>
  <c r="J136" i="4"/>
  <c r="K136" i="4"/>
  <c r="L136" i="4"/>
  <c r="M136" i="4"/>
  <c r="N136" i="4"/>
  <c r="O136" i="4"/>
  <c r="U136" i="4"/>
  <c r="V136" i="4"/>
  <c r="X136" i="4"/>
  <c r="Z136" i="4"/>
  <c r="AA136" i="4"/>
  <c r="H138" i="4"/>
  <c r="I138" i="4"/>
  <c r="J138" i="4"/>
  <c r="K138" i="4"/>
  <c r="L138" i="4"/>
  <c r="M138" i="4"/>
  <c r="N138" i="4"/>
  <c r="O138" i="4"/>
  <c r="U138" i="4"/>
  <c r="V138" i="4"/>
  <c r="X138" i="4"/>
  <c r="Z138" i="4"/>
  <c r="AA138" i="4"/>
  <c r="H140" i="4"/>
  <c r="I140" i="4"/>
  <c r="J140" i="4"/>
  <c r="K140" i="4"/>
  <c r="L140" i="4"/>
  <c r="M140" i="4"/>
  <c r="N140" i="4"/>
  <c r="O140" i="4"/>
  <c r="U140" i="4"/>
  <c r="V140" i="4"/>
  <c r="X140" i="4"/>
  <c r="Z140" i="4"/>
  <c r="AA140" i="4"/>
  <c r="H142" i="4"/>
  <c r="I142" i="4"/>
  <c r="J142" i="4"/>
  <c r="K142" i="4"/>
  <c r="L142" i="4"/>
  <c r="M142" i="4"/>
  <c r="N142" i="4"/>
  <c r="O142" i="4"/>
  <c r="U142" i="4"/>
  <c r="V142" i="4"/>
  <c r="X142" i="4"/>
  <c r="Z142" i="4"/>
  <c r="AA142" i="4"/>
  <c r="H144" i="4"/>
  <c r="I144" i="4"/>
  <c r="J144" i="4"/>
  <c r="K144" i="4"/>
  <c r="L144" i="4"/>
  <c r="M144" i="4"/>
  <c r="N144" i="4"/>
  <c r="O144" i="4"/>
  <c r="U144" i="4"/>
  <c r="V144" i="4"/>
  <c r="X144" i="4"/>
  <c r="Z144" i="4"/>
  <c r="AA144" i="4"/>
  <c r="H146" i="4"/>
  <c r="I146" i="4"/>
  <c r="J146" i="4"/>
  <c r="K146" i="4"/>
  <c r="L146" i="4"/>
  <c r="M146" i="4"/>
  <c r="N146" i="4"/>
  <c r="O146" i="4"/>
  <c r="U146" i="4"/>
  <c r="V146" i="4"/>
  <c r="X146" i="4"/>
  <c r="Z146" i="4"/>
  <c r="AA146" i="4"/>
  <c r="H148" i="4"/>
  <c r="I148" i="4"/>
  <c r="J148" i="4"/>
  <c r="K148" i="4"/>
  <c r="L148" i="4"/>
  <c r="M148" i="4"/>
  <c r="N148" i="4"/>
  <c r="O148" i="4"/>
  <c r="U148" i="4"/>
  <c r="V148" i="4"/>
  <c r="X148" i="4"/>
  <c r="Z148" i="4"/>
  <c r="AA148" i="4"/>
  <c r="H150" i="4"/>
  <c r="I150" i="4"/>
  <c r="J150" i="4"/>
  <c r="K150" i="4"/>
  <c r="L150" i="4"/>
  <c r="M150" i="4"/>
  <c r="N150" i="4"/>
  <c r="O150" i="4"/>
  <c r="U150" i="4"/>
  <c r="V150" i="4"/>
  <c r="X150" i="4"/>
  <c r="Z150" i="4"/>
  <c r="AA150" i="4"/>
  <c r="H152" i="4"/>
  <c r="I152" i="4"/>
  <c r="J152" i="4"/>
  <c r="K152" i="4"/>
  <c r="L152" i="4"/>
  <c r="M152" i="4"/>
  <c r="N152" i="4"/>
  <c r="O152" i="4"/>
  <c r="U152" i="4"/>
  <c r="V152" i="4"/>
  <c r="X152" i="4"/>
  <c r="Z152" i="4"/>
  <c r="AA152" i="4"/>
  <c r="H154" i="4"/>
  <c r="I154" i="4"/>
  <c r="J154" i="4"/>
  <c r="K154" i="4"/>
  <c r="L154" i="4"/>
  <c r="M154" i="4"/>
  <c r="N154" i="4"/>
  <c r="O154" i="4"/>
  <c r="U154" i="4"/>
  <c r="V154" i="4"/>
  <c r="X154" i="4"/>
  <c r="Z154" i="4"/>
  <c r="AA154" i="4"/>
  <c r="H156" i="4"/>
  <c r="I156" i="4"/>
  <c r="J156" i="4"/>
  <c r="K156" i="4"/>
  <c r="L156" i="4"/>
  <c r="M156" i="4"/>
  <c r="N156" i="4"/>
  <c r="O156" i="4"/>
  <c r="U156" i="4"/>
  <c r="V156" i="4"/>
  <c r="X156" i="4"/>
  <c r="Z156" i="4"/>
  <c r="AA156" i="4"/>
  <c r="H158" i="4"/>
  <c r="I158" i="4"/>
  <c r="J158" i="4"/>
  <c r="K158" i="4"/>
  <c r="L158" i="4"/>
  <c r="M158" i="4"/>
  <c r="N158" i="4"/>
  <c r="O158" i="4"/>
  <c r="U158" i="4"/>
  <c r="V158" i="4"/>
  <c r="X158" i="4"/>
  <c r="Z158" i="4"/>
  <c r="AA158" i="4"/>
  <c r="L289" i="4"/>
  <c r="X166" i="4"/>
  <c r="Z166" i="4"/>
  <c r="AA166" i="4"/>
  <c r="O289" i="4"/>
  <c r="X252" i="4"/>
  <c r="Z252" i="4"/>
  <c r="AA252" i="4"/>
  <c r="K289" i="4"/>
  <c r="M289" i="4"/>
  <c r="N289" i="4"/>
  <c r="X289" i="4"/>
  <c r="Z289" i="4"/>
  <c r="AA289" i="4"/>
  <c r="L299" i="4"/>
  <c r="F37" i="2"/>
  <c r="M299" i="4"/>
  <c r="N299" i="4"/>
  <c r="O299" i="4"/>
  <c r="U299" i="4"/>
  <c r="G37" i="2"/>
  <c r="V299" i="4"/>
  <c r="H37" i="2"/>
  <c r="H300" i="4"/>
  <c r="I300" i="4"/>
  <c r="J300" i="4"/>
  <c r="K300" i="4"/>
  <c r="L300" i="4"/>
  <c r="M300" i="4"/>
  <c r="N300" i="4"/>
  <c r="O300" i="4"/>
  <c r="U300" i="4"/>
  <c r="G39" i="2"/>
  <c r="V300" i="4"/>
  <c r="H39" i="2"/>
  <c r="H34" i="2"/>
  <c r="H301" i="4"/>
  <c r="I301" i="4"/>
  <c r="J301" i="4"/>
  <c r="K301" i="4"/>
  <c r="L301" i="4"/>
  <c r="M301" i="4"/>
  <c r="N301" i="4"/>
  <c r="O301" i="4"/>
  <c r="U301" i="4"/>
  <c r="V301" i="4"/>
  <c r="R38" i="4"/>
  <c r="T38" i="4"/>
  <c r="L166" i="4"/>
  <c r="J166" i="4"/>
  <c r="N166" i="4"/>
  <c r="O166" i="4"/>
  <c r="K166" i="4"/>
  <c r="M166" i="4"/>
  <c r="V166" i="4"/>
  <c r="V290" i="4"/>
  <c r="U166" i="4"/>
  <c r="Q166" i="4"/>
  <c r="S166" i="4"/>
  <c r="P166" i="4"/>
  <c r="T16" i="4"/>
  <c r="T89" i="4"/>
  <c r="T90" i="4"/>
  <c r="R146" i="4"/>
  <c r="R132" i="4"/>
  <c r="L49" i="4"/>
  <c r="L52" i="4"/>
  <c r="R75" i="4"/>
  <c r="R77" i="4"/>
  <c r="M52" i="4"/>
  <c r="J118" i="4"/>
  <c r="R138" i="4"/>
  <c r="V118" i="4"/>
  <c r="L118" i="4"/>
  <c r="N252" i="4"/>
  <c r="AA99" i="4"/>
  <c r="AE80" i="4"/>
  <c r="O252" i="4"/>
  <c r="T22" i="4"/>
  <c r="R158" i="4"/>
  <c r="H117" i="4"/>
  <c r="H298" i="4"/>
  <c r="H126" i="4"/>
  <c r="T100" i="4"/>
  <c r="T102" i="4"/>
  <c r="R111" i="4"/>
  <c r="T43" i="4"/>
  <c r="U118" i="4"/>
  <c r="V297" i="4"/>
  <c r="T125" i="4"/>
  <c r="T126" i="4"/>
  <c r="N298" i="4"/>
  <c r="D39" i="2"/>
  <c r="E35" i="2"/>
  <c r="R300" i="4"/>
  <c r="T18" i="4"/>
  <c r="T300" i="4"/>
  <c r="R86" i="4"/>
  <c r="T85" i="4"/>
  <c r="T86" i="4"/>
  <c r="T103" i="4"/>
  <c r="T104" i="4"/>
  <c r="R104" i="4"/>
  <c r="T123" i="4"/>
  <c r="T124" i="4"/>
  <c r="R124" i="4"/>
  <c r="T151" i="4"/>
  <c r="T152" i="4"/>
  <c r="R152" i="4"/>
  <c r="T37" i="4"/>
  <c r="T159" i="4"/>
  <c r="T160" i="4"/>
  <c r="R160" i="4"/>
  <c r="H118" i="4"/>
  <c r="T107" i="4"/>
  <c r="T109" i="4"/>
  <c r="T119" i="4"/>
  <c r="T120" i="4"/>
  <c r="R120" i="4"/>
  <c r="T139" i="4"/>
  <c r="T140" i="4"/>
  <c r="R140" i="4"/>
  <c r="R144" i="4"/>
  <c r="T17" i="4"/>
  <c r="R19" i="4"/>
  <c r="R92" i="4"/>
  <c r="T115" i="4"/>
  <c r="R116" i="4"/>
  <c r="T286" i="4"/>
  <c r="U252" i="4"/>
  <c r="H26" i="4"/>
  <c r="P47" i="4"/>
  <c r="V52" i="4"/>
  <c r="T75" i="4"/>
  <c r="T77" i="4"/>
  <c r="O27" i="4"/>
  <c r="T44" i="4"/>
  <c r="O52" i="4"/>
  <c r="T31" i="4"/>
  <c r="T32" i="4"/>
  <c r="Q252" i="4"/>
  <c r="Q290" i="4"/>
  <c r="S118" i="4"/>
  <c r="T40" i="4"/>
  <c r="T41" i="4"/>
  <c r="J27" i="4"/>
  <c r="H27" i="4"/>
  <c r="K297" i="4"/>
  <c r="AC49" i="4"/>
  <c r="T302" i="4"/>
  <c r="P252" i="4"/>
  <c r="T62" i="4"/>
  <c r="T66" i="4"/>
  <c r="R128" i="4"/>
  <c r="T21" i="4"/>
  <c r="M252" i="4"/>
  <c r="K47" i="4"/>
  <c r="U290" i="4"/>
  <c r="AC50" i="4"/>
  <c r="I164" i="4"/>
  <c r="I166" i="4"/>
  <c r="Q47" i="4"/>
  <c r="K98" i="4"/>
  <c r="K296" i="4"/>
  <c r="M118" i="4"/>
  <c r="M98" i="4"/>
  <c r="M296" i="4"/>
  <c r="T61" i="4"/>
  <c r="Q27" i="4"/>
  <c r="F34" i="2"/>
  <c r="E37" i="2"/>
  <c r="I251" i="4"/>
  <c r="I252" i="4"/>
  <c r="I290" i="4"/>
  <c r="H80" i="4"/>
  <c r="H81" i="4"/>
  <c r="T87" i="4"/>
  <c r="T88" i="4"/>
  <c r="R70" i="4"/>
  <c r="M290" i="4"/>
  <c r="O98" i="4"/>
  <c r="O99" i="4"/>
  <c r="O161" i="4"/>
  <c r="H98" i="4"/>
  <c r="H99" i="4"/>
  <c r="I98" i="4"/>
  <c r="I99" i="4"/>
  <c r="T147" i="4"/>
  <c r="T148" i="4"/>
  <c r="R97" i="4"/>
  <c r="X52" i="4"/>
  <c r="Z81" i="4"/>
  <c r="R106" i="4"/>
  <c r="R98" i="4"/>
  <c r="R99" i="4"/>
  <c r="AE50" i="4"/>
  <c r="O47" i="4"/>
  <c r="R30" i="4"/>
  <c r="R35" i="4"/>
  <c r="T133" i="4"/>
  <c r="T134" i="4"/>
  <c r="R166" i="4"/>
  <c r="S98" i="4"/>
  <c r="S99" i="4"/>
  <c r="Q98" i="4"/>
  <c r="Q99" i="4"/>
  <c r="Q161" i="4"/>
  <c r="Q291" i="4"/>
  <c r="Q292" i="4"/>
  <c r="N98" i="4"/>
  <c r="N99" i="4"/>
  <c r="N161" i="4"/>
  <c r="N291" i="4"/>
  <c r="N292" i="4"/>
  <c r="H164" i="4"/>
  <c r="L27" i="4"/>
  <c r="T116" i="4"/>
  <c r="R109" i="4"/>
  <c r="E34" i="2"/>
  <c r="N290" i="4"/>
  <c r="T155" i="4"/>
  <c r="T156" i="4"/>
  <c r="R56" i="4"/>
  <c r="R44" i="4"/>
  <c r="N296" i="4"/>
  <c r="N303" i="4"/>
  <c r="F10" i="2"/>
  <c r="E10" i="2"/>
  <c r="M303" i="4"/>
  <c r="F9" i="2"/>
  <c r="R46" i="4"/>
  <c r="I118" i="4"/>
  <c r="R61" i="4"/>
  <c r="T287" i="4"/>
  <c r="N47" i="4"/>
  <c r="T39" i="4"/>
  <c r="S27" i="4"/>
  <c r="K27" i="4"/>
  <c r="V27" i="4"/>
  <c r="I47" i="4"/>
  <c r="M47" i="4"/>
  <c r="J47" i="4"/>
  <c r="S47" i="4"/>
  <c r="H47" i="4"/>
  <c r="L47" i="4"/>
  <c r="V47" i="4"/>
  <c r="L98" i="4"/>
  <c r="L99" i="4"/>
  <c r="P98" i="4"/>
  <c r="P99" i="4"/>
  <c r="P161" i="4"/>
  <c r="V98" i="4"/>
  <c r="V296" i="4"/>
  <c r="L252" i="4"/>
  <c r="R82" i="4"/>
  <c r="R84" i="4"/>
  <c r="M99" i="4"/>
  <c r="M161" i="4"/>
  <c r="K252" i="4"/>
  <c r="K290" i="4"/>
  <c r="R250" i="4"/>
  <c r="R49" i="4"/>
  <c r="R39" i="4"/>
  <c r="T33" i="4"/>
  <c r="T35" i="4"/>
  <c r="T19" i="4"/>
  <c r="S252" i="4"/>
  <c r="AD98" i="4"/>
  <c r="T135" i="4"/>
  <c r="T136" i="4"/>
  <c r="AC80" i="4"/>
  <c r="P27" i="4"/>
  <c r="K303" i="4"/>
  <c r="U161" i="4"/>
  <c r="L80" i="4"/>
  <c r="L81" i="4"/>
  <c r="L161" i="4"/>
  <c r="R299" i="4"/>
  <c r="K99" i="4"/>
  <c r="AA52" i="4"/>
  <c r="R23" i="4"/>
  <c r="R27" i="4"/>
  <c r="T163" i="4"/>
  <c r="T166" i="4"/>
  <c r="O290" i="4"/>
  <c r="L290" i="4"/>
  <c r="J98" i="4"/>
  <c r="AE49" i="4"/>
  <c r="T129" i="4"/>
  <c r="T130" i="4"/>
  <c r="R142" i="4"/>
  <c r="H251" i="4"/>
  <c r="H252" i="4"/>
  <c r="U98" i="4"/>
  <c r="U99" i="4"/>
  <c r="S161" i="4"/>
  <c r="E9" i="2"/>
  <c r="J290" i="4"/>
  <c r="I296" i="4"/>
  <c r="I303" i="4"/>
  <c r="T82" i="4"/>
  <c r="R94" i="4"/>
  <c r="P290" i="4"/>
  <c r="T149" i="4"/>
  <c r="T150" i="4"/>
  <c r="R150" i="4"/>
  <c r="H14" i="2"/>
  <c r="T71" i="4"/>
  <c r="T74" i="4"/>
  <c r="R74" i="4"/>
  <c r="H299" i="4"/>
  <c r="H166" i="4"/>
  <c r="H290" i="4"/>
  <c r="L296" i="4"/>
  <c r="C34" i="2"/>
  <c r="T112" i="4"/>
  <c r="T114" i="4"/>
  <c r="S290" i="4"/>
  <c r="T121" i="4"/>
  <c r="R122" i="4"/>
  <c r="M27" i="4"/>
  <c r="U27" i="4"/>
  <c r="L298" i="4"/>
  <c r="F16" i="2"/>
  <c r="R117" i="4"/>
  <c r="G34" i="2"/>
  <c r="R289" i="4"/>
  <c r="J299" i="4"/>
  <c r="L94" i="4"/>
  <c r="AC98" i="4"/>
  <c r="X99" i="4"/>
  <c r="AD49" i="4"/>
  <c r="Z50" i="4"/>
  <c r="T153" i="4"/>
  <c r="T154" i="4"/>
  <c r="R154" i="4"/>
  <c r="T301" i="4"/>
  <c r="T23" i="4"/>
  <c r="T27" i="4"/>
  <c r="M291" i="4"/>
  <c r="M292" i="4"/>
  <c r="P296" i="4"/>
  <c r="P303" i="4"/>
  <c r="T47" i="4"/>
  <c r="T98" i="4"/>
  <c r="T99" i="4"/>
  <c r="H296" i="4"/>
  <c r="H303" i="4"/>
  <c r="Q296" i="4"/>
  <c r="Q303" i="4"/>
  <c r="O296" i="4"/>
  <c r="O303" i="4"/>
  <c r="F11" i="2"/>
  <c r="S296" i="4"/>
  <c r="S303" i="4"/>
  <c r="V99" i="4"/>
  <c r="V161" i="4"/>
  <c r="V291" i="4"/>
  <c r="V292" i="4"/>
  <c r="R47" i="4"/>
  <c r="T284" i="4"/>
  <c r="T250" i="4"/>
  <c r="T289" i="4"/>
  <c r="U291" i="4"/>
  <c r="U292" i="4"/>
  <c r="S291" i="4"/>
  <c r="S292" i="4"/>
  <c r="T299" i="4"/>
  <c r="L291" i="4"/>
  <c r="L292" i="4"/>
  <c r="J99" i="4"/>
  <c r="J296" i="4"/>
  <c r="J303" i="4"/>
  <c r="T49" i="4"/>
  <c r="T52" i="4"/>
  <c r="R52" i="4"/>
  <c r="U296" i="4"/>
  <c r="R80" i="4"/>
  <c r="R81" i="4"/>
  <c r="P291" i="4"/>
  <c r="P292" i="4"/>
  <c r="R252" i="4"/>
  <c r="R290" i="4"/>
  <c r="R297" i="4"/>
  <c r="O291" i="4"/>
  <c r="O292" i="4"/>
  <c r="R298" i="4"/>
  <c r="R118" i="4"/>
  <c r="E16" i="2"/>
  <c r="E14" i="2"/>
  <c r="F14" i="2"/>
  <c r="T122" i="4"/>
  <c r="T117" i="4"/>
  <c r="T80" i="4"/>
  <c r="T84" i="4"/>
  <c r="F23" i="2"/>
  <c r="E23" i="2"/>
  <c r="L303" i="4"/>
  <c r="V303" i="4"/>
  <c r="H23" i="2"/>
  <c r="H13" i="2"/>
  <c r="H12" i="2"/>
  <c r="H8" i="2"/>
  <c r="E11" i="2"/>
  <c r="E8" i="2"/>
  <c r="F8" i="2"/>
  <c r="R161" i="4"/>
  <c r="R291" i="4"/>
  <c r="R292" i="4"/>
  <c r="U303" i="4"/>
  <c r="G23" i="2"/>
  <c r="G13" i="2"/>
  <c r="G12" i="2"/>
  <c r="G8" i="2"/>
  <c r="T252" i="4"/>
  <c r="T290" i="4"/>
  <c r="T297" i="4"/>
  <c r="R296" i="4"/>
  <c r="R303" i="4"/>
  <c r="T81" i="4"/>
  <c r="T296" i="4"/>
  <c r="F13" i="2"/>
  <c r="F12" i="2"/>
  <c r="E13" i="2"/>
  <c r="E12" i="2"/>
  <c r="T118" i="4"/>
  <c r="T298" i="4"/>
  <c r="T303" i="4"/>
  <c r="T161" i="4"/>
  <c r="T291" i="4"/>
  <c r="T292" i="4"/>
</calcChain>
</file>

<file path=xl/sharedStrings.xml><?xml version="1.0" encoding="utf-8"?>
<sst xmlns="http://schemas.openxmlformats.org/spreadsheetml/2006/main" count="1316" uniqueCount="499">
  <si>
    <t>Programos tikslo kodas</t>
  </si>
  <si>
    <t>Uždavinio kodas</t>
  </si>
  <si>
    <t>Priemonės kodas</t>
  </si>
  <si>
    <t>Priemonės pavadinimas</t>
  </si>
  <si>
    <t>Funkcinės klasifikacijos kodas</t>
  </si>
  <si>
    <t>Priemonės vykdytojo kodas</t>
  </si>
  <si>
    <t>Finansavimo šaltinis</t>
  </si>
  <si>
    <t>Uždavinio vertinimo kriterijaus</t>
  </si>
  <si>
    <t>Iš viso</t>
  </si>
  <si>
    <t>Išlaidoms</t>
  </si>
  <si>
    <t>turtui įsigyti ir finansiniams įsipareigojimams vykdyti</t>
  </si>
  <si>
    <t>planas</t>
  </si>
  <si>
    <t>Iš jų darbo užmokesčiui</t>
  </si>
  <si>
    <t>iš viso:</t>
  </si>
  <si>
    <t>Iš viso uždaviniui:</t>
  </si>
  <si>
    <t>Iš viso tikslui:</t>
  </si>
  <si>
    <t>Iš viso programai:</t>
  </si>
  <si>
    <t>Finansavimo šaltiniai</t>
  </si>
  <si>
    <t>1</t>
  </si>
  <si>
    <t>2</t>
  </si>
  <si>
    <t>3</t>
  </si>
  <si>
    <t>4</t>
  </si>
  <si>
    <t>5</t>
  </si>
  <si>
    <t>-</t>
  </si>
  <si>
    <t>Pavadinimas</t>
  </si>
  <si>
    <t>Atnaujintų ar naujai įrengtų komunalinio ūkio objektų skaičius</t>
  </si>
  <si>
    <t>04.05.01.02</t>
  </si>
  <si>
    <t>(savivaldybės, padalinio, įstaigos pavadinimas)</t>
  </si>
  <si>
    <t>Savivaldybės biudžeto lėšos</t>
  </si>
  <si>
    <t>Kelių priežiūros ir plėtros programos lėšos</t>
  </si>
  <si>
    <t>06.04.01.01.</t>
  </si>
  <si>
    <t>06.02.01.01.</t>
  </si>
  <si>
    <t xml:space="preserve"> </t>
  </si>
  <si>
    <t>VB</t>
  </si>
  <si>
    <t>PF</t>
  </si>
  <si>
    <t>Atliktų turto vertinimų, inventorizacijų ir teisinių registracijų skaičius</t>
  </si>
  <si>
    <t>Valstybės biudžeto lėšos</t>
  </si>
  <si>
    <t>(programos pavadinimas)</t>
  </si>
  <si>
    <t>Strateginio tikslo kodas</t>
  </si>
  <si>
    <t>Programos kodas</t>
  </si>
  <si>
    <t>Vertinimo kriterijus</t>
  </si>
  <si>
    <t xml:space="preserve">Vertinimo kriterijaus kodas </t>
  </si>
  <si>
    <t xml:space="preserve"> lėšų poreikis (asignavimai) ir numatomi finansavimo šaltiniai</t>
  </si>
  <si>
    <t>Ekonominės klasifikacijos grupės</t>
  </si>
  <si>
    <t xml:space="preserve">1. Iš viso asignavimų </t>
  </si>
  <si>
    <t>1.1. Išlaidoms:</t>
  </si>
  <si>
    <t>1.1.1. iš jų darbo užmokesčiui</t>
  </si>
  <si>
    <t>1.2. Turtui įsigyti ir finansiniams įsipareigojimams vykdyti</t>
  </si>
  <si>
    <t>2.   Finansavimo šaltiniai:</t>
  </si>
  <si>
    <t>2.1. Savivaldybės biudžetas:</t>
  </si>
  <si>
    <t xml:space="preserve">2.1.1. Valstybės biudžeto specialioji tikslinė dotacija </t>
  </si>
  <si>
    <t>iš jos:</t>
  </si>
  <si>
    <t>01.03.02.01.</t>
  </si>
  <si>
    <t>Sveikatos priežiūros įstaigų pastatų remontas</t>
  </si>
  <si>
    <t>Sveikatos priežiūros įstaigų, kuriose atlikti pastatų remonto darbai, skaičius</t>
  </si>
  <si>
    <t>Kultūros įstaigų pastatų remontas</t>
  </si>
  <si>
    <t>Kultūros įstaigų, kuriose atlikti pastatų remonto darbai, skaičius</t>
  </si>
  <si>
    <t>Socialinių butų, kuriuose atlikti remonto darbai, skaičius</t>
  </si>
  <si>
    <t>05.01.01.01.</t>
  </si>
  <si>
    <t>SB (deleg)</t>
  </si>
  <si>
    <t>2014-2016 M. AKMENĖS RAJONO SAVIVALDYBĖS</t>
  </si>
  <si>
    <t>INFRASTRUKTŪROS PRIEŽIŪROS IR PLĖTROS PROGRAMOS NR. 5</t>
  </si>
  <si>
    <t xml:space="preserve">2016-iesiems m. </t>
  </si>
  <si>
    <t>5 Programa. Infrastruktūros priežiūros ir plėtros programa</t>
  </si>
  <si>
    <t>3 Strateginis tikslas. Modernizuoti ir plėsti viešąją infrastruktūrą, sudaryti sąlygas verslo ir žemės ūkio plėtrai</t>
  </si>
  <si>
    <t>Vykdyti rajono viešosios infrastruktūros objektų ir teritorijų priežiūros ir remonto darbus</t>
  </si>
  <si>
    <t>06.02.01.01</t>
  </si>
  <si>
    <t>Gerinti rajono viešųjų pastatų techninę būklę, vykdant priežiūros ir remonto darbus</t>
  </si>
  <si>
    <t>Vykdyti rajono teritorijų, infrastruktūros ir komunalinio ūkio objektų priežiūros ir remonto darbus</t>
  </si>
  <si>
    <t>Eksploatuojamų gatvių apšvietimo tinklų ilgis (km)</t>
  </si>
  <si>
    <t>Pagal Viešųjų darbų programą įdarbintų asmenų skaičius</t>
  </si>
  <si>
    <t>Viešųjų darbų programos įgyvendinimas</t>
  </si>
  <si>
    <t>Suremontuotų kelių ir gatvių ilgis (km)</t>
  </si>
  <si>
    <t>Valstybės deleguotom funkcijom vykdyti</t>
  </si>
  <si>
    <t>Prižiūrimų inžinerinių tinklų sistemų skaičius</t>
  </si>
  <si>
    <t>2015-ųjų m. asignavimų poreikis</t>
  </si>
  <si>
    <t>2016-ųjų m. asignavimų poreikis</t>
  </si>
  <si>
    <t>Lėšos skirtos butų savininkų bendrijoms remti</t>
  </si>
  <si>
    <t>Butų savininkų bendrijų, kurioms skirtas finansavimas, skaičius</t>
  </si>
  <si>
    <t>Miestų ir gyvenviečių gatvių apšvietimas, apšvietimo tinklų eksploatacija ir remontas Akmenės seniūnijoje</t>
  </si>
  <si>
    <t>Miestų ir gyvenviečių gatvių apšvietimas, apšvietimo tinklų eksploatacija ir remontas Kruopių seniūnijoje</t>
  </si>
  <si>
    <t>Miestų ir gyvenviečių gatvių apšvietimas, apšvietimo tinklų eksploatacija ir remontas Naujosios Akmenės kaimiškojoje seniūnijoje</t>
  </si>
  <si>
    <t>Miestų ir gyvenviečių gatvių apšvietimas, apšvietimo tinklų eksploatacija ir remontas Naujosios Akmenės miesto seniūnijoje</t>
  </si>
  <si>
    <t>Miestų ir gyvenviečių gatvių apšvietimas, apšvietimo tinklų eksploatacija ir remontas Papilės seniūnijoje</t>
  </si>
  <si>
    <t>Miestų ir gyvenviečių gatvių apšvietimas, apšvietimo tinklų eksploatacija ir remontas Ventos seniūnijoje</t>
  </si>
  <si>
    <t>Seniūnijų komunalinio ūkio ir teritorijos tvarkymas (šaligatvių priežiūra, apželdinimas) Akmenės seniūnijoje</t>
  </si>
  <si>
    <t>Seniūnijų komunalinio ūkio ir teritorijos tvarkymas (šaligatvių priežiūra, apželdinimas) Kruopių seniūnijoje</t>
  </si>
  <si>
    <t>Seniūnijų komunalinio ūkio ir teritorijos tvarkymas (šaligatvių priežiūra, apželdinimas) Naujosios Akmenės kaimiškojoje seniūnijoje</t>
  </si>
  <si>
    <t>Seniūnijų komunalinio ūkio ir teritorijos tvarkymas (šaligatvių priežiūra, apželdinimas) Naujosios Akmenės miesto seniūnijoje</t>
  </si>
  <si>
    <t>Seniūnijų komunalinio ūkio ir teritorijos tvarkymas (šaligatvių priežiūra, apželdinimas) Papilės seniūnijoje</t>
  </si>
  <si>
    <t>Seniūnijų komunalinio ūkio ir teritorijos tvarkymas (šaligatvių priežiūra, apželdinimas) Ventos seniūnijoje</t>
  </si>
  <si>
    <t>Tvarkomas teritorijų plotas (ha)</t>
  </si>
  <si>
    <t>Komunalinio ūkio objektų atnaujinimas ir plėtra Akmenės seniūnijoje</t>
  </si>
  <si>
    <t>Komunalinio ūkio objektų atnaujinimas ir plėtra Naujosios Akmenės kaimiškojoje seniūnijoje</t>
  </si>
  <si>
    <t>Komunalinio ūkio objektų atnaujinimas ir plėtra Kruopių seniūnijoje</t>
  </si>
  <si>
    <t>Komunalinio ūkio objektų atnaujinimas ir plėtra Naujosios Akmenės miesto seniūnijoje</t>
  </si>
  <si>
    <t>Komunalinio ūkio objektų atnaujinimas ir plėtra Papilės seniūnijoje</t>
  </si>
  <si>
    <t>Komunalinio ūkio objektų atnaujinimas ir plėtra Ventos seniūnijoje</t>
  </si>
  <si>
    <t>Suremontuotų kūno kultūros ir sporto objektų skaičius</t>
  </si>
  <si>
    <t>Šviestuvų skaičius</t>
  </si>
  <si>
    <t>Vietinės reikšmės kelių (gatvių) rekonstravimas ir plėtra (sandoriai)</t>
  </si>
  <si>
    <t>SB (KR)</t>
  </si>
  <si>
    <t>KP</t>
  </si>
  <si>
    <t>Privatizavimo fondo lėšos</t>
  </si>
  <si>
    <t>Rekonstruotų, naujai įrengtų kelių (gatvių) ilgis (km)</t>
  </si>
  <si>
    <t>Įregistruotų žemės sklypų skaičius</t>
  </si>
  <si>
    <t>Savivaldybės materialinės investicijos, tenkančios vienam gyventojui (Lt)</t>
  </si>
  <si>
    <t>Vietinės reikšmės kelių ir gatvių, su patobulinta danga, dalis nuo bendro kelių ir gatvių ilgio (proc.)</t>
  </si>
  <si>
    <t>Viešųjų erdvių tvarkymui ir priežiūrai skiriamų lėšų dalis (tūkst. Lt/1 ha aptarnaujamo ploto)</t>
  </si>
  <si>
    <t>Inžinierinių tinklų remontas ir priežiūra (vandentiekio, nuotekų, el. tiekimo, šildymo sistemų tinklų remontas) Naujosios Akmenės miesto seniūnija</t>
  </si>
  <si>
    <t>E-3-1</t>
  </si>
  <si>
    <t>R-5-1-1</t>
  </si>
  <si>
    <t>R-5-1-2</t>
  </si>
  <si>
    <t>P-5-1-1-1</t>
  </si>
  <si>
    <t>P-5-1-2-1</t>
  </si>
  <si>
    <t>P-5-1-2-2</t>
  </si>
  <si>
    <t>P-5-1-2-3</t>
  </si>
  <si>
    <t>P-5-1-2-4</t>
  </si>
  <si>
    <t>P-5-1-2-5</t>
  </si>
  <si>
    <t>P-5-1-3-1</t>
  </si>
  <si>
    <t>P-5-1-3-2</t>
  </si>
  <si>
    <t>P-5-1-3-3</t>
  </si>
  <si>
    <t>P-5-1-3-4</t>
  </si>
  <si>
    <t>P-5-1-3-5</t>
  </si>
  <si>
    <t>P-5-1-3-6</t>
  </si>
  <si>
    <t>P-5-1-4-1</t>
  </si>
  <si>
    <t>P-5-1-4-2</t>
  </si>
  <si>
    <t>P-5-1-4-3</t>
  </si>
  <si>
    <t xml:space="preserve">Miestų ir gyvenviečių gatvių apšvietimas, apšvietimo tinklų eksploatacija ir remontas </t>
  </si>
  <si>
    <t>1.1</t>
  </si>
  <si>
    <t>1.2</t>
  </si>
  <si>
    <t>1.3</t>
  </si>
  <si>
    <t>1.4</t>
  </si>
  <si>
    <t>1.5</t>
  </si>
  <si>
    <t>1.6</t>
  </si>
  <si>
    <t xml:space="preserve">Seniūnijų komunalinio ūkio ir teritorijos tvarkymas (šaligatvių priežiūra, apželdinimas) </t>
  </si>
  <si>
    <t>2.1</t>
  </si>
  <si>
    <t>2.2</t>
  </si>
  <si>
    <t>2.3</t>
  </si>
  <si>
    <t>2.4</t>
  </si>
  <si>
    <t>2.5</t>
  </si>
  <si>
    <t>2.6</t>
  </si>
  <si>
    <t>4.1</t>
  </si>
  <si>
    <t>4.2</t>
  </si>
  <si>
    <t>4.3</t>
  </si>
  <si>
    <t>4.4</t>
  </si>
  <si>
    <t>4.5</t>
  </si>
  <si>
    <t>4.6</t>
  </si>
  <si>
    <t>Vietinės reikšmės kelių (gatvių) priežiūra ir remontas</t>
  </si>
  <si>
    <t>Komunalinio ūkio objektų atnaujinimas ir plėtra</t>
  </si>
  <si>
    <t>Keleivių vežimo vietiniais susisiekimo maršrutais nuostolių kompensavimas</t>
  </si>
  <si>
    <t>04</t>
  </si>
  <si>
    <t>Keleivių vežėjų, kuriems kompensuojami nuostoliai, skaičius</t>
  </si>
  <si>
    <t>iš viso</t>
  </si>
  <si>
    <t>1.17</t>
  </si>
  <si>
    <t>1.13</t>
  </si>
  <si>
    <t>2, 3, 4, 5, 6, 7</t>
  </si>
  <si>
    <t>6</t>
  </si>
  <si>
    <t>7</t>
  </si>
  <si>
    <t>1.11</t>
  </si>
  <si>
    <t>1.17, 1.4</t>
  </si>
  <si>
    <t>1.14</t>
  </si>
  <si>
    <t>Užtikrinti  susisiekimo infrastruktūros priežiūros, remonto ir plėtros darbus, kompensuoti nuostolius rajono vežėjams</t>
  </si>
  <si>
    <t>Asignavimai 2013-iesiems m.</t>
  </si>
  <si>
    <t>Pakeitimas / Naujas</t>
  </si>
  <si>
    <t>01.06.01.07</t>
  </si>
  <si>
    <t>P-5-1-1-2</t>
  </si>
  <si>
    <t>Vykdyti veiklas, susijusias su rajono viešųjų infrastruktūros objektų ir teritorijų teisine registracija</t>
  </si>
  <si>
    <t>Nugriautų avarinių pastatų ir kitų statinių skaičius</t>
  </si>
  <si>
    <t>10.05.01.01.</t>
  </si>
  <si>
    <t>KT</t>
  </si>
  <si>
    <t>Viešųjų darbų programos įgyvendinimas Naujosios Akmenės miesto seniūnijoje</t>
  </si>
  <si>
    <t xml:space="preserve">Viešųjų darbų programos įgyvendinimas Naujosios Akmenės kaimiškojoje seniūnijoje </t>
  </si>
  <si>
    <t xml:space="preserve">Viešųjų darbų programos įgyvendinimas Akmenės seniūnijoje </t>
  </si>
  <si>
    <t xml:space="preserve">Viešųjų darbų programos įgyvendinimas Ventos seniūnijoje </t>
  </si>
  <si>
    <t xml:space="preserve">Viešųjų darbų programos įgyvendinimas Papilės seniūnijoje </t>
  </si>
  <si>
    <t xml:space="preserve">Viešųjų darbų programos įgyvendinimas Kruopių seniūnijoje </t>
  </si>
  <si>
    <t xml:space="preserve">Viešųjų darbų programos įgyvendinimas Naujosios Akemenės mokykloje-darželyje „Buratinas“ </t>
  </si>
  <si>
    <t>Viešųjų darbų programos įgyvendinimas Akmenės rajono savivaldybės kultūros centre</t>
  </si>
  <si>
    <t>Viešųjų darbų programos įgyvendinimas Akmenės rajono socialinių paslaugų namuose</t>
  </si>
  <si>
    <t>Viešųjų darbų programos įgyvendinimas Naujosios Akmenės Ramučių gimnazijoje</t>
  </si>
  <si>
    <t>Viešųjų darbų programos įgyvendinimas Akmenės  rajono saviavldybės vaikų globos namuose</t>
  </si>
  <si>
    <t>Viešųjų darbų programos įgyvendinimas Akmenės krašto muziejuje</t>
  </si>
  <si>
    <t>Viešųjų darbų programos įgyvendinimas Akmenės gimnazijoje</t>
  </si>
  <si>
    <t>Viešųjų darbų programos įgyvendinimas Akmenės rajono sporto centre</t>
  </si>
  <si>
    <t>Viešųjų darbų programos įgyvendinimas Akmenės rajono jaunimo ir suaugusiųjų švietimo centre</t>
  </si>
  <si>
    <t>Viešųjų darbų programos įgyvendinimas Papilės Simono Daukanto gimnazijoje</t>
  </si>
  <si>
    <t>Viešųjų darbų programos įgyvendinimas Naujosios Akmenės "Saulėtekio" progimnazijoje</t>
  </si>
  <si>
    <t>Viešųjų darbų programos įgyvendinimas Akmenės rajono Kruopių vidurinėje mokykloje</t>
  </si>
  <si>
    <t>Viešųjų darbų programos įgyvendinimas Akmenės rajono Ventos gimnazijoje</t>
  </si>
  <si>
    <t>5.1</t>
  </si>
  <si>
    <t>5.2</t>
  </si>
  <si>
    <t>5.3</t>
  </si>
  <si>
    <t>5.4</t>
  </si>
  <si>
    <t>5.5</t>
  </si>
  <si>
    <t>5.6</t>
  </si>
  <si>
    <t>5.7</t>
  </si>
  <si>
    <t>5.8</t>
  </si>
  <si>
    <t>5.9</t>
  </si>
  <si>
    <t>5.10</t>
  </si>
  <si>
    <t>5.11</t>
  </si>
  <si>
    <t>5.13</t>
  </si>
  <si>
    <t>5.14</t>
  </si>
  <si>
    <t>5.15</t>
  </si>
  <si>
    <t>5.16</t>
  </si>
  <si>
    <t>5.17</t>
  </si>
  <si>
    <t>5.19</t>
  </si>
  <si>
    <t>5.20</t>
  </si>
  <si>
    <t>5.21</t>
  </si>
  <si>
    <t>5.22</t>
  </si>
  <si>
    <t>Kitos lėšos</t>
  </si>
  <si>
    <t>Viešųjų darbų programos įgyvendinimas Naujosios Akmenės vaikų lopšelyje-darželyje "Atžalynas"</t>
  </si>
  <si>
    <t>14</t>
  </si>
  <si>
    <t>28</t>
  </si>
  <si>
    <t>10</t>
  </si>
  <si>
    <t>18</t>
  </si>
  <si>
    <t>11</t>
  </si>
  <si>
    <t>29</t>
  </si>
  <si>
    <t>17</t>
  </si>
  <si>
    <t>31</t>
  </si>
  <si>
    <t>23</t>
  </si>
  <si>
    <t>20</t>
  </si>
  <si>
    <t>16</t>
  </si>
  <si>
    <t>12</t>
  </si>
  <si>
    <t>22</t>
  </si>
  <si>
    <t>21</t>
  </si>
  <si>
    <t>19</t>
  </si>
  <si>
    <t>NBDK</t>
  </si>
  <si>
    <t>Nepanaudota bendrosios dotacijos kompensacija</t>
  </si>
  <si>
    <t>Akmenės seniūnija</t>
  </si>
  <si>
    <t>Priežiūros darbai</t>
  </si>
  <si>
    <t>Eismo saugimo priemonės (kelio ženklai, ženklinimas, gatvių pavadinimai)</t>
  </si>
  <si>
    <t>Naujosios Akmenės miesto seniūnija</t>
  </si>
  <si>
    <t>Naujosios Akmenės kaimiškoji seniūnija</t>
  </si>
  <si>
    <t>Ventos seniūnija</t>
  </si>
  <si>
    <t>Papilės seniūnija</t>
  </si>
  <si>
    <t>Kruopių seniūnija</t>
  </si>
  <si>
    <t>Akmenės seniūnja</t>
  </si>
  <si>
    <t>2.1.2</t>
  </si>
  <si>
    <t>2.1.1</t>
  </si>
  <si>
    <t>2.2.1</t>
  </si>
  <si>
    <t>2.2.2</t>
  </si>
  <si>
    <t>2.3.1</t>
  </si>
  <si>
    <t>2.4.1.</t>
  </si>
  <si>
    <t>2.4.2</t>
  </si>
  <si>
    <t>2.4.3</t>
  </si>
  <si>
    <t>2.4.4</t>
  </si>
  <si>
    <t>2.4.5</t>
  </si>
  <si>
    <t>2.4.6</t>
  </si>
  <si>
    <t>2.4.7</t>
  </si>
  <si>
    <t>2.5.1</t>
  </si>
  <si>
    <t>2.5.2</t>
  </si>
  <si>
    <t>2.5.3</t>
  </si>
  <si>
    <t>2.5.4</t>
  </si>
  <si>
    <t>1.1.1</t>
  </si>
  <si>
    <t>1.1.2</t>
  </si>
  <si>
    <t>1.1.3</t>
  </si>
  <si>
    <t>1.1.4</t>
  </si>
  <si>
    <t>1.1.5</t>
  </si>
  <si>
    <t>1.1.6</t>
  </si>
  <si>
    <t>1.1.7</t>
  </si>
  <si>
    <t>1.1.8</t>
  </si>
  <si>
    <t>1.1.9</t>
  </si>
  <si>
    <t>1.1.10</t>
  </si>
  <si>
    <t>1.1.11</t>
  </si>
  <si>
    <t>1.1.12</t>
  </si>
  <si>
    <t>1.2.1</t>
  </si>
  <si>
    <t>1.2.2</t>
  </si>
  <si>
    <t>1.2.3</t>
  </si>
  <si>
    <t>1.2.4</t>
  </si>
  <si>
    <t>1.2.5</t>
  </si>
  <si>
    <t>1.2.6</t>
  </si>
  <si>
    <t>1.2.7</t>
  </si>
  <si>
    <t>1.2.8</t>
  </si>
  <si>
    <t>1.2.9</t>
  </si>
  <si>
    <t>1.2.10</t>
  </si>
  <si>
    <t>1.2.11</t>
  </si>
  <si>
    <t>1.3.1</t>
  </si>
  <si>
    <t>1.3.2</t>
  </si>
  <si>
    <t>1.3.3</t>
  </si>
  <si>
    <t>1.3.4</t>
  </si>
  <si>
    <t>1.3.5</t>
  </si>
  <si>
    <t>1.3.6</t>
  </si>
  <si>
    <t>1.3.7</t>
  </si>
  <si>
    <t>1.3.8</t>
  </si>
  <si>
    <t>1.3.9</t>
  </si>
  <si>
    <t>1.3.11</t>
  </si>
  <si>
    <t>1.4.1</t>
  </si>
  <si>
    <t>1.4.2</t>
  </si>
  <si>
    <t>1.4.3</t>
  </si>
  <si>
    <t>1.4.4</t>
  </si>
  <si>
    <t>1.4.5</t>
  </si>
  <si>
    <t>1.4.6</t>
  </si>
  <si>
    <t>1.4.7</t>
  </si>
  <si>
    <t>1.5.1</t>
  </si>
  <si>
    <t>1.5.2</t>
  </si>
  <si>
    <t>1.5.3</t>
  </si>
  <si>
    <t>1.5.4</t>
  </si>
  <si>
    <t>1.5.5</t>
  </si>
  <si>
    <t>1.6.1</t>
  </si>
  <si>
    <t>1.6.2</t>
  </si>
  <si>
    <t>1.6.3</t>
  </si>
  <si>
    <t>1.6.4</t>
  </si>
  <si>
    <t>1.6.5</t>
  </si>
  <si>
    <t>Patvirtinta taryboje iš viso</t>
  </si>
  <si>
    <t>Tarybos papildomai skirta, nuimta, perkelta</t>
  </si>
  <si>
    <t>Patikslintas biudžeto planas (12+16+17)</t>
  </si>
  <si>
    <t>Kasinės išlaidos</t>
  </si>
  <si>
    <t>Nepanaudotas asignavimų likutis           (18-19)</t>
  </si>
  <si>
    <t>TIKSLŲ, UŽDAVINIŲ, PRIEMONIŲ ASIGNAVIMŲ IR PRODUKTO VERTINIMO KRITERIJŲ ĮGYVENDINIMO ATASKAITA</t>
  </si>
  <si>
    <t>INFRASTRUKTŪROS PRIEŽIŪROS IR PLĖTROS  PROGRAMOS VERTINIMO KRITERIJŲ ĮGYVENDINIMO ATASKAITA</t>
  </si>
  <si>
    <t>Asignavimų perskirstymas įsakymais</t>
  </si>
  <si>
    <t>05.02.01.01.</t>
  </si>
  <si>
    <t>10.06.01.40.</t>
  </si>
  <si>
    <t>?</t>
  </si>
  <si>
    <t>Inžinierinių tinklų atnaujinimas ir plėtra Savivaldybės administracijoje</t>
  </si>
  <si>
    <t>4.7</t>
  </si>
  <si>
    <t xml:space="preserve"> 1</t>
  </si>
  <si>
    <t>Savivaldybės administracija</t>
  </si>
  <si>
    <t>6.1</t>
  </si>
  <si>
    <t>6.2</t>
  </si>
  <si>
    <t>6.3</t>
  </si>
  <si>
    <t>2015-ųjų m. patvirtinta taryboje</t>
  </si>
  <si>
    <t>eurai</t>
  </si>
  <si>
    <t>2017- ųjų m. asignavimų poreikis</t>
  </si>
  <si>
    <t>2015-iesiems m.</t>
  </si>
  <si>
    <t>2015 m. įgyvendinta</t>
  </si>
  <si>
    <t xml:space="preserve">2017-iesiems m. </t>
  </si>
  <si>
    <t>SB(KR)</t>
  </si>
  <si>
    <t>Liepų g. kapitalinis remotnas</t>
  </si>
  <si>
    <t>Puškino g. paprastasis remontas</t>
  </si>
  <si>
    <t>Tujų g. paprastasis remontas</t>
  </si>
  <si>
    <t>Alyvų g. paprastasis remontas</t>
  </si>
  <si>
    <t>Ąžuolų g. paprastasis remontas</t>
  </si>
  <si>
    <t>Tilto g. paprastasis remontas</t>
  </si>
  <si>
    <t>Parko g. paprastasis remontas</t>
  </si>
  <si>
    <t>Didžioji g. paprastasis remontas</t>
  </si>
  <si>
    <t>Gluosnių g. paprastasis remontas</t>
  </si>
  <si>
    <t>1.1.13</t>
  </si>
  <si>
    <t>1.1.14</t>
  </si>
  <si>
    <t>Viekšnių g. šaligatvio remontas</t>
  </si>
  <si>
    <t>Puškino g. šaligatvio remontas (nuo Klykolių g. sankryžos iki Sodo g.)</t>
  </si>
  <si>
    <t>Seniūnijos aikštelės remontas</t>
  </si>
  <si>
    <t>Pėsčiųjų ir dviračio tako įrengimas į  Akmenės II kaimą</t>
  </si>
  <si>
    <t>Eismo saugimo priemonės (kelio ženklai, ženklinimas, gatvių pavadinimai ir kt.)</t>
  </si>
  <si>
    <t>Stipirkių g. ir ją ribojančios  Respublikos g. rekonstrukcija</t>
  </si>
  <si>
    <t>2.2.3</t>
  </si>
  <si>
    <t>Vytauto g. ir Klevų g. pėsčiųjų ir dviračių takų įrengimas</t>
  </si>
  <si>
    <t>1.2.12</t>
  </si>
  <si>
    <t>1.2.13</t>
  </si>
  <si>
    <t>1.2.14</t>
  </si>
  <si>
    <t>1.2.15</t>
  </si>
  <si>
    <t>1.2.16</t>
  </si>
  <si>
    <t xml:space="preserve">Pėsčiųjų ir dviračių takų remontas V.Kudirkos g. (ties namais Nr. 25, 27, 29, atkarpoje tarp prekybos centrų MAXIMA ir  "TAU")  Ramučių g. (nuo autobuso sustojimo iki M/D "Buratinas",  Respublikos g. (ties vandens telkiniu),  P.Jodelės g. (nuo  Nepriklausomybės al. iki Taikos g.), Karpėnų g. atkarpa nuo Respublikos g. daugiabučio namo Nr. 19 link "Saulėtekio" progimnazijos ir  iki V.Kudirkos daugiabučio namo Nr. 20 </t>
  </si>
  <si>
    <t xml:space="preserve">Pėsčiųjų takų  ir važiuojamosios kelio atkarpos ties V.Kudirkos g. daugiabučiais namais Nr. 1, 3, 5 remontas </t>
  </si>
  <si>
    <t>Parko g. remontas</t>
  </si>
  <si>
    <t>Miško g. paprastasis remontas</t>
  </si>
  <si>
    <t>Kapinių mašinų aikštelės dangos atnaujinimas</t>
  </si>
  <si>
    <t>V.Kudirkos g. daugiabučio namo Nr. 8 kiemo sutvarkymas</t>
  </si>
  <si>
    <t>V.Kudirkos g. daugiabučio namo Nr. 12 kiemo sutvarkymas</t>
  </si>
  <si>
    <t>Respublikos Nr.11 kiemo sutvarkymas</t>
  </si>
  <si>
    <t>Respublikos Nr.13 kiemo sutvarkymas</t>
  </si>
  <si>
    <t>Nepriklausomybės al. daugiabučio namo Nr. 2c kiemo sutvarkymas</t>
  </si>
  <si>
    <t>Respublikos g. Nr.25 ir Nr. 27 kiemo sutvarkymas</t>
  </si>
  <si>
    <t>Ramučių Nr. 39 ir Nr.40 kiemo sutvarkymas</t>
  </si>
  <si>
    <t>Autobusų stotelės Ramučių g. važiuojamosios dalies, pėsčiųjų takų remontas ir keleivių paviljono įrengimas</t>
  </si>
  <si>
    <t>V.Kudirkos g. 16 kiemo sutvarkymas</t>
  </si>
  <si>
    <t xml:space="preserve">Pėsčiųjų  takų įrengimas Respublikos g. ties  daugiabučiu namu Nr.18 </t>
  </si>
  <si>
    <t>Pėsčiųjų  takų įrengimas  ir važiuojamosios dalies rekonstrukcija nuo Kultūros centro iki miesto stadiono</t>
  </si>
  <si>
    <t xml:space="preserve">Pėsčiųjų  takų įrengimas Respublikos g. (nuo "Socialinių paslaugų namų" iki namo Nr. 26 </t>
  </si>
  <si>
    <t>Vegerių g. rekonstrukcija</t>
  </si>
  <si>
    <t>Dviračio takų įrengimas atkarpoje  nuo V.Kudirkos g. ir Eibučių g. sankryžos iki Maximos</t>
  </si>
  <si>
    <t>2.2.4</t>
  </si>
  <si>
    <t>2.2.5</t>
  </si>
  <si>
    <t>2.2.6</t>
  </si>
  <si>
    <t>2.2.7</t>
  </si>
  <si>
    <t>1.3.12</t>
  </si>
  <si>
    <t>1.3.13</t>
  </si>
  <si>
    <t>1.3.14</t>
  </si>
  <si>
    <t>1.3.15</t>
  </si>
  <si>
    <t>1.3.16</t>
  </si>
  <si>
    <t>1.3.18</t>
  </si>
  <si>
    <t>1.3.19</t>
  </si>
  <si>
    <t>1.3.20</t>
  </si>
  <si>
    <t>1.3.21</t>
  </si>
  <si>
    <t>1.3.22</t>
  </si>
  <si>
    <t>1.3.23</t>
  </si>
  <si>
    <t>1.3.24</t>
  </si>
  <si>
    <t>1.3.25</t>
  </si>
  <si>
    <t>Atžalyno g. paprastasis remontas,  Alkiškių k.</t>
  </si>
  <si>
    <t>Alkiškių g. paprastasis remontas,  Alkiškių k.</t>
  </si>
  <si>
    <t>Gaudžiočių g. paprastasis remontas,  Gaudžiočių k.</t>
  </si>
  <si>
    <t>Suginčių g. paprastasis remontas,  Suginčių k.</t>
  </si>
  <si>
    <t>Putinų g. paprastasis remontas,  Kivylių k.</t>
  </si>
  <si>
    <t>Gvazdikų g. paprastasis remontas,  Kivylių k.</t>
  </si>
  <si>
    <t>Bijūnų g. paprastasis remontas,  Kivylių k.</t>
  </si>
  <si>
    <t>Parko g. atkarpos paprastasis remontas,  Kivylių k.</t>
  </si>
  <si>
    <t>Luokavos g. Ramučių k. kapitalinis remontas</t>
  </si>
  <si>
    <t>Kaštonų g. paprastasis remontas,  Ramučių k.</t>
  </si>
  <si>
    <t>Žilvyčių g. paprastasis remontas, Ramučių k.</t>
  </si>
  <si>
    <t>Klevų  g. paprastasis remontas, Vegerių k.</t>
  </si>
  <si>
    <t>Vegerių g. paprastasis remontas, Vegerių k.</t>
  </si>
  <si>
    <t>Pievų g. paprastasis remontas, Sablauskių k.</t>
  </si>
  <si>
    <t>Alyvų g. paprastasis remontas, Kivylių k.</t>
  </si>
  <si>
    <t>Šilų g. paprastasis remontas, Ramučių k.</t>
  </si>
  <si>
    <t>Aukštųjų g. paprastasis remontas, Ramučių k.</t>
  </si>
  <si>
    <t>Žvirbulių g. paprastasis remontas, Ramučių k.</t>
  </si>
  <si>
    <t>Paupio g. paprastasis remontas, Sablauskių k.</t>
  </si>
  <si>
    <t>Vėlaičių  g. paprastasis remontas, Vėlaičių k.</t>
  </si>
  <si>
    <t>Basanavičiaus  g. paprastasis remontas, Vegerių k.</t>
  </si>
  <si>
    <t>Kelio į Purvių k. projektavimas ir asfalto dangos įrengimas, žvyro dangos remonto darbai</t>
  </si>
  <si>
    <t>Draugystės g. paprastasis remontas</t>
  </si>
  <si>
    <t>Bausko g. paprastasis remontas</t>
  </si>
  <si>
    <t>Ventos g. paprastasis remontas</t>
  </si>
  <si>
    <t>Numerių įrengimas ant gyvenamųjų namų</t>
  </si>
  <si>
    <t>1.4.8</t>
  </si>
  <si>
    <t>1.4.9</t>
  </si>
  <si>
    <t>1.4.10</t>
  </si>
  <si>
    <t>Esamo šaligatvio Bausko g. remontas</t>
  </si>
  <si>
    <t>Tilto per geležinkelį rekonstrukcija</t>
  </si>
  <si>
    <t>Pėščiųjų ir dviračių takų techninio projekto paslauga Tilto g.</t>
  </si>
  <si>
    <t>Miško g. rekonstrukcijos techninio projekto parengimo paslauga</t>
  </si>
  <si>
    <t>Tujų g. Vento k. techninio projekto parengimas ir rekonstrukcijos darbai</t>
  </si>
  <si>
    <t>Pėsčiųjų ir dviračio tako įrengimas Paeglesių k.</t>
  </si>
  <si>
    <t>Ventos g. šaligtavių remontas, projektavimas ir įrengimas</t>
  </si>
  <si>
    <t>Parko, Pušyno g. Žerkščių k. rekonstrukcijos techninio projekto parengimas ir asfaltavimas</t>
  </si>
  <si>
    <t>Tilto į Purvių k. įrengimas</t>
  </si>
  <si>
    <t>Šaligatvio su apšvietimu į Purvių kapines projektavimas ir įrengimas</t>
  </si>
  <si>
    <t>Dalies Eglesių g. projekto parengimas ir asfaltavimas su šulinėlio iškėlimu</t>
  </si>
  <si>
    <t>Apžvalgos aikštelės projektavimas ir įrengimas Žemaičių g.</t>
  </si>
  <si>
    <t xml:space="preserve">Pavenčio g. Daubiškių k. paprastasis remontas </t>
  </si>
  <si>
    <t>Raudonskardžio g. paprastasis remontas</t>
  </si>
  <si>
    <t>Beržėnų g. Pelkelės k. paprastasis remontas</t>
  </si>
  <si>
    <t>1.5.6</t>
  </si>
  <si>
    <t>Autobusų sustojimo aikštelėse pavilijonų įrengimas su WC</t>
  </si>
  <si>
    <t>J.Basanavičiaus g. techninio projekto paslauga</t>
  </si>
  <si>
    <t>Kabančio tilto per Ventos upę rekonstukcija</t>
  </si>
  <si>
    <t>Šaligatvio (nuo Papilės ambulatorijos iki S. Daukanto ginazijos) įrengimas</t>
  </si>
  <si>
    <t>Žvyrkelio Daubiškiai-Vegeriai-Biliūniškės kapitalinis remontas</t>
  </si>
  <si>
    <t>1.6.6</t>
  </si>
  <si>
    <t>Pavasario g. paprastasis remontas Šapnagių k.</t>
  </si>
  <si>
    <t>Akmenės g. paprastasis remontas Kruopių mstl.</t>
  </si>
  <si>
    <t>Šiaulių g. paprastasis remontas Kruopių mstl.</t>
  </si>
  <si>
    <t>Kalnelio g. paprastasis remontas Kruopių mstl.</t>
  </si>
  <si>
    <t>Eismo saugimo priemonės (kelio ženklai, ženklinimas, gatvių pavadinimai, iškiliosios perėjos)</t>
  </si>
  <si>
    <t>1.6.7</t>
  </si>
  <si>
    <t>Šaligatvių remontas Kruopių miestelyje</t>
  </si>
  <si>
    <t>Žemės sklypų formavimas geodeziniai matavimai, jų teisinė registracija ir su tuo susijusių darbų vykdymas</t>
  </si>
  <si>
    <t>Socialinio būsto remontas ir parama būstui išsinuomoti</t>
  </si>
  <si>
    <t>SB (deleg.)</t>
  </si>
  <si>
    <t>Pastatų/statinių paskirties keitimas</t>
  </si>
  <si>
    <t>Komunalinių objektų atnaujinimas ir plėtra Savivaldybės administracijoje</t>
  </si>
  <si>
    <t>2.4.8</t>
  </si>
  <si>
    <t>2.4.9</t>
  </si>
  <si>
    <t>2.4.10</t>
  </si>
  <si>
    <t>2.1.3</t>
  </si>
  <si>
    <t>Pervažos Dabikinės kaime apšvietimo įrengimas</t>
  </si>
  <si>
    <t>Įrengtų ir atnaujintų inžinerinių tinklų skaičius</t>
  </si>
  <si>
    <t>Avarinių ir kitų nenaudojmų pastatų/statinių griovimas, apsauga ir sandarinimas</t>
  </si>
  <si>
    <t>Nugriautų, apsaugotų, užsandarintų avarinių pastatų/statinių skaičius</t>
  </si>
  <si>
    <t>Pakeistų paskirčių pastatų/statinių skaičius</t>
  </si>
  <si>
    <t>Turto vertinimas, inventorizacija, teisinė registracija</t>
  </si>
  <si>
    <t>Suremontuotų ugdymo įstaigų, kūno kultūros ir sporto objektų skaičius</t>
  </si>
  <si>
    <t>Ugdymo įstaigų, kūno kultūros ir sporto objektų remontas</t>
  </si>
  <si>
    <t>Paraiška biudžetiniams 2015-iesiems m.</t>
  </si>
  <si>
    <t>2015-ųjų m.  planas</t>
  </si>
  <si>
    <t>2016-ųjų m.   Planas</t>
  </si>
  <si>
    <t>2017-ųjų m.   planas</t>
  </si>
  <si>
    <r>
      <t xml:space="preserve">2.1.3. Skolintos lėšos </t>
    </r>
    <r>
      <rPr>
        <b/>
        <sz val="10"/>
        <rFont val="Times New Roman"/>
        <family val="1"/>
        <charset val="186"/>
      </rPr>
      <t>(SL)</t>
    </r>
  </si>
  <si>
    <r>
      <t xml:space="preserve">2.1.4. Biudžetinių įstaigų pajamos </t>
    </r>
    <r>
      <rPr>
        <b/>
        <sz val="10"/>
        <rFont val="Times New Roman"/>
        <family val="1"/>
        <charset val="186"/>
      </rPr>
      <t>(BĮP)</t>
    </r>
  </si>
  <si>
    <r>
      <t xml:space="preserve">2.1.5. Aplinkos apsaugos rėmimo specialioji programa (sveikatos apsaugos priemonės) </t>
    </r>
    <r>
      <rPr>
        <b/>
        <sz val="10"/>
        <rFont val="Times New Roman"/>
        <family val="1"/>
        <charset val="186"/>
      </rPr>
      <t>(SB (SAP))</t>
    </r>
  </si>
  <si>
    <r>
      <t xml:space="preserve">2.1.6. Aplinkos apsaugos rėmimo specialioji programa (aplinkos apsaugos priemonės) </t>
    </r>
    <r>
      <rPr>
        <b/>
        <sz val="10"/>
        <rFont val="Times New Roman"/>
        <family val="1"/>
        <charset val="186"/>
      </rPr>
      <t>(SB (AA))</t>
    </r>
  </si>
  <si>
    <r>
      <t xml:space="preserve">2.1.7.1. laisvi biudžeto lėšų likučiai </t>
    </r>
    <r>
      <rPr>
        <b/>
        <sz val="10"/>
        <rFont val="Times New Roman"/>
        <family val="1"/>
        <charset val="186"/>
      </rPr>
      <t>(AL (LBL))</t>
    </r>
  </si>
  <si>
    <r>
      <t xml:space="preserve">2.1.7.2. biudžetinių įstaigų pajamų likučiai </t>
    </r>
    <r>
      <rPr>
        <b/>
        <sz val="10"/>
        <rFont val="Times New Roman"/>
        <family val="1"/>
        <charset val="186"/>
      </rPr>
      <t>(AL (BIPL))</t>
    </r>
  </si>
  <si>
    <r>
      <t xml:space="preserve">2.1.7.3.  aplinkos apsaugos specialiosios programos laisvi likučiai (sveikatos apsaugos priemonės)  </t>
    </r>
    <r>
      <rPr>
        <b/>
        <sz val="10"/>
        <rFont val="Times New Roman"/>
        <family val="1"/>
        <charset val="186"/>
      </rPr>
      <t>(AL(SAP))</t>
    </r>
  </si>
  <si>
    <r>
      <t xml:space="preserve">2.1.7.4. aplinkos apsaugos specialiosios programos laisvi likučiai </t>
    </r>
    <r>
      <rPr>
        <b/>
        <sz val="10"/>
        <rFont val="Times New Roman"/>
        <family val="1"/>
        <charset val="186"/>
      </rPr>
      <t>(AL(AA))</t>
    </r>
  </si>
  <si>
    <r>
      <t xml:space="preserve">2.1.8.Savivaldybei grąžintos (kompensuotos) ankstesniais metais panaudotų paskolų lėšos </t>
    </r>
    <r>
      <rPr>
        <b/>
        <sz val="10"/>
        <rFont val="Times New Roman"/>
        <family val="1"/>
        <charset val="186"/>
      </rPr>
      <t>(SB kompens.)</t>
    </r>
  </si>
  <si>
    <r>
      <t>2.2. Kiti šaltiniai:</t>
    </r>
    <r>
      <rPr>
        <sz val="10"/>
        <rFont val="Times New Roman"/>
        <family val="1"/>
        <charset val="186"/>
      </rPr>
      <t xml:space="preserve"> </t>
    </r>
  </si>
  <si>
    <r>
      <t xml:space="preserve">2.2.1. Valstybės biudžeto lėšos </t>
    </r>
    <r>
      <rPr>
        <b/>
        <sz val="10"/>
        <rFont val="Times New Roman"/>
        <family val="1"/>
        <charset val="186"/>
      </rPr>
      <t>(VB)</t>
    </r>
  </si>
  <si>
    <r>
      <t xml:space="preserve">2.2.2. Europos Sąjungos lėšos </t>
    </r>
    <r>
      <rPr>
        <b/>
        <sz val="10"/>
        <rFont val="Times New Roman"/>
        <family val="1"/>
        <charset val="186"/>
      </rPr>
      <t>(ES)</t>
    </r>
  </si>
  <si>
    <r>
      <t xml:space="preserve">2.2.3. Kelių priežiūros ir plėtros programos lėšos </t>
    </r>
    <r>
      <rPr>
        <b/>
        <sz val="10"/>
        <rFont val="Times New Roman"/>
        <family val="1"/>
        <charset val="186"/>
      </rPr>
      <t>(KP)</t>
    </r>
  </si>
  <si>
    <r>
      <t xml:space="preserve">2.2.4. Privalomojo sveikatos draudimo fondo lėšos </t>
    </r>
    <r>
      <rPr>
        <b/>
        <sz val="10"/>
        <rFont val="Times New Roman"/>
        <family val="1"/>
        <charset val="186"/>
      </rPr>
      <t>(PSDF</t>
    </r>
    <r>
      <rPr>
        <sz val="10"/>
        <rFont val="Times New Roman"/>
        <family val="1"/>
        <charset val="186"/>
      </rPr>
      <t>)</t>
    </r>
  </si>
  <si>
    <r>
      <t xml:space="preserve">2.2.5. Privatizavimo fondo lėšos </t>
    </r>
    <r>
      <rPr>
        <b/>
        <sz val="10"/>
        <rFont val="Times New Roman"/>
        <family val="1"/>
        <charset val="186"/>
      </rPr>
      <t>(PF)</t>
    </r>
  </si>
  <si>
    <r>
      <t xml:space="preserve">2.2.6. Kitos lėšos </t>
    </r>
    <r>
      <rPr>
        <b/>
        <sz val="10"/>
        <rFont val="Times New Roman"/>
        <family val="1"/>
        <charset val="186"/>
      </rPr>
      <t>(KT)</t>
    </r>
  </si>
  <si>
    <t>Teritorijų planavimo dokumentų rengimas</t>
  </si>
  <si>
    <t>Parengtų teritorijų planavimo dokumentų skaičius</t>
  </si>
  <si>
    <t>(eurais)</t>
  </si>
  <si>
    <t>2017-ųjų m. asignavimų poreikis</t>
  </si>
  <si>
    <t>Asignavimai 2014 m.</t>
  </si>
  <si>
    <t>Bazinis biudžetas</t>
  </si>
  <si>
    <r>
      <t xml:space="preserve">2.1.1.1. valstybės deleguotoms funkcijom vykdyti </t>
    </r>
    <r>
      <rPr>
        <b/>
        <sz val="10"/>
        <color indexed="8"/>
        <rFont val="Times New Roman"/>
        <family val="1"/>
        <charset val="186"/>
      </rPr>
      <t>(SB (deleg))</t>
    </r>
  </si>
  <si>
    <r>
      <t xml:space="preserve">2.1.1.2. mokinio krepšelio lėšos </t>
    </r>
    <r>
      <rPr>
        <b/>
        <sz val="10"/>
        <color indexed="8"/>
        <rFont val="Times New Roman"/>
        <family val="1"/>
        <charset val="186"/>
      </rPr>
      <t>(MK)</t>
    </r>
  </si>
  <si>
    <r>
      <t xml:space="preserve">2.1.1.3. kitos spec. dotacijos- kitoms savivaldybėms  perduotoms  įstaigoms išlaikyti </t>
    </r>
    <r>
      <rPr>
        <b/>
        <sz val="10"/>
        <color indexed="8"/>
        <rFont val="Times New Roman"/>
        <family val="1"/>
        <charset val="186"/>
      </rPr>
      <t>(SB (KSD))</t>
    </r>
  </si>
  <si>
    <r>
      <t xml:space="preserve">2.1.1.4. </t>
    </r>
    <r>
      <rPr>
        <sz val="10"/>
        <rFont val="Times New Roman"/>
        <family val="1"/>
        <charset val="186"/>
      </rPr>
      <t xml:space="preserve">valstybės investicijų programa </t>
    </r>
    <r>
      <rPr>
        <b/>
        <sz val="10"/>
        <rFont val="Times New Roman"/>
        <family val="1"/>
        <charset val="186"/>
      </rPr>
      <t>(VIP)</t>
    </r>
  </si>
  <si>
    <r>
      <t xml:space="preserve">2.1.1.5. lėšos pagal vyriausybės nutarimus </t>
    </r>
    <r>
      <rPr>
        <b/>
        <sz val="10"/>
        <color indexed="8"/>
        <rFont val="Times New Roman"/>
        <family val="1"/>
        <charset val="186"/>
      </rPr>
      <t>(SB  (VN))</t>
    </r>
  </si>
  <si>
    <r>
      <t>2.1.1.6.</t>
    </r>
    <r>
      <rPr>
        <sz val="10"/>
        <rFont val="Times New Roman"/>
        <family val="1"/>
        <charset val="186"/>
      </rPr>
      <t xml:space="preserve"> bendrosios dotacijos kompensacija </t>
    </r>
    <r>
      <rPr>
        <b/>
        <sz val="10"/>
        <rFont val="Times New Roman"/>
        <family val="1"/>
        <charset val="186"/>
      </rPr>
      <t>(BDK)</t>
    </r>
  </si>
  <si>
    <r>
      <t>2.1.1.7.</t>
    </r>
    <r>
      <rPr>
        <sz val="10"/>
        <rFont val="Times New Roman"/>
        <family val="1"/>
        <charset val="186"/>
      </rPr>
      <t xml:space="preserve"> nepanaudota bendrosios dotacijos kompensacija </t>
    </r>
    <r>
      <rPr>
        <b/>
        <sz val="10"/>
        <rFont val="Times New Roman"/>
        <family val="1"/>
        <charset val="186"/>
      </rPr>
      <t>(NBDK)</t>
    </r>
  </si>
  <si>
    <r>
      <t xml:space="preserve">2.1.2. Savivaldybės biudžeto lėšos kitoms reikmėms atlikti </t>
    </r>
    <r>
      <rPr>
        <b/>
        <sz val="10"/>
        <color indexed="8"/>
        <rFont val="Times New Roman"/>
        <family val="1"/>
        <charset val="186"/>
      </rPr>
      <t>(SB (KR))</t>
    </r>
  </si>
  <si>
    <r>
      <t xml:space="preserve">2.1.7. </t>
    </r>
    <r>
      <rPr>
        <sz val="10"/>
        <color indexed="8"/>
        <rFont val="Times New Roman"/>
        <family val="1"/>
        <charset val="186"/>
      </rPr>
      <t xml:space="preserve">Apyvartos lėšos </t>
    </r>
    <r>
      <rPr>
        <b/>
        <sz val="10"/>
        <color indexed="8"/>
        <rFont val="Times New Roman"/>
        <family val="1"/>
        <charset val="186"/>
      </rPr>
      <t>(AL)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</si>
</sst>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1" formatCode="_(* #,##0.00_);_(* \(#,##0.00\);_(* &quot;-&quot;??_);_(@_)"/>
    <numFmt numFmtId="172" formatCode="0.0"/>
    <numFmt numFmtId="173" formatCode="0.000"/>
    <numFmt numFmtId="183" formatCode="#,##0.0"/>
    <numFmt numFmtId="192" formatCode="_(* #,##0_);_(* \(#,##0\);_(* &quot;-&quot;??_);_(@_)"/>
  </numFmts>
  <fonts count="25" x14ac:knownFonts="1">
    <font>
      <sz val="10"/>
      <name val="Arial"/>
    </font>
    <font>
      <sz val="10"/>
      <name val="Arial"/>
    </font>
    <font>
      <sz val="8"/>
      <name val="Times New Roman"/>
      <family val="1"/>
      <charset val="186"/>
    </font>
    <font>
      <b/>
      <sz val="8"/>
      <name val="Times New Roman"/>
      <family val="1"/>
      <charset val="186"/>
    </font>
    <font>
      <b/>
      <sz val="8"/>
      <color indexed="10"/>
      <name val="Times New Roman"/>
      <family val="1"/>
      <charset val="186"/>
    </font>
    <font>
      <sz val="9"/>
      <name val="Times New Roman"/>
      <family val="1"/>
      <charset val="186"/>
    </font>
    <font>
      <b/>
      <sz val="9"/>
      <name val="Times New Roman"/>
      <family val="1"/>
      <charset val="186"/>
    </font>
    <font>
      <sz val="8"/>
      <name val="Times New Roman"/>
      <family val="1"/>
    </font>
    <font>
      <b/>
      <sz val="8"/>
      <name val="Times New Roman"/>
      <family val="1"/>
    </font>
    <font>
      <i/>
      <sz val="8"/>
      <name val="Times New Roman"/>
      <family val="1"/>
      <charset val="186"/>
    </font>
    <font>
      <sz val="10"/>
      <name val="Arial"/>
      <family val="2"/>
      <charset val="186"/>
    </font>
    <font>
      <b/>
      <sz val="10"/>
      <name val="Times New Roman"/>
      <family val="1"/>
      <charset val="186"/>
    </font>
    <font>
      <sz val="10"/>
      <name val="Times New Roman"/>
      <family val="1"/>
      <charset val="186"/>
    </font>
    <font>
      <i/>
      <u/>
      <sz val="8"/>
      <name val="Times New Roman"/>
      <family val="1"/>
      <charset val="186"/>
    </font>
    <font>
      <sz val="12"/>
      <name val="Times New Roman"/>
      <family val="1"/>
      <charset val="186"/>
    </font>
    <font>
      <sz val="10"/>
      <name val="Arial"/>
      <family val="2"/>
      <charset val="186"/>
    </font>
    <font>
      <sz val="8"/>
      <color indexed="10"/>
      <name val="Times New Roman"/>
      <family val="1"/>
      <charset val="186"/>
    </font>
    <font>
      <sz val="8"/>
      <color indexed="8"/>
      <name val="Times New Roman"/>
      <family val="1"/>
      <charset val="186"/>
    </font>
    <font>
      <b/>
      <sz val="10"/>
      <color indexed="8"/>
      <name val="Times New Roman"/>
      <family val="1"/>
      <charset val="186"/>
    </font>
    <font>
      <sz val="10"/>
      <color indexed="8"/>
      <name val="Times New Roman"/>
      <family val="1"/>
      <charset val="186"/>
    </font>
    <font>
      <sz val="10"/>
      <color theme="0" tint="-0.249977111117893"/>
      <name val="Times New Roman"/>
      <family val="1"/>
      <charset val="186"/>
    </font>
    <font>
      <sz val="8"/>
      <color rgb="FFFF0000"/>
      <name val="Times New Roman"/>
      <family val="1"/>
      <charset val="186"/>
    </font>
    <font>
      <sz val="8"/>
      <color theme="1"/>
      <name val="Times New Roman"/>
      <family val="1"/>
      <charset val="186"/>
    </font>
    <font>
      <sz val="10"/>
      <color rgb="FFFF0000"/>
      <name val="Times New Roman"/>
      <family val="1"/>
      <charset val="186"/>
    </font>
    <font>
      <sz val="10"/>
      <color rgb="FF000000"/>
      <name val="Times New Roman"/>
      <family val="1"/>
      <charset val="186"/>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5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rgb="FFD9D9D9"/>
        <bgColor indexed="64"/>
      </patternFill>
    </fill>
    <fill>
      <patternFill patternType="solid">
        <fgColor rgb="FFFFFFFF"/>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diagonal/>
    </border>
  </borders>
  <cellStyleXfs count="10">
    <xf numFmtId="0" fontId="0" fillId="0" borderId="0"/>
    <xf numFmtId="0" fontId="10" fillId="0" borderId="0"/>
    <xf numFmtId="171" fontId="1" fillId="0" borderId="0" applyFont="0" applyFill="0" applyBorder="0" applyAlignment="0" applyProtection="0"/>
    <xf numFmtId="0" fontId="15" fillId="0" borderId="0"/>
    <xf numFmtId="0" fontId="10" fillId="0" borderId="0"/>
    <xf numFmtId="0" fontId="10" fillId="0" borderId="0"/>
    <xf numFmtId="0" fontId="10" fillId="0" borderId="0"/>
    <xf numFmtId="0" fontId="10" fillId="0" borderId="0"/>
    <xf numFmtId="0" fontId="15" fillId="0" borderId="0"/>
    <xf numFmtId="0" fontId="1" fillId="0" borderId="0"/>
  </cellStyleXfs>
  <cellXfs count="694">
    <xf numFmtId="0" fontId="0" fillId="0" borderId="0" xfId="0"/>
    <xf numFmtId="173" fontId="2" fillId="0" borderId="0" xfId="0" applyNumberFormat="1" applyFont="1" applyFill="1" applyBorder="1" applyAlignment="1">
      <alignment horizontal="center" vertical="center"/>
    </xf>
    <xf numFmtId="173" fontId="3" fillId="0" borderId="0" xfId="0" applyNumberFormat="1" applyFont="1" applyFill="1" applyBorder="1" applyAlignment="1">
      <alignment horizontal="center" vertical="center"/>
    </xf>
    <xf numFmtId="173" fontId="2" fillId="0" borderId="0" xfId="0" applyNumberFormat="1" applyFont="1" applyAlignment="1">
      <alignment horizontal="center" vertical="center"/>
    </xf>
    <xf numFmtId="173" fontId="3" fillId="0" borderId="0" xfId="0" applyNumberFormat="1" applyFont="1" applyAlignment="1">
      <alignment horizontal="center" vertical="center"/>
    </xf>
    <xf numFmtId="173" fontId="2" fillId="0" borderId="0" xfId="0" applyNumberFormat="1" applyFont="1" applyBorder="1" applyAlignment="1">
      <alignment horizontal="center" vertical="center"/>
    </xf>
    <xf numFmtId="173" fontId="2" fillId="0" borderId="0" xfId="0" applyNumberFormat="1" applyFont="1" applyFill="1" applyAlignment="1">
      <alignment horizontal="center" vertical="center"/>
    </xf>
    <xf numFmtId="173" fontId="2"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172" fontId="2" fillId="0" borderId="1" xfId="0" applyNumberFormat="1" applyFont="1" applyFill="1" applyBorder="1" applyAlignment="1">
      <alignment horizontal="center" vertical="center"/>
    </xf>
    <xf numFmtId="173" fontId="3" fillId="0" borderId="0" xfId="0" applyNumberFormat="1" applyFont="1" applyBorder="1" applyAlignment="1">
      <alignment horizontal="center" vertical="center"/>
    </xf>
    <xf numFmtId="172" fontId="2" fillId="0" borderId="2" xfId="0" applyNumberFormat="1" applyFont="1" applyFill="1" applyBorder="1" applyAlignment="1">
      <alignment horizontal="center" vertical="center"/>
    </xf>
    <xf numFmtId="172" fontId="2" fillId="2" borderId="1" xfId="0" applyNumberFormat="1" applyFont="1" applyFill="1" applyBorder="1" applyAlignment="1">
      <alignment horizontal="center" vertical="center"/>
    </xf>
    <xf numFmtId="172" fontId="2" fillId="2" borderId="2" xfId="0" applyNumberFormat="1" applyFont="1" applyFill="1" applyBorder="1" applyAlignment="1">
      <alignment horizontal="center" vertical="center"/>
    </xf>
    <xf numFmtId="172" fontId="2" fillId="0" borderId="3" xfId="0" applyNumberFormat="1" applyFont="1" applyFill="1" applyBorder="1" applyAlignment="1">
      <alignment horizontal="center" vertical="center"/>
    </xf>
    <xf numFmtId="172" fontId="2" fillId="0" borderId="4" xfId="0" applyNumberFormat="1" applyFont="1" applyFill="1" applyBorder="1" applyAlignment="1">
      <alignment horizontal="center" vertical="center"/>
    </xf>
    <xf numFmtId="172" fontId="2" fillId="0" borderId="5" xfId="0" applyNumberFormat="1" applyFont="1" applyFill="1" applyBorder="1" applyAlignment="1">
      <alignment horizontal="center" vertical="center"/>
    </xf>
    <xf numFmtId="172" fontId="2" fillId="0" borderId="6"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0" xfId="0" applyFont="1" applyAlignment="1">
      <alignment vertical="top"/>
    </xf>
    <xf numFmtId="172" fontId="2" fillId="0" borderId="0" xfId="0" applyNumberFormat="1" applyFont="1" applyAlignment="1">
      <alignment horizontal="center" vertical="center"/>
    </xf>
    <xf numFmtId="0" fontId="8" fillId="0" borderId="0" xfId="0" applyFont="1" applyAlignment="1">
      <alignment vertical="top"/>
    </xf>
    <xf numFmtId="173" fontId="3" fillId="4" borderId="10" xfId="0" applyNumberFormat="1" applyFont="1" applyFill="1" applyBorder="1" applyAlignment="1">
      <alignment horizontal="center" vertical="center" wrapText="1"/>
    </xf>
    <xf numFmtId="173" fontId="2" fillId="0" borderId="10" xfId="0" applyNumberFormat="1" applyFont="1" applyBorder="1" applyAlignment="1">
      <alignment horizontal="center" vertical="center"/>
    </xf>
    <xf numFmtId="0" fontId="5" fillId="0" borderId="0" xfId="0" applyFont="1"/>
    <xf numFmtId="0" fontId="0" fillId="0" borderId="0" xfId="0" applyAlignment="1"/>
    <xf numFmtId="0" fontId="12" fillId="0" borderId="0" xfId="0" applyFont="1"/>
    <xf numFmtId="0" fontId="14" fillId="0" borderId="0" xfId="0" applyFont="1"/>
    <xf numFmtId="0" fontId="3" fillId="0" borderId="0" xfId="0" applyFont="1" applyAlignment="1">
      <alignment horizontal="center"/>
    </xf>
    <xf numFmtId="0" fontId="12" fillId="0" borderId="0" xfId="0" applyFont="1" applyBorder="1" applyAlignment="1">
      <alignment wrapText="1"/>
    </xf>
    <xf numFmtId="1"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172" fontId="2" fillId="0" borderId="0" xfId="0" applyNumberFormat="1" applyFont="1" applyFill="1" applyBorder="1" applyAlignment="1">
      <alignment horizontal="center" vertical="center" wrapText="1"/>
    </xf>
    <xf numFmtId="0" fontId="2" fillId="0" borderId="0" xfId="0" applyFont="1" applyBorder="1" applyAlignment="1">
      <alignment horizontal="justify"/>
    </xf>
    <xf numFmtId="172" fontId="2" fillId="0" borderId="0" xfId="0" applyNumberFormat="1" applyFont="1" applyBorder="1" applyAlignment="1">
      <alignment horizontal="center" vertical="center" wrapText="1"/>
    </xf>
    <xf numFmtId="0" fontId="12"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xf numFmtId="0" fontId="12" fillId="0" borderId="0" xfId="0" applyFont="1" applyBorder="1"/>
    <xf numFmtId="0" fontId="12" fillId="0" borderId="0" xfId="0" applyFont="1" applyAlignment="1">
      <alignment vertical="center" wrapText="1"/>
    </xf>
    <xf numFmtId="49" fontId="3" fillId="5" borderId="8" xfId="0" applyNumberFormat="1" applyFont="1" applyFill="1" applyBorder="1" applyAlignment="1">
      <alignment horizontal="center" vertical="center"/>
    </xf>
    <xf numFmtId="172" fontId="2" fillId="4" borderId="6" xfId="0" applyNumberFormat="1" applyFont="1" applyFill="1" applyBorder="1" applyAlignment="1">
      <alignment horizontal="center" vertical="center"/>
    </xf>
    <xf numFmtId="172" fontId="2" fillId="4" borderId="1" xfId="0" applyNumberFormat="1" applyFont="1" applyFill="1" applyBorder="1" applyAlignment="1">
      <alignment horizontal="center" vertical="center"/>
    </xf>
    <xf numFmtId="172" fontId="2" fillId="4" borderId="2" xfId="0" applyNumberFormat="1" applyFont="1" applyFill="1" applyBorder="1" applyAlignment="1">
      <alignment horizontal="center" vertical="center"/>
    </xf>
    <xf numFmtId="173" fontId="3" fillId="5" borderId="8" xfId="0" applyNumberFormat="1" applyFont="1" applyFill="1" applyBorder="1" applyAlignment="1">
      <alignment horizontal="center" vertical="center"/>
    </xf>
    <xf numFmtId="173" fontId="3" fillId="5" borderId="9" xfId="0" applyNumberFormat="1" applyFont="1" applyFill="1" applyBorder="1" applyAlignment="1">
      <alignment horizontal="center" vertical="center"/>
    </xf>
    <xf numFmtId="173" fontId="3" fillId="4" borderId="11" xfId="0" applyNumberFormat="1" applyFont="1" applyFill="1" applyBorder="1" applyAlignment="1">
      <alignment horizontal="center" vertical="center" wrapText="1"/>
    </xf>
    <xf numFmtId="173" fontId="3" fillId="5" borderId="7" xfId="0" applyNumberFormat="1" applyFont="1" applyFill="1" applyBorder="1" applyAlignment="1">
      <alignment horizontal="center" vertical="center"/>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vertical="center"/>
    </xf>
    <xf numFmtId="172" fontId="2" fillId="6" borderId="1" xfId="0" applyNumberFormat="1" applyFont="1" applyFill="1" applyBorder="1" applyAlignment="1">
      <alignment horizontal="center" vertical="center"/>
    </xf>
    <xf numFmtId="172" fontId="2" fillId="6" borderId="2" xfId="0" applyNumberFormat="1" applyFont="1" applyFill="1" applyBorder="1" applyAlignment="1">
      <alignment horizontal="center" vertical="center"/>
    </xf>
    <xf numFmtId="173" fontId="3" fillId="0" borderId="0" xfId="3" applyNumberFormat="1" applyFont="1" applyBorder="1" applyAlignment="1">
      <alignment horizontal="center" vertical="center"/>
    </xf>
    <xf numFmtId="173" fontId="2" fillId="0" borderId="10" xfId="3"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173" fontId="3" fillId="4" borderId="11" xfId="3" applyNumberFormat="1" applyFont="1" applyFill="1" applyBorder="1" applyAlignment="1">
      <alignment horizontal="center" vertical="center" wrapText="1"/>
    </xf>
    <xf numFmtId="173" fontId="3" fillId="7" borderId="13" xfId="0" applyNumberFormat="1" applyFont="1" applyFill="1" applyBorder="1" applyAlignment="1">
      <alignment horizontal="center" vertical="center" wrapText="1"/>
    </xf>
    <xf numFmtId="173" fontId="3" fillId="7" borderId="10" xfId="0" applyNumberFormat="1" applyFont="1" applyFill="1" applyBorder="1" applyAlignment="1">
      <alignment horizontal="center" vertical="center" wrapText="1"/>
    </xf>
    <xf numFmtId="172" fontId="3" fillId="7" borderId="10" xfId="5" applyNumberFormat="1" applyFont="1" applyFill="1" applyBorder="1" applyAlignment="1">
      <alignment horizontal="center" vertical="center" wrapText="1"/>
    </xf>
    <xf numFmtId="173" fontId="3" fillId="7" borderId="10" xfId="0" applyNumberFormat="1" applyFont="1" applyFill="1" applyBorder="1" applyAlignment="1">
      <alignment horizontal="center" vertical="center"/>
    </xf>
    <xf numFmtId="49" fontId="3" fillId="5" borderId="14" xfId="0" applyNumberFormat="1" applyFont="1" applyFill="1" applyBorder="1" applyAlignment="1">
      <alignment horizontal="center" vertical="center"/>
    </xf>
    <xf numFmtId="173" fontId="3" fillId="7" borderId="11" xfId="0" applyNumberFormat="1" applyFont="1" applyFill="1" applyBorder="1" applyAlignment="1">
      <alignment horizontal="center" vertical="center"/>
    </xf>
    <xf numFmtId="173" fontId="3" fillId="8" borderId="0" xfId="0" applyNumberFormat="1" applyFont="1" applyFill="1" applyAlignment="1">
      <alignment horizontal="center"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Border="1" applyAlignment="1">
      <alignment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 xfId="0" applyFont="1" applyBorder="1" applyAlignment="1">
      <alignment horizontal="justify" wrapText="1"/>
    </xf>
    <xf numFmtId="0" fontId="12" fillId="0" borderId="18" xfId="0" applyFont="1" applyBorder="1" applyAlignment="1">
      <alignment wrapText="1"/>
    </xf>
    <xf numFmtId="0" fontId="12" fillId="0" borderId="20" xfId="0" applyFont="1" applyBorder="1" applyAlignment="1">
      <alignment wrapText="1"/>
    </xf>
    <xf numFmtId="172" fontId="2" fillId="0" borderId="0" xfId="0" applyNumberFormat="1" applyFont="1" applyBorder="1" applyAlignment="1">
      <alignment horizontal="center" vertical="center"/>
    </xf>
    <xf numFmtId="0" fontId="12" fillId="0" borderId="1" xfId="0" applyFont="1" applyBorder="1" applyAlignment="1">
      <alignment horizontal="left" vertical="center" wrapText="1"/>
    </xf>
    <xf numFmtId="183" fontId="12" fillId="2" borderId="1" xfId="0" applyNumberFormat="1" applyFont="1" applyFill="1" applyBorder="1" applyAlignment="1">
      <alignment horizontal="center" vertical="center" wrapText="1"/>
    </xf>
    <xf numFmtId="183" fontId="12" fillId="2" borderId="1" xfId="0" applyNumberFormat="1" applyFont="1" applyFill="1" applyBorder="1" applyAlignment="1">
      <alignment horizontal="center" vertical="center"/>
    </xf>
    <xf numFmtId="183" fontId="12" fillId="0" borderId="1" xfId="0" applyNumberFormat="1" applyFont="1" applyFill="1" applyBorder="1" applyAlignment="1">
      <alignment horizontal="center" vertical="center"/>
    </xf>
    <xf numFmtId="183" fontId="12" fillId="0" borderId="1"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83" fontId="12" fillId="2" borderId="2" xfId="0" applyNumberFormat="1" applyFont="1" applyFill="1" applyBorder="1" applyAlignment="1">
      <alignment horizontal="center" vertical="center" wrapText="1"/>
    </xf>
    <xf numFmtId="0" fontId="12" fillId="0" borderId="20" xfId="0" applyFont="1" applyFill="1" applyBorder="1" applyAlignment="1">
      <alignment horizontal="left" vertical="center" wrapText="1"/>
    </xf>
    <xf numFmtId="183" fontId="12" fillId="0" borderId="20" xfId="0" applyNumberFormat="1" applyFont="1" applyFill="1" applyBorder="1" applyAlignment="1">
      <alignment horizontal="center" vertical="center"/>
    </xf>
    <xf numFmtId="172" fontId="3" fillId="9" borderId="8" xfId="0" applyNumberFormat="1" applyFont="1" applyFill="1" applyBorder="1" applyAlignment="1">
      <alignment horizontal="center" vertical="center"/>
    </xf>
    <xf numFmtId="172" fontId="3" fillId="9" borderId="9" xfId="0" applyNumberFormat="1" applyFont="1" applyFill="1" applyBorder="1" applyAlignment="1">
      <alignment horizontal="center" vertical="center"/>
    </xf>
    <xf numFmtId="172" fontId="3" fillId="4" borderId="6" xfId="0" applyNumberFormat="1" applyFont="1" applyFill="1" applyBorder="1" applyAlignment="1">
      <alignment horizontal="center" vertical="center"/>
    </xf>
    <xf numFmtId="172" fontId="3" fillId="4" borderId="1" xfId="0" applyNumberFormat="1" applyFont="1" applyFill="1" applyBorder="1" applyAlignment="1">
      <alignment horizontal="center" vertical="center"/>
    </xf>
    <xf numFmtId="172" fontId="3" fillId="4" borderId="2" xfId="0" applyNumberFormat="1" applyFont="1" applyFill="1" applyBorder="1" applyAlignment="1">
      <alignment horizontal="center" vertical="center"/>
    </xf>
    <xf numFmtId="172" fontId="3" fillId="4" borderId="17" xfId="0" applyNumberFormat="1" applyFont="1" applyFill="1" applyBorder="1" applyAlignment="1">
      <alignment horizontal="center" vertical="center"/>
    </xf>
    <xf numFmtId="172" fontId="3" fillId="4" borderId="18" xfId="0" applyNumberFormat="1" applyFont="1" applyFill="1" applyBorder="1" applyAlignment="1">
      <alignment horizontal="center" vertical="center"/>
    </xf>
    <xf numFmtId="172" fontId="3" fillId="4" borderId="21" xfId="0" applyNumberFormat="1" applyFont="1" applyFill="1" applyBorder="1" applyAlignment="1">
      <alignment horizontal="center" vertical="center"/>
    </xf>
    <xf numFmtId="172" fontId="3" fillId="6" borderId="1" xfId="0" applyNumberFormat="1" applyFont="1" applyFill="1" applyBorder="1" applyAlignment="1">
      <alignment horizontal="center" vertical="center"/>
    </xf>
    <xf numFmtId="172" fontId="3" fillId="6" borderId="2" xfId="0" applyNumberFormat="1" applyFont="1" applyFill="1" applyBorder="1" applyAlignment="1">
      <alignment horizontal="center" vertical="center"/>
    </xf>
    <xf numFmtId="2" fontId="2" fillId="0" borderId="0" xfId="0" applyNumberFormat="1" applyFont="1" applyAlignment="1">
      <alignment horizontal="center" vertical="center"/>
    </xf>
    <xf numFmtId="49" fontId="3" fillId="3" borderId="15" xfId="0" applyNumberFormat="1" applyFont="1" applyFill="1" applyBorder="1" applyAlignment="1">
      <alignment horizontal="center" vertical="center"/>
    </xf>
    <xf numFmtId="49" fontId="3" fillId="5" borderId="16" xfId="0" applyNumberFormat="1" applyFont="1" applyFill="1" applyBorder="1" applyAlignment="1">
      <alignment horizontal="center" vertical="center"/>
    </xf>
    <xf numFmtId="172" fontId="3" fillId="6" borderId="6" xfId="0" applyNumberFormat="1" applyFont="1" applyFill="1" applyBorder="1" applyAlignment="1">
      <alignment horizontal="center" vertical="center"/>
    </xf>
    <xf numFmtId="172" fontId="2" fillId="6" borderId="6"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3" borderId="6" xfId="0" applyNumberFormat="1" applyFont="1" applyFill="1" applyBorder="1" applyAlignment="1">
      <alignment horizontal="center" vertical="center"/>
    </xf>
    <xf numFmtId="173" fontId="2" fillId="0" borderId="1" xfId="0" applyNumberFormat="1" applyFont="1" applyFill="1" applyBorder="1" applyAlignment="1">
      <alignment horizontal="left" vertical="center" wrapText="1"/>
    </xf>
    <xf numFmtId="173" fontId="2"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173" fontId="2" fillId="0" borderId="0" xfId="0" applyNumberFormat="1" applyFont="1" applyAlignment="1">
      <alignment horizontal="left" vertical="center" wrapText="1"/>
    </xf>
    <xf numFmtId="172" fontId="3" fillId="2" borderId="1" xfId="0" applyNumberFormat="1" applyFont="1" applyFill="1" applyBorder="1" applyAlignment="1">
      <alignment horizontal="center" vertical="center"/>
    </xf>
    <xf numFmtId="172" fontId="3" fillId="2" borderId="2" xfId="0" applyNumberFormat="1" applyFont="1" applyFill="1" applyBorder="1" applyAlignment="1">
      <alignment horizontal="center" vertical="center"/>
    </xf>
    <xf numFmtId="49" fontId="2" fillId="2" borderId="6" xfId="0" applyNumberFormat="1" applyFont="1" applyFill="1" applyBorder="1" applyAlignment="1">
      <alignment horizontal="left" vertical="center" wrapText="1"/>
    </xf>
    <xf numFmtId="0" fontId="17" fillId="0" borderId="1" xfId="0" applyFont="1" applyBorder="1" applyAlignment="1">
      <alignment horizontal="left" wrapText="1"/>
    </xf>
    <xf numFmtId="0" fontId="17" fillId="0" borderId="0" xfId="0" applyFont="1" applyAlignment="1">
      <alignment horizontal="left" wrapText="1"/>
    </xf>
    <xf numFmtId="0" fontId="17" fillId="0" borderId="0" xfId="0" applyFont="1" applyBorder="1" applyAlignment="1">
      <alignment horizontal="left" wrapText="1"/>
    </xf>
    <xf numFmtId="173" fontId="2" fillId="0" borderId="0" xfId="0" applyNumberFormat="1" applyFont="1" applyAlignment="1">
      <alignment horizontal="left" vertical="center"/>
    </xf>
    <xf numFmtId="173" fontId="3" fillId="4" borderId="1" xfId="0" applyNumberFormat="1" applyFont="1" applyFill="1" applyBorder="1" applyAlignment="1">
      <alignment horizontal="left" vertical="center" wrapText="1"/>
    </xf>
    <xf numFmtId="173" fontId="2" fillId="4" borderId="1" xfId="0" applyNumberFormat="1" applyFont="1" applyFill="1" applyBorder="1" applyAlignment="1">
      <alignment horizontal="center" vertical="center" wrapText="1"/>
    </xf>
    <xf numFmtId="173" fontId="3" fillId="4" borderId="1"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49" fontId="2" fillId="4" borderId="10" xfId="0" applyNumberFormat="1" applyFont="1" applyFill="1" applyBorder="1" applyAlignment="1">
      <alignment horizontal="center" vertical="center"/>
    </xf>
    <xf numFmtId="49" fontId="3" fillId="4" borderId="10" xfId="0" applyNumberFormat="1" applyFont="1" applyFill="1" applyBorder="1" applyAlignment="1">
      <alignment horizontal="center" vertical="center"/>
    </xf>
    <xf numFmtId="172" fontId="2" fillId="0" borderId="22" xfId="0" applyNumberFormat="1" applyFont="1" applyFill="1" applyBorder="1" applyAlignment="1">
      <alignment horizontal="center" vertical="center"/>
    </xf>
    <xf numFmtId="173" fontId="2" fillId="0" borderId="23" xfId="0" applyNumberFormat="1" applyFont="1" applyBorder="1" applyAlignment="1">
      <alignment horizontal="center" vertical="center"/>
    </xf>
    <xf numFmtId="173" fontId="2" fillId="0" borderId="24" xfId="0" applyNumberFormat="1" applyFont="1" applyFill="1" applyBorder="1" applyAlignment="1">
      <alignment horizontal="center" vertical="center" wrapText="1"/>
    </xf>
    <xf numFmtId="173" fontId="3" fillId="4" borderId="24" xfId="0" applyNumberFormat="1" applyFont="1" applyFill="1" applyBorder="1" applyAlignment="1">
      <alignment horizontal="center" vertical="center" wrapText="1"/>
    </xf>
    <xf numFmtId="173" fontId="2" fillId="0" borderId="24" xfId="0" applyNumberFormat="1" applyFont="1" applyBorder="1" applyAlignment="1">
      <alignment horizontal="center" vertical="center"/>
    </xf>
    <xf numFmtId="172" fontId="2" fillId="0" borderId="24" xfId="0" applyNumberFormat="1" applyFont="1" applyBorder="1" applyAlignment="1">
      <alignment horizontal="center" vertical="center"/>
    </xf>
    <xf numFmtId="173" fontId="2" fillId="2" borderId="18"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173" fontId="2" fillId="0" borderId="1" xfId="1" applyNumberFormat="1" applyFont="1" applyFill="1" applyBorder="1" applyAlignment="1">
      <alignment horizontal="left" vertical="center" wrapText="1"/>
    </xf>
    <xf numFmtId="173" fontId="2" fillId="0" borderId="18" xfId="1" applyNumberFormat="1" applyFont="1" applyFill="1" applyBorder="1" applyAlignment="1">
      <alignment horizontal="left" vertical="center" wrapText="1"/>
    </xf>
    <xf numFmtId="0" fontId="17" fillId="0" borderId="1" xfId="1" applyFont="1" applyBorder="1" applyAlignment="1">
      <alignment horizontal="left" vertical="top" wrapText="1"/>
    </xf>
    <xf numFmtId="0" fontId="17" fillId="0" borderId="1" xfId="1" applyFont="1" applyBorder="1" applyAlignment="1">
      <alignment horizontal="left" wrapText="1"/>
    </xf>
    <xf numFmtId="173" fontId="2" fillId="4" borderId="18" xfId="0" applyNumberFormat="1" applyFont="1" applyFill="1" applyBorder="1" applyAlignment="1">
      <alignment horizontal="center" vertical="center" wrapText="1"/>
    </xf>
    <xf numFmtId="49" fontId="2" fillId="4" borderId="11" xfId="0" applyNumberFormat="1" applyFont="1" applyFill="1" applyBorder="1" applyAlignment="1">
      <alignment horizontal="center" vertical="center"/>
    </xf>
    <xf numFmtId="173" fontId="3" fillId="4" borderId="18" xfId="1" applyNumberFormat="1" applyFont="1" applyFill="1" applyBorder="1" applyAlignment="1">
      <alignment horizontal="left" vertical="center" wrapText="1"/>
    </xf>
    <xf numFmtId="173" fontId="3" fillId="4" borderId="18"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center"/>
    </xf>
    <xf numFmtId="173" fontId="2" fillId="4" borderId="1" xfId="1" applyNumberFormat="1" applyFont="1" applyFill="1" applyBorder="1" applyAlignment="1">
      <alignment horizontal="left" vertical="center" wrapText="1"/>
    </xf>
    <xf numFmtId="173" fontId="2" fillId="2" borderId="24" xfId="0" applyNumberFormat="1" applyFont="1" applyFill="1" applyBorder="1" applyAlignment="1">
      <alignment horizontal="center" vertical="center" wrapText="1"/>
    </xf>
    <xf numFmtId="173" fontId="2" fillId="0" borderId="18" xfId="0" applyNumberFormat="1" applyFont="1" applyBorder="1" applyAlignment="1">
      <alignment horizontal="center" vertical="center" textRotation="90" wrapText="1"/>
    </xf>
    <xf numFmtId="173" fontId="2" fillId="0" borderId="18" xfId="0" applyNumberFormat="1" applyFont="1" applyFill="1" applyBorder="1" applyAlignment="1">
      <alignment horizontal="center" vertical="center" textRotation="90" wrapText="1"/>
    </xf>
    <xf numFmtId="0" fontId="2" fillId="0" borderId="18" xfId="0" applyFont="1" applyBorder="1" applyAlignment="1">
      <alignment horizontal="center" vertical="center" textRotation="90"/>
    </xf>
    <xf numFmtId="0" fontId="2" fillId="0" borderId="21" xfId="0" applyFont="1" applyBorder="1" applyAlignment="1">
      <alignment horizontal="center" vertical="center" textRotation="90"/>
    </xf>
    <xf numFmtId="172" fontId="2" fillId="0" borderId="25" xfId="0" applyNumberFormat="1" applyFont="1" applyFill="1" applyBorder="1" applyAlignment="1">
      <alignment horizontal="center" vertical="center"/>
    </xf>
    <xf numFmtId="1" fontId="2" fillId="0" borderId="8" xfId="0" applyNumberFormat="1" applyFont="1" applyBorder="1" applyAlignment="1">
      <alignment horizontal="center" vertical="center" wrapText="1"/>
    </xf>
    <xf numFmtId="1" fontId="2" fillId="0" borderId="8" xfId="0" applyNumberFormat="1" applyFont="1" applyBorder="1" applyAlignment="1">
      <alignment horizontal="center" vertical="center"/>
    </xf>
    <xf numFmtId="1" fontId="2" fillId="0" borderId="0" xfId="0" applyNumberFormat="1" applyFont="1" applyAlignment="1">
      <alignment horizontal="center" vertical="center"/>
    </xf>
    <xf numFmtId="1" fontId="2" fillId="0" borderId="7" xfId="0" applyNumberFormat="1" applyFont="1" applyBorder="1" applyAlignment="1">
      <alignment horizontal="center" vertical="center" wrapText="1"/>
    </xf>
    <xf numFmtId="1" fontId="2" fillId="0" borderId="8" xfId="0" applyNumberFormat="1" applyFont="1" applyFill="1" applyBorder="1" applyAlignment="1">
      <alignment horizontal="center" vertical="center" wrapText="1"/>
    </xf>
    <xf numFmtId="1" fontId="2" fillId="0" borderId="9" xfId="0" applyNumberFormat="1" applyFont="1" applyBorder="1" applyAlignment="1">
      <alignment horizontal="center" vertical="center"/>
    </xf>
    <xf numFmtId="0" fontId="20" fillId="0" borderId="0" xfId="0" applyFont="1"/>
    <xf numFmtId="0" fontId="11" fillId="12" borderId="4" xfId="0" applyFont="1" applyFill="1" applyBorder="1" applyAlignment="1">
      <alignment horizontal="center" vertical="center" wrapText="1"/>
    </xf>
    <xf numFmtId="173" fontId="2" fillId="0" borderId="12" xfId="0" applyNumberFormat="1" applyFont="1" applyBorder="1" applyAlignment="1">
      <alignment horizontal="center" vertical="center"/>
    </xf>
    <xf numFmtId="173" fontId="2" fillId="0" borderId="18"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173" fontId="2" fillId="0" borderId="11" xfId="3"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xf>
    <xf numFmtId="49" fontId="3" fillId="5" borderId="27" xfId="0" applyNumberFormat="1" applyFont="1" applyFill="1" applyBorder="1" applyAlignment="1">
      <alignment horizontal="center" vertical="center"/>
    </xf>
    <xf numFmtId="173" fontId="3" fillId="5" borderId="27" xfId="0" applyNumberFormat="1" applyFont="1" applyFill="1" applyBorder="1" applyAlignment="1">
      <alignment horizontal="center" vertical="center"/>
    </xf>
    <xf numFmtId="173" fontId="3" fillId="5" borderId="26" xfId="0" applyNumberFormat="1" applyFont="1" applyFill="1" applyBorder="1" applyAlignment="1">
      <alignment horizontal="center" vertical="center"/>
    </xf>
    <xf numFmtId="173" fontId="3" fillId="5" borderId="28" xfId="0" applyNumberFormat="1" applyFont="1" applyFill="1" applyBorder="1" applyAlignment="1">
      <alignment horizontal="center" vertical="center"/>
    </xf>
    <xf numFmtId="172" fontId="3" fillId="13" borderId="1" xfId="0" applyNumberFormat="1" applyFont="1" applyFill="1" applyBorder="1" applyAlignment="1">
      <alignment horizontal="center" vertical="center"/>
    </xf>
    <xf numFmtId="173" fontId="2" fillId="0" borderId="11" xfId="0" applyNumberFormat="1" applyFont="1" applyFill="1" applyBorder="1" applyAlignment="1">
      <alignment horizontal="center" vertical="center" wrapText="1"/>
    </xf>
    <xf numFmtId="172" fontId="21" fillId="0" borderId="6" xfId="0" applyNumberFormat="1" applyFont="1" applyFill="1" applyBorder="1" applyAlignment="1">
      <alignment horizontal="center" vertical="center"/>
    </xf>
    <xf numFmtId="172" fontId="3" fillId="5" borderId="27" xfId="0" applyNumberFormat="1" applyFont="1" applyFill="1" applyBorder="1" applyAlignment="1">
      <alignment horizontal="center" vertical="center"/>
    </xf>
    <xf numFmtId="172" fontId="3" fillId="5" borderId="28" xfId="0" applyNumberFormat="1" applyFont="1" applyFill="1" applyBorder="1" applyAlignment="1">
      <alignment horizontal="center" vertical="center"/>
    </xf>
    <xf numFmtId="172" fontId="2" fillId="13" borderId="6" xfId="0" applyNumberFormat="1" applyFont="1" applyFill="1" applyBorder="1" applyAlignment="1">
      <alignment horizontal="center" vertical="center"/>
    </xf>
    <xf numFmtId="172" fontId="2" fillId="13" borderId="22" xfId="0" applyNumberFormat="1" applyFont="1" applyFill="1" applyBorder="1" applyAlignment="1">
      <alignment horizontal="center" vertical="center"/>
    </xf>
    <xf numFmtId="172" fontId="2" fillId="13" borderId="1" xfId="0" applyNumberFormat="1" applyFont="1" applyFill="1" applyBorder="1" applyAlignment="1">
      <alignment horizontal="center" vertical="center"/>
    </xf>
    <xf numFmtId="172" fontId="2" fillId="13" borderId="2" xfId="0" applyNumberFormat="1" applyFont="1" applyFill="1" applyBorder="1" applyAlignment="1">
      <alignment horizontal="center" vertical="center"/>
    </xf>
    <xf numFmtId="173" fontId="2" fillId="0" borderId="29" xfId="0" applyNumberFormat="1" applyFont="1" applyBorder="1" applyAlignment="1">
      <alignment horizontal="center" vertical="center"/>
    </xf>
    <xf numFmtId="173" fontId="3" fillId="14" borderId="18" xfId="1" applyNumberFormat="1" applyFont="1" applyFill="1" applyBorder="1" applyAlignment="1">
      <alignment horizontal="left" vertical="center" wrapText="1"/>
    </xf>
    <xf numFmtId="173" fontId="2" fillId="14" borderId="18" xfId="0" applyNumberFormat="1" applyFont="1" applyFill="1" applyBorder="1" applyAlignment="1">
      <alignment horizontal="center" vertical="center" wrapText="1"/>
    </xf>
    <xf numFmtId="49" fontId="2" fillId="14" borderId="11" xfId="0" applyNumberFormat="1" applyFont="1" applyFill="1" applyBorder="1" applyAlignment="1">
      <alignment horizontal="center" vertical="center"/>
    </xf>
    <xf numFmtId="173" fontId="2" fillId="4" borderId="24" xfId="0" applyNumberFormat="1" applyFont="1" applyFill="1" applyBorder="1" applyAlignment="1">
      <alignment horizontal="center" vertical="center" wrapText="1"/>
    </xf>
    <xf numFmtId="173" fontId="3" fillId="4" borderId="29" xfId="0" applyNumberFormat="1" applyFont="1" applyFill="1" applyBorder="1" applyAlignment="1">
      <alignment horizontal="center" vertical="center"/>
    </xf>
    <xf numFmtId="173" fontId="3" fillId="5" borderId="30" xfId="0" applyNumberFormat="1" applyFont="1" applyFill="1" applyBorder="1" applyAlignment="1">
      <alignment horizontal="center" vertical="center"/>
    </xf>
    <xf numFmtId="0" fontId="7" fillId="3" borderId="31" xfId="0" applyFont="1" applyFill="1" applyBorder="1" applyAlignment="1">
      <alignment horizontal="center" vertical="center"/>
    </xf>
    <xf numFmtId="172" fontId="3" fillId="9" borderId="31" xfId="0" applyNumberFormat="1" applyFont="1" applyFill="1" applyBorder="1" applyAlignment="1">
      <alignment horizontal="center" vertical="center"/>
    </xf>
    <xf numFmtId="173" fontId="2" fillId="0" borderId="11" xfId="0" applyNumberFormat="1" applyFont="1" applyBorder="1" applyAlignment="1">
      <alignment vertical="center"/>
    </xf>
    <xf numFmtId="173" fontId="2" fillId="0" borderId="1" xfId="0" applyNumberFormat="1" applyFont="1" applyBorder="1" applyAlignment="1">
      <alignment vertical="center"/>
    </xf>
    <xf numFmtId="1" fontId="2" fillId="13" borderId="8" xfId="0" applyNumberFormat="1" applyFont="1" applyFill="1" applyBorder="1" applyAlignment="1">
      <alignment horizontal="center" vertical="center" wrapText="1"/>
    </xf>
    <xf numFmtId="1" fontId="7" fillId="13" borderId="8" xfId="0" applyNumberFormat="1" applyFont="1" applyFill="1" applyBorder="1" applyAlignment="1">
      <alignment horizontal="center" vertical="center" wrapText="1"/>
    </xf>
    <xf numFmtId="1" fontId="2" fillId="13" borderId="8" xfId="0" applyNumberFormat="1" applyFont="1" applyFill="1" applyBorder="1" applyAlignment="1">
      <alignment horizontal="center" vertical="center"/>
    </xf>
    <xf numFmtId="1" fontId="2" fillId="0" borderId="24" xfId="0" applyNumberFormat="1" applyFont="1" applyFill="1" applyBorder="1" applyAlignment="1">
      <alignment horizontal="center" vertical="center"/>
    </xf>
    <xf numFmtId="1" fontId="2" fillId="0" borderId="32" xfId="0" applyNumberFormat="1" applyFont="1" applyFill="1" applyBorder="1" applyAlignment="1">
      <alignment horizontal="center" vertical="center"/>
    </xf>
    <xf numFmtId="1" fontId="2" fillId="4" borderId="24" xfId="0" applyNumberFormat="1" applyFont="1" applyFill="1" applyBorder="1" applyAlignment="1">
      <alignment horizontal="center" vertical="center"/>
    </xf>
    <xf numFmtId="1" fontId="2" fillId="4" borderId="32" xfId="0" applyNumberFormat="1" applyFont="1" applyFill="1" applyBorder="1" applyAlignment="1">
      <alignment horizontal="center" vertical="center"/>
    </xf>
    <xf numFmtId="1" fontId="2" fillId="2" borderId="33" xfId="0" applyNumberFormat="1" applyFont="1" applyFill="1" applyBorder="1" applyAlignment="1">
      <alignment horizontal="center" vertical="center"/>
    </xf>
    <xf numFmtId="1" fontId="3" fillId="4" borderId="24" xfId="0" applyNumberFormat="1" applyFont="1" applyFill="1" applyBorder="1" applyAlignment="1">
      <alignment horizontal="center" vertical="center"/>
    </xf>
    <xf numFmtId="1" fontId="3" fillId="4" borderId="32" xfId="0" applyNumberFormat="1" applyFont="1" applyFill="1" applyBorder="1" applyAlignment="1">
      <alignment horizontal="center" vertical="center"/>
    </xf>
    <xf numFmtId="1" fontId="2" fillId="0" borderId="6" xfId="0" applyNumberFormat="1" applyFont="1" applyFill="1" applyBorder="1" applyAlignment="1">
      <alignment vertical="center"/>
    </xf>
    <xf numFmtId="1" fontId="2" fillId="0" borderId="22" xfId="0" applyNumberFormat="1" applyFont="1" applyFill="1" applyBorder="1" applyAlignment="1">
      <alignment vertical="center"/>
    </xf>
    <xf numFmtId="1" fontId="2" fillId="2" borderId="6" xfId="0" applyNumberFormat="1" applyFont="1" applyFill="1" applyBorder="1" applyAlignment="1">
      <alignment horizontal="center" vertical="center"/>
    </xf>
    <xf numFmtId="1" fontId="3" fillId="4" borderId="6" xfId="0" applyNumberFormat="1" applyFont="1" applyFill="1" applyBorder="1" applyAlignment="1">
      <alignment horizontal="center" vertical="center"/>
    </xf>
    <xf numFmtId="1" fontId="2" fillId="4" borderId="6"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1" fontId="2" fillId="0" borderId="1" xfId="0" applyNumberFormat="1" applyFont="1" applyFill="1" applyBorder="1" applyAlignment="1">
      <alignment vertical="center"/>
    </xf>
    <xf numFmtId="1" fontId="2" fillId="0" borderId="2" xfId="0" applyNumberFormat="1" applyFont="1" applyFill="1" applyBorder="1" applyAlignment="1">
      <alignment vertical="center"/>
    </xf>
    <xf numFmtId="1" fontId="2" fillId="0" borderId="33" xfId="0" applyNumberFormat="1" applyFont="1" applyFill="1" applyBorder="1" applyAlignment="1">
      <alignment horizontal="center" vertical="center"/>
    </xf>
    <xf numFmtId="1" fontId="2" fillId="13" borderId="33"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4" borderId="2"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0" borderId="29"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1" fontId="2" fillId="13" borderId="34" xfId="0" applyNumberFormat="1" applyFont="1" applyFill="1" applyBorder="1" applyAlignment="1">
      <alignment horizontal="center" vertical="center"/>
    </xf>
    <xf numFmtId="1" fontId="2" fillId="0" borderId="23" xfId="0" applyNumberFormat="1" applyFont="1" applyFill="1" applyBorder="1" applyAlignment="1">
      <alignment horizontal="center" vertical="center"/>
    </xf>
    <xf numFmtId="1" fontId="2" fillId="0" borderId="35" xfId="0" applyNumberFormat="1" applyFont="1" applyFill="1" applyBorder="1" applyAlignment="1">
      <alignment horizontal="center" vertical="center"/>
    </xf>
    <xf numFmtId="1" fontId="2" fillId="0" borderId="36" xfId="0" applyNumberFormat="1" applyFont="1" applyFill="1" applyBorder="1" applyAlignment="1">
      <alignment horizontal="center" vertical="center"/>
    </xf>
    <xf numFmtId="1" fontId="2" fillId="0" borderId="37" xfId="0" applyNumberFormat="1" applyFont="1" applyFill="1" applyBorder="1" applyAlignment="1">
      <alignment horizontal="center" vertical="center"/>
    </xf>
    <xf numFmtId="1" fontId="2" fillId="0" borderId="38" xfId="0" applyNumberFormat="1" applyFont="1" applyFill="1" applyBorder="1" applyAlignment="1">
      <alignment horizontal="center" vertical="center"/>
    </xf>
    <xf numFmtId="1" fontId="2" fillId="13" borderId="38" xfId="0" applyNumberFormat="1" applyFont="1" applyFill="1" applyBorder="1" applyAlignment="1">
      <alignment horizontal="center" vertical="center"/>
    </xf>
    <xf numFmtId="1" fontId="2" fillId="0" borderId="6" xfId="3" applyNumberFormat="1" applyFont="1" applyFill="1" applyBorder="1" applyAlignment="1">
      <alignment horizontal="center" vertical="center"/>
    </xf>
    <xf numFmtId="1" fontId="2" fillId="0" borderId="1" xfId="3" applyNumberFormat="1" applyFont="1" applyFill="1" applyBorder="1" applyAlignment="1">
      <alignment horizontal="center" vertical="center"/>
    </xf>
    <xf numFmtId="1" fontId="3" fillId="2" borderId="1" xfId="3" applyNumberFormat="1" applyFont="1" applyFill="1" applyBorder="1" applyAlignment="1">
      <alignment horizontal="center" vertical="center"/>
    </xf>
    <xf numFmtId="1" fontId="2" fillId="2" borderId="2" xfId="3" applyNumberFormat="1" applyFont="1" applyFill="1" applyBorder="1" applyAlignment="1">
      <alignment horizontal="center" vertical="center"/>
    </xf>
    <xf numFmtId="1" fontId="3" fillId="2" borderId="2" xfId="3" applyNumberFormat="1" applyFont="1" applyFill="1" applyBorder="1" applyAlignment="1">
      <alignment horizontal="center" vertical="center"/>
    </xf>
    <xf numFmtId="1" fontId="3" fillId="2" borderId="33" xfId="3" applyNumberFormat="1" applyFont="1" applyFill="1" applyBorder="1" applyAlignment="1">
      <alignment horizontal="center" vertical="center"/>
    </xf>
    <xf numFmtId="1" fontId="2" fillId="13" borderId="33" xfId="3" applyNumberFormat="1" applyFont="1" applyFill="1" applyBorder="1" applyAlignment="1">
      <alignment horizontal="center" vertical="center"/>
    </xf>
    <xf numFmtId="1" fontId="2" fillId="2" borderId="24" xfId="3" applyNumberFormat="1" applyFont="1" applyFill="1" applyBorder="1" applyAlignment="1">
      <alignment horizontal="center" vertical="center"/>
    </xf>
    <xf numFmtId="1" fontId="2" fillId="2" borderId="32" xfId="3" applyNumberFormat="1" applyFont="1" applyFill="1" applyBorder="1" applyAlignment="1">
      <alignment horizontal="center" vertical="center"/>
    </xf>
    <xf numFmtId="1" fontId="3" fillId="13" borderId="33" xfId="3" applyNumberFormat="1" applyFont="1" applyFill="1" applyBorder="1" applyAlignment="1">
      <alignment horizontal="center" vertical="center"/>
    </xf>
    <xf numFmtId="1" fontId="2" fillId="0" borderId="17" xfId="3" applyNumberFormat="1" applyFont="1" applyFill="1" applyBorder="1" applyAlignment="1">
      <alignment horizontal="center" vertical="center"/>
    </xf>
    <xf numFmtId="1" fontId="2" fillId="0" borderId="18" xfId="3" applyNumberFormat="1" applyFont="1" applyFill="1" applyBorder="1" applyAlignment="1">
      <alignment horizontal="center" vertical="center"/>
    </xf>
    <xf numFmtId="1" fontId="3" fillId="2" borderId="18" xfId="3" applyNumberFormat="1" applyFont="1" applyFill="1" applyBorder="1" applyAlignment="1">
      <alignment horizontal="center" vertical="center"/>
    </xf>
    <xf numFmtId="1" fontId="2" fillId="2" borderId="21" xfId="3" applyNumberFormat="1" applyFont="1" applyFill="1" applyBorder="1" applyAlignment="1">
      <alignment horizontal="center" vertical="center"/>
    </xf>
    <xf numFmtId="1" fontId="3" fillId="2" borderId="21" xfId="3" applyNumberFormat="1" applyFont="1" applyFill="1" applyBorder="1" applyAlignment="1">
      <alignment horizontal="center" vertical="center"/>
    </xf>
    <xf numFmtId="1" fontId="2" fillId="2" borderId="39" xfId="3" applyNumberFormat="1" applyFont="1" applyFill="1" applyBorder="1" applyAlignment="1">
      <alignment horizontal="center" vertical="center"/>
    </xf>
    <xf numFmtId="1" fontId="3" fillId="2" borderId="39" xfId="3" applyNumberFormat="1" applyFont="1" applyFill="1" applyBorder="1" applyAlignment="1">
      <alignment horizontal="center" vertical="center"/>
    </xf>
    <xf numFmtId="1" fontId="3" fillId="4" borderId="17" xfId="3" applyNumberFormat="1" applyFont="1" applyFill="1" applyBorder="1" applyAlignment="1">
      <alignment horizontal="center" vertical="center"/>
    </xf>
    <xf numFmtId="1" fontId="3" fillId="4" borderId="18" xfId="3" applyNumberFormat="1" applyFont="1" applyFill="1" applyBorder="1" applyAlignment="1">
      <alignment horizontal="center" vertical="center"/>
    </xf>
    <xf numFmtId="1" fontId="3" fillId="4" borderId="21" xfId="3" applyNumberFormat="1" applyFont="1" applyFill="1" applyBorder="1" applyAlignment="1">
      <alignment horizontal="center" vertical="center"/>
    </xf>
    <xf numFmtId="1" fontId="3" fillId="4" borderId="29" xfId="3" applyNumberFormat="1" applyFont="1" applyFill="1" applyBorder="1" applyAlignment="1">
      <alignment horizontal="center" vertical="center"/>
    </xf>
    <xf numFmtId="1" fontId="3" fillId="4" borderId="40" xfId="3" applyNumberFormat="1" applyFont="1" applyFill="1" applyBorder="1" applyAlignment="1">
      <alignment horizontal="center" vertical="center"/>
    </xf>
    <xf numFmtId="1" fontId="3" fillId="5" borderId="15" xfId="0" applyNumberFormat="1" applyFont="1" applyFill="1" applyBorder="1" applyAlignment="1">
      <alignment horizontal="center" vertical="center"/>
    </xf>
    <xf numFmtId="1" fontId="2" fillId="2" borderId="24" xfId="0" applyNumberFormat="1" applyFont="1" applyFill="1" applyBorder="1" applyAlignment="1">
      <alignment horizontal="center" vertical="center"/>
    </xf>
    <xf numFmtId="1" fontId="3" fillId="13" borderId="1" xfId="0" applyNumberFormat="1" applyFont="1" applyFill="1" applyBorder="1" applyAlignment="1">
      <alignment horizontal="center" vertical="center"/>
    </xf>
    <xf numFmtId="1" fontId="3" fillId="13" borderId="2" xfId="0" applyNumberFormat="1" applyFont="1" applyFill="1" applyBorder="1" applyAlignment="1">
      <alignment horizontal="center" vertical="center"/>
    </xf>
    <xf numFmtId="1" fontId="3" fillId="13" borderId="33" xfId="0" applyNumberFormat="1" applyFont="1" applyFill="1" applyBorder="1" applyAlignment="1">
      <alignment horizontal="center" vertical="center"/>
    </xf>
    <xf numFmtId="1" fontId="3" fillId="13" borderId="24" xfId="0" applyNumberFormat="1" applyFont="1" applyFill="1" applyBorder="1" applyAlignment="1">
      <alignment horizontal="center" vertical="center"/>
    </xf>
    <xf numFmtId="1" fontId="2" fillId="0" borderId="17" xfId="0" applyNumberFormat="1" applyFont="1" applyFill="1" applyBorder="1" applyAlignment="1">
      <alignment horizontal="center" vertical="center"/>
    </xf>
    <xf numFmtId="1" fontId="2" fillId="0" borderId="18" xfId="0" applyNumberFormat="1" applyFont="1" applyFill="1" applyBorder="1" applyAlignment="1">
      <alignment horizontal="center" vertical="center"/>
    </xf>
    <xf numFmtId="1" fontId="2" fillId="0" borderId="21" xfId="0" applyNumberFormat="1" applyFont="1" applyFill="1" applyBorder="1" applyAlignment="1">
      <alignment horizontal="center" vertical="center"/>
    </xf>
    <xf numFmtId="1" fontId="2" fillId="0" borderId="39" xfId="0" applyNumberFormat="1" applyFont="1" applyFill="1" applyBorder="1" applyAlignment="1">
      <alignment horizontal="center" vertical="center"/>
    </xf>
    <xf numFmtId="1" fontId="3" fillId="4" borderId="17" xfId="0" applyNumberFormat="1" applyFont="1" applyFill="1" applyBorder="1" applyAlignment="1">
      <alignment horizontal="center" vertical="center"/>
    </xf>
    <xf numFmtId="1" fontId="3" fillId="4" borderId="18" xfId="0" applyNumberFormat="1" applyFont="1" applyFill="1" applyBorder="1" applyAlignment="1">
      <alignment horizontal="center" vertical="center"/>
    </xf>
    <xf numFmtId="1" fontId="3" fillId="4" borderId="21" xfId="0" applyNumberFormat="1" applyFont="1" applyFill="1" applyBorder="1" applyAlignment="1">
      <alignment horizontal="center" vertical="center"/>
    </xf>
    <xf numFmtId="1" fontId="3" fillId="4" borderId="29" xfId="0" applyNumberFormat="1" applyFont="1" applyFill="1" applyBorder="1" applyAlignment="1">
      <alignment horizontal="center" vertical="center"/>
    </xf>
    <xf numFmtId="1" fontId="2" fillId="13" borderId="39" xfId="0" applyNumberFormat="1" applyFont="1" applyFill="1" applyBorder="1" applyAlignment="1">
      <alignment horizontal="center" vertical="center"/>
    </xf>
    <xf numFmtId="1" fontId="3" fillId="5" borderId="26" xfId="0" applyNumberFormat="1" applyFont="1" applyFill="1" applyBorder="1" applyAlignment="1">
      <alignment horizontal="center" vertical="center"/>
    </xf>
    <xf numFmtId="1" fontId="2" fillId="2" borderId="32" xfId="0" applyNumberFormat="1" applyFont="1" applyFill="1" applyBorder="1" applyAlignment="1">
      <alignment horizontal="center" vertical="center"/>
    </xf>
    <xf numFmtId="1" fontId="16" fillId="0" borderId="6"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1" fontId="3" fillId="4" borderId="40" xfId="0" applyNumberFormat="1" applyFont="1" applyFill="1" applyBorder="1" applyAlignment="1">
      <alignment horizontal="center" vertical="center"/>
    </xf>
    <xf numFmtId="1" fontId="3" fillId="5" borderId="7" xfId="0" applyNumberFormat="1" applyFont="1" applyFill="1" applyBorder="1" applyAlignment="1">
      <alignment horizontal="center" vertical="center"/>
    </xf>
    <xf numFmtId="1" fontId="2" fillId="13" borderId="22" xfId="0" applyNumberFormat="1" applyFont="1" applyFill="1" applyBorder="1" applyAlignment="1">
      <alignment horizontal="center" vertical="center"/>
    </xf>
    <xf numFmtId="1" fontId="3" fillId="4" borderId="22" xfId="0" applyNumberFormat="1" applyFont="1" applyFill="1" applyBorder="1" applyAlignment="1">
      <alignment horizontal="center" vertical="center"/>
    </xf>
    <xf numFmtId="1" fontId="3" fillId="4" borderId="33" xfId="0" applyNumberFormat="1" applyFont="1" applyFill="1" applyBorder="1" applyAlignment="1">
      <alignment horizontal="center" vertical="center"/>
    </xf>
    <xf numFmtId="1" fontId="3" fillId="2" borderId="22" xfId="0" applyNumberFormat="1" applyFont="1" applyFill="1" applyBorder="1" applyAlignment="1">
      <alignment horizontal="center" vertical="center"/>
    </xf>
    <xf numFmtId="1" fontId="3" fillId="2" borderId="32" xfId="0" applyNumberFormat="1" applyFont="1" applyFill="1" applyBorder="1" applyAlignment="1">
      <alignment horizontal="center" vertical="center"/>
    </xf>
    <xf numFmtId="1" fontId="2" fillId="2" borderId="17" xfId="0" applyNumberFormat="1" applyFont="1" applyFill="1" applyBorder="1" applyAlignment="1">
      <alignment horizontal="center" vertical="center"/>
    </xf>
    <xf numFmtId="1" fontId="2" fillId="2" borderId="18"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3" fillId="2" borderId="41" xfId="0" applyNumberFormat="1" applyFont="1" applyFill="1" applyBorder="1" applyAlignment="1">
      <alignment horizontal="center" vertical="center"/>
    </xf>
    <xf numFmtId="1" fontId="3" fillId="2" borderId="18" xfId="0" applyNumberFormat="1" applyFont="1" applyFill="1" applyBorder="1" applyAlignment="1">
      <alignment horizontal="center" vertical="center"/>
    </xf>
    <xf numFmtId="1" fontId="3" fillId="2" borderId="21" xfId="0" applyNumberFormat="1" applyFont="1" applyFill="1" applyBorder="1" applyAlignment="1">
      <alignment horizontal="center" vertical="center"/>
    </xf>
    <xf numFmtId="1" fontId="3" fillId="2" borderId="39" xfId="0" applyNumberFormat="1" applyFont="1" applyFill="1" applyBorder="1" applyAlignment="1">
      <alignment horizontal="center" vertical="center"/>
    </xf>
    <xf numFmtId="1" fontId="2" fillId="2" borderId="41" xfId="0"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1" fontId="2" fillId="4" borderId="1" xfId="1" applyNumberFormat="1" applyFont="1" applyFill="1" applyBorder="1" applyAlignment="1">
      <alignment horizontal="center" vertical="center"/>
    </xf>
    <xf numFmtId="1" fontId="2" fillId="4" borderId="2" xfId="1" applyNumberFormat="1" applyFont="1" applyFill="1" applyBorder="1" applyAlignment="1">
      <alignment horizontal="center" vertical="center"/>
    </xf>
    <xf numFmtId="1" fontId="2" fillId="2" borderId="6" xfId="1" applyNumberFormat="1" applyFont="1" applyFill="1" applyBorder="1" applyAlignment="1">
      <alignment horizontal="center" vertical="center"/>
    </xf>
    <xf numFmtId="1" fontId="2" fillId="2" borderId="1" xfId="1" applyNumberFormat="1" applyFont="1" applyFill="1" applyBorder="1" applyAlignment="1">
      <alignment horizontal="center" vertical="center"/>
    </xf>
    <xf numFmtId="1" fontId="2" fillId="2" borderId="2" xfId="1" applyNumberFormat="1" applyFont="1" applyFill="1" applyBorder="1" applyAlignment="1">
      <alignment horizontal="center" vertical="center"/>
    </xf>
    <xf numFmtId="1" fontId="2" fillId="4" borderId="22" xfId="0" applyNumberFormat="1" applyFont="1" applyFill="1" applyBorder="1" applyAlignment="1">
      <alignment horizontal="center" vertical="center"/>
    </xf>
    <xf numFmtId="1" fontId="2" fillId="4" borderId="33"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 fontId="3" fillId="4" borderId="41" xfId="0" applyNumberFormat="1" applyFont="1" applyFill="1" applyBorder="1" applyAlignment="1">
      <alignment horizontal="center" vertical="center"/>
    </xf>
    <xf numFmtId="1" fontId="3" fillId="5" borderId="3" xfId="0" applyNumberFormat="1" applyFont="1" applyFill="1" applyBorder="1" applyAlignment="1">
      <alignment horizontal="center" vertical="center"/>
    </xf>
    <xf numFmtId="1" fontId="8" fillId="3" borderId="6"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1" fontId="8" fillId="3" borderId="2" xfId="0" applyNumberFormat="1" applyFont="1" applyFill="1" applyBorder="1" applyAlignment="1">
      <alignment horizontal="center" vertical="center"/>
    </xf>
    <xf numFmtId="1" fontId="8" fillId="3" borderId="32" xfId="0" applyNumberFormat="1" applyFont="1" applyFill="1" applyBorder="1" applyAlignment="1">
      <alignment horizontal="center" vertical="center"/>
    </xf>
    <xf numFmtId="1" fontId="8" fillId="3" borderId="24" xfId="0" applyNumberFormat="1" applyFont="1" applyFill="1" applyBorder="1" applyAlignment="1">
      <alignment horizontal="center" vertical="center"/>
    </xf>
    <xf numFmtId="1" fontId="8" fillId="3" borderId="33" xfId="0" applyNumberFormat="1" applyFont="1" applyFill="1" applyBorder="1" applyAlignment="1">
      <alignment horizontal="center" vertical="center"/>
    </xf>
    <xf numFmtId="1" fontId="3" fillId="9" borderId="19" xfId="0" applyNumberFormat="1" applyFont="1" applyFill="1" applyBorder="1" applyAlignment="1">
      <alignment horizontal="center" vertical="center"/>
    </xf>
    <xf numFmtId="1" fontId="3" fillId="9" borderId="20" xfId="0" applyNumberFormat="1" applyFont="1" applyFill="1" applyBorder="1" applyAlignment="1">
      <alignment horizontal="center" vertical="center"/>
    </xf>
    <xf numFmtId="1" fontId="3" fillId="9" borderId="42" xfId="0" applyNumberFormat="1" applyFont="1" applyFill="1" applyBorder="1" applyAlignment="1">
      <alignment horizontal="center" vertical="center"/>
    </xf>
    <xf numFmtId="1" fontId="3" fillId="9" borderId="43" xfId="0" applyNumberFormat="1" applyFont="1" applyFill="1" applyBorder="1" applyAlignment="1">
      <alignment horizontal="center" vertical="center"/>
    </xf>
    <xf numFmtId="1" fontId="3" fillId="9" borderId="44" xfId="0" applyNumberFormat="1" applyFont="1" applyFill="1" applyBorder="1" applyAlignment="1">
      <alignment horizontal="center" vertical="center"/>
    </xf>
    <xf numFmtId="1" fontId="3" fillId="9" borderId="45" xfId="0" applyNumberFormat="1" applyFont="1" applyFill="1" applyBorder="1" applyAlignment="1">
      <alignment horizontal="center" vertical="center"/>
    </xf>
    <xf numFmtId="0" fontId="17" fillId="0" borderId="0" xfId="1" applyFont="1" applyBorder="1" applyAlignment="1">
      <alignment horizontal="left" wrapText="1"/>
    </xf>
    <xf numFmtId="1" fontId="2" fillId="2" borderId="22" xfId="1" applyNumberFormat="1" applyFont="1" applyFill="1" applyBorder="1" applyAlignment="1">
      <alignment horizontal="center" vertical="center"/>
    </xf>
    <xf numFmtId="0" fontId="17" fillId="13" borderId="1" xfId="0" applyFont="1" applyFill="1" applyBorder="1" applyAlignment="1">
      <alignment horizontal="left" vertical="top" wrapText="1"/>
    </xf>
    <xf numFmtId="173" fontId="3" fillId="4" borderId="1" xfId="1" applyNumberFormat="1" applyFont="1" applyFill="1" applyBorder="1" applyAlignment="1">
      <alignment horizontal="left" vertical="center" wrapText="1"/>
    </xf>
    <xf numFmtId="173" fontId="3" fillId="4" borderId="0" xfId="1" applyNumberFormat="1" applyFont="1" applyFill="1" applyAlignment="1">
      <alignment horizontal="left" vertical="center" wrapText="1"/>
    </xf>
    <xf numFmtId="173" fontId="2" fillId="0" borderId="0" xfId="0" applyNumberFormat="1" applyFont="1" applyFill="1" applyAlignment="1">
      <alignment horizontal="left" vertical="center" wrapText="1"/>
    </xf>
    <xf numFmtId="0" fontId="17" fillId="0" borderId="0" xfId="0" applyFont="1" applyFill="1" applyBorder="1" applyAlignment="1">
      <alignment horizontal="left" wrapText="1"/>
    </xf>
    <xf numFmtId="0" fontId="2" fillId="0" borderId="6"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6" xfId="1" applyNumberFormat="1" applyFont="1" applyFill="1" applyBorder="1" applyAlignment="1">
      <alignment horizontal="center" vertical="center"/>
    </xf>
    <xf numFmtId="1" fontId="3" fillId="13" borderId="39" xfId="0" applyNumberFormat="1" applyFont="1" applyFill="1" applyBorder="1" applyAlignment="1">
      <alignment horizontal="center" vertical="center"/>
    </xf>
    <xf numFmtId="1" fontId="3" fillId="13" borderId="21" xfId="0" applyNumberFormat="1" applyFont="1" applyFill="1" applyBorder="1" applyAlignment="1">
      <alignment horizontal="center" vertical="center"/>
    </xf>
    <xf numFmtId="1" fontId="3" fillId="13" borderId="18" xfId="0" applyNumberFormat="1" applyFont="1" applyFill="1" applyBorder="1" applyAlignment="1">
      <alignment horizontal="center" vertical="center"/>
    </xf>
    <xf numFmtId="173" fontId="2" fillId="0" borderId="0" xfId="1" applyNumberFormat="1" applyFont="1" applyFill="1" applyBorder="1" applyAlignment="1">
      <alignment horizontal="left" vertical="center" wrapText="1"/>
    </xf>
    <xf numFmtId="0" fontId="22" fillId="2" borderId="6" xfId="0" applyNumberFormat="1" applyFont="1" applyFill="1" applyBorder="1" applyAlignment="1">
      <alignment horizontal="center" vertical="center"/>
    </xf>
    <xf numFmtId="0" fontId="22" fillId="2" borderId="1" xfId="1" applyNumberFormat="1" applyFont="1" applyFill="1" applyBorder="1" applyAlignment="1">
      <alignment horizontal="center" vertical="center"/>
    </xf>
    <xf numFmtId="0" fontId="22" fillId="2" borderId="2" xfId="1" applyNumberFormat="1" applyFont="1" applyFill="1" applyBorder="1" applyAlignment="1">
      <alignment horizontal="center" vertical="center"/>
    </xf>
    <xf numFmtId="1" fontId="2" fillId="10" borderId="3" xfId="0" applyNumberFormat="1" applyFont="1" applyFill="1" applyBorder="1" applyAlignment="1" applyProtection="1">
      <alignment horizontal="center" vertical="center" wrapText="1"/>
    </xf>
    <xf numFmtId="1" fontId="2" fillId="10" borderId="6" xfId="0" applyNumberFormat="1" applyFont="1" applyFill="1" applyBorder="1" applyAlignment="1" applyProtection="1">
      <alignment horizontal="center" vertical="center" wrapText="1"/>
    </xf>
    <xf numFmtId="1" fontId="2" fillId="10" borderId="1" xfId="0" applyNumberFormat="1" applyFont="1" applyFill="1" applyBorder="1" applyAlignment="1" applyProtection="1">
      <alignment horizontal="center" vertical="center" wrapText="1"/>
    </xf>
    <xf numFmtId="1" fontId="2" fillId="10" borderId="2" xfId="0" applyNumberFormat="1" applyFont="1" applyFill="1" applyBorder="1" applyAlignment="1" applyProtection="1">
      <alignment horizontal="center" vertical="center" wrapText="1"/>
    </xf>
    <xf numFmtId="1" fontId="2" fillId="10" borderId="24" xfId="0" applyNumberFormat="1" applyFont="1" applyFill="1" applyBorder="1" applyAlignment="1" applyProtection="1">
      <alignment horizontal="center" vertical="center" wrapText="1"/>
    </xf>
    <xf numFmtId="1" fontId="2" fillId="10" borderId="17" xfId="0" applyNumberFormat="1" applyFont="1" applyFill="1" applyBorder="1" applyAlignment="1" applyProtection="1">
      <alignment horizontal="center" vertical="center" wrapText="1"/>
    </xf>
    <xf numFmtId="1" fontId="3" fillId="9" borderId="7" xfId="0" applyNumberFormat="1" applyFont="1" applyFill="1" applyBorder="1" applyAlignment="1" applyProtection="1">
      <alignment horizontal="center" vertical="center" wrapText="1"/>
    </xf>
    <xf numFmtId="1" fontId="3" fillId="9" borderId="8" xfId="0" applyNumberFormat="1" applyFont="1" applyFill="1" applyBorder="1" applyAlignment="1" applyProtection="1">
      <alignment horizontal="center" vertical="center" wrapText="1"/>
    </xf>
    <xf numFmtId="1" fontId="3" fillId="9" borderId="9" xfId="0" applyNumberFormat="1" applyFont="1" applyFill="1" applyBorder="1" applyAlignment="1" applyProtection="1">
      <alignment horizontal="center" vertical="center" wrapText="1"/>
    </xf>
    <xf numFmtId="1" fontId="3" fillId="9" borderId="46" xfId="0" applyNumberFormat="1" applyFont="1" applyFill="1" applyBorder="1" applyAlignment="1" applyProtection="1">
      <alignment horizontal="center" vertical="center" wrapText="1"/>
    </xf>
    <xf numFmtId="1" fontId="2" fillId="13" borderId="1" xfId="0" applyNumberFormat="1" applyFont="1" applyFill="1" applyBorder="1" applyAlignment="1">
      <alignment horizontal="center" vertical="center"/>
    </xf>
    <xf numFmtId="1" fontId="2" fillId="13" borderId="6" xfId="0" applyNumberFormat="1" applyFont="1" applyFill="1" applyBorder="1" applyAlignment="1">
      <alignment horizontal="center" vertical="center"/>
    </xf>
    <xf numFmtId="1" fontId="2" fillId="13" borderId="2" xfId="0" applyNumberFormat="1" applyFont="1" applyFill="1" applyBorder="1" applyAlignment="1">
      <alignment horizontal="center" vertical="center"/>
    </xf>
    <xf numFmtId="1" fontId="2" fillId="13" borderId="1" xfId="0" applyNumberFormat="1" applyFont="1" applyFill="1" applyBorder="1" applyAlignment="1">
      <alignment horizontal="center" vertical="center"/>
    </xf>
    <xf numFmtId="1" fontId="2" fillId="13" borderId="6" xfId="0" applyNumberFormat="1" applyFont="1" applyFill="1" applyBorder="1" applyAlignment="1">
      <alignment horizontal="center" vertical="center"/>
    </xf>
    <xf numFmtId="1" fontId="2" fillId="13" borderId="1" xfId="0" applyNumberFormat="1" applyFont="1" applyFill="1" applyBorder="1" applyAlignment="1">
      <alignment vertical="center"/>
    </xf>
    <xf numFmtId="183" fontId="23" fillId="2" borderId="1" xfId="0" applyNumberFormat="1" applyFont="1" applyFill="1" applyBorder="1" applyAlignment="1">
      <alignment horizontal="center" vertical="center" wrapText="1"/>
    </xf>
    <xf numFmtId="183" fontId="23" fillId="2" borderId="2" xfId="0" applyNumberFormat="1" applyFont="1" applyFill="1" applyBorder="1" applyAlignment="1">
      <alignment horizontal="center" vertical="center" wrapText="1"/>
    </xf>
    <xf numFmtId="1" fontId="3" fillId="4" borderId="47" xfId="3" applyNumberFormat="1" applyFont="1" applyFill="1" applyBorder="1" applyAlignment="1">
      <alignment horizontal="center" vertical="center"/>
    </xf>
    <xf numFmtId="192" fontId="2" fillId="0" borderId="24" xfId="2" applyNumberFormat="1" applyFont="1" applyFill="1" applyBorder="1" applyAlignment="1">
      <alignment horizontal="center" vertical="center" wrapText="1"/>
    </xf>
    <xf numFmtId="192" fontId="2" fillId="0" borderId="6" xfId="2" applyNumberFormat="1" applyFont="1" applyFill="1" applyBorder="1" applyAlignment="1">
      <alignment horizontal="center" vertical="center"/>
    </xf>
    <xf numFmtId="192" fontId="2" fillId="0" borderId="1" xfId="2" applyNumberFormat="1" applyFont="1" applyFill="1" applyBorder="1" applyAlignment="1">
      <alignment horizontal="center" vertical="center"/>
    </xf>
    <xf numFmtId="192" fontId="2" fillId="0" borderId="2" xfId="2" applyNumberFormat="1" applyFont="1" applyFill="1" applyBorder="1" applyAlignment="1">
      <alignment horizontal="center" vertical="center"/>
    </xf>
    <xf numFmtId="192" fontId="3" fillId="0" borderId="1" xfId="2" applyNumberFormat="1" applyFont="1" applyFill="1" applyBorder="1" applyAlignment="1">
      <alignment horizontal="center" vertical="center"/>
    </xf>
    <xf numFmtId="192" fontId="2" fillId="0" borderId="33" xfId="2" applyNumberFormat="1" applyFont="1" applyFill="1" applyBorder="1" applyAlignment="1">
      <alignment horizontal="center" vertical="center"/>
    </xf>
    <xf numFmtId="192" fontId="2" fillId="0" borderId="32" xfId="2" applyNumberFormat="1" applyFont="1" applyFill="1" applyBorder="1" applyAlignment="1">
      <alignment horizontal="center" vertical="center"/>
    </xf>
    <xf numFmtId="192" fontId="3" fillId="4" borderId="29" xfId="2" applyNumberFormat="1" applyFont="1" applyFill="1" applyBorder="1" applyAlignment="1">
      <alignment horizontal="center" vertical="center" wrapText="1"/>
    </xf>
    <xf numFmtId="192" fontId="3" fillId="4" borderId="6" xfId="2" applyNumberFormat="1" applyFont="1" applyFill="1" applyBorder="1" applyAlignment="1">
      <alignment horizontal="center" vertical="center"/>
    </xf>
    <xf numFmtId="192" fontId="3" fillId="4" borderId="1" xfId="2" applyNumberFormat="1" applyFont="1" applyFill="1" applyBorder="1" applyAlignment="1">
      <alignment horizontal="center" vertical="center"/>
    </xf>
    <xf numFmtId="192" fontId="3" fillId="4" borderId="2" xfId="2" applyNumberFormat="1" applyFont="1" applyFill="1" applyBorder="1" applyAlignment="1">
      <alignment horizontal="center" vertical="center"/>
    </xf>
    <xf numFmtId="192" fontId="3" fillId="4" borderId="22" xfId="2" applyNumberFormat="1" applyFont="1" applyFill="1" applyBorder="1" applyAlignment="1">
      <alignment horizontal="center" vertical="center"/>
    </xf>
    <xf numFmtId="192" fontId="3" fillId="4" borderId="32" xfId="2" applyNumberFormat="1" applyFont="1" applyFill="1" applyBorder="1" applyAlignment="1">
      <alignment horizontal="center" vertical="center"/>
    </xf>
    <xf numFmtId="183" fontId="12" fillId="2" borderId="2" xfId="0" applyNumberFormat="1" applyFont="1" applyFill="1" applyBorder="1" applyAlignment="1">
      <alignment horizontal="center" vertical="center"/>
    </xf>
    <xf numFmtId="183" fontId="12" fillId="0" borderId="2" xfId="0" applyNumberFormat="1" applyFont="1" applyFill="1" applyBorder="1" applyAlignment="1">
      <alignment horizontal="center" vertical="center"/>
    </xf>
    <xf numFmtId="183" fontId="12" fillId="0" borderId="2" xfId="0" applyNumberFormat="1" applyFont="1" applyBorder="1" applyAlignment="1">
      <alignment horizontal="center" vertical="center"/>
    </xf>
    <xf numFmtId="183" fontId="12" fillId="0" borderId="42" xfId="0" applyNumberFormat="1" applyFont="1" applyFill="1" applyBorder="1" applyAlignment="1">
      <alignment horizontal="center" vertical="center"/>
    </xf>
    <xf numFmtId="192" fontId="11" fillId="0" borderId="20" xfId="2" applyNumberFormat="1" applyFont="1" applyBorder="1" applyAlignment="1">
      <alignment horizontal="center" vertical="center" wrapText="1"/>
    </xf>
    <xf numFmtId="192" fontId="11" fillId="15" borderId="26" xfId="2" applyNumberFormat="1" applyFont="1" applyFill="1" applyBorder="1" applyAlignment="1">
      <alignment vertical="center" wrapText="1"/>
    </xf>
    <xf numFmtId="192" fontId="11" fillId="15" borderId="30" xfId="2" applyNumberFormat="1" applyFont="1" applyFill="1" applyBorder="1" applyAlignment="1">
      <alignment vertical="center" wrapText="1"/>
    </xf>
    <xf numFmtId="192" fontId="11" fillId="15" borderId="27" xfId="2" applyNumberFormat="1" applyFont="1" applyFill="1" applyBorder="1" applyAlignment="1">
      <alignment horizontal="center" vertical="center" wrapText="1"/>
    </xf>
    <xf numFmtId="192" fontId="11" fillId="15" borderId="28" xfId="2" applyNumberFormat="1" applyFont="1" applyFill="1" applyBorder="1" applyAlignment="1">
      <alignment horizontal="center" vertical="center" wrapText="1"/>
    </xf>
    <xf numFmtId="192" fontId="11" fillId="0" borderId="35" xfId="2" applyNumberFormat="1" applyFont="1" applyBorder="1" applyAlignment="1">
      <alignment vertical="center" wrapText="1"/>
    </xf>
    <xf numFmtId="192" fontId="11" fillId="0" borderId="48" xfId="2" applyNumberFormat="1" applyFont="1" applyBorder="1" applyAlignment="1">
      <alignment vertical="center" wrapText="1"/>
    </xf>
    <xf numFmtId="192" fontId="11" fillId="0" borderId="36" xfId="2" applyNumberFormat="1" applyFont="1" applyBorder="1" applyAlignment="1">
      <alignment horizontal="center" vertical="center" wrapText="1"/>
    </xf>
    <xf numFmtId="192" fontId="11" fillId="0" borderId="37" xfId="2" applyNumberFormat="1" applyFont="1" applyBorder="1" applyAlignment="1">
      <alignment horizontal="center" vertical="center" wrapText="1"/>
    </xf>
    <xf numFmtId="192" fontId="12" fillId="0" borderId="6" xfId="2" applyNumberFormat="1" applyFont="1" applyBorder="1" applyAlignment="1">
      <alignment vertical="center" wrapText="1"/>
    </xf>
    <xf numFmtId="192" fontId="12" fillId="0" borderId="22" xfId="2" applyNumberFormat="1" applyFont="1" applyBorder="1" applyAlignment="1">
      <alignment vertical="center" wrapText="1"/>
    </xf>
    <xf numFmtId="192" fontId="12" fillId="0" borderId="1" xfId="2" applyNumberFormat="1" applyFont="1" applyBorder="1" applyAlignment="1">
      <alignment horizontal="center" vertical="center" wrapText="1"/>
    </xf>
    <xf numFmtId="192" fontId="12" fillId="0" borderId="2" xfId="2" applyNumberFormat="1" applyFont="1" applyBorder="1" applyAlignment="1">
      <alignment horizontal="center" vertical="center" wrapText="1"/>
    </xf>
    <xf numFmtId="192" fontId="11" fillId="0" borderId="17" xfId="2" applyNumberFormat="1" applyFont="1" applyBorder="1" applyAlignment="1">
      <alignment vertical="center" wrapText="1"/>
    </xf>
    <xf numFmtId="192" fontId="11" fillId="0" borderId="41" xfId="2" applyNumberFormat="1" applyFont="1" applyBorder="1" applyAlignment="1">
      <alignment vertical="center" wrapText="1"/>
    </xf>
    <xf numFmtId="192" fontId="11" fillId="0" borderId="18" xfId="2" applyNumberFormat="1" applyFont="1" applyBorder="1" applyAlignment="1">
      <alignment horizontal="center" vertical="center" wrapText="1"/>
    </xf>
    <xf numFmtId="192" fontId="11" fillId="0" borderId="21" xfId="2" applyNumberFormat="1" applyFont="1" applyBorder="1" applyAlignment="1">
      <alignment horizontal="center" vertical="center" wrapText="1"/>
    </xf>
    <xf numFmtId="192" fontId="11" fillId="15" borderId="7" xfId="2" applyNumberFormat="1" applyFont="1" applyFill="1" applyBorder="1" applyAlignment="1">
      <alignment vertical="center" wrapText="1"/>
    </xf>
    <xf numFmtId="192" fontId="11" fillId="15" borderId="31" xfId="2" applyNumberFormat="1" applyFont="1" applyFill="1" applyBorder="1" applyAlignment="1">
      <alignment vertical="center" wrapText="1"/>
    </xf>
    <xf numFmtId="192" fontId="11" fillId="15" borderId="8" xfId="2" applyNumberFormat="1" applyFont="1" applyFill="1" applyBorder="1" applyAlignment="1">
      <alignment horizontal="center" vertical="center" wrapText="1"/>
    </xf>
    <xf numFmtId="192" fontId="11" fillId="15" borderId="9" xfId="2" applyNumberFormat="1" applyFont="1" applyFill="1" applyBorder="1" applyAlignment="1">
      <alignment horizontal="center" vertical="center" wrapText="1"/>
    </xf>
    <xf numFmtId="192" fontId="11" fillId="16" borderId="3" xfId="2" applyNumberFormat="1" applyFont="1" applyFill="1" applyBorder="1" applyAlignment="1">
      <alignment vertical="center" wrapText="1"/>
    </xf>
    <xf numFmtId="192" fontId="11" fillId="16" borderId="25" xfId="2" applyNumberFormat="1" applyFont="1" applyFill="1" applyBorder="1" applyAlignment="1">
      <alignment vertical="center" wrapText="1"/>
    </xf>
    <xf numFmtId="192" fontId="11" fillId="16" borderId="4" xfId="2" applyNumberFormat="1" applyFont="1" applyFill="1" applyBorder="1" applyAlignment="1">
      <alignment horizontal="center" vertical="center" wrapText="1"/>
    </xf>
    <xf numFmtId="192" fontId="11" fillId="16" borderId="5" xfId="2" applyNumberFormat="1" applyFont="1" applyFill="1" applyBorder="1" applyAlignment="1">
      <alignment horizontal="center" vertical="center" wrapText="1"/>
    </xf>
    <xf numFmtId="192" fontId="24" fillId="0" borderId="6" xfId="2" applyNumberFormat="1" applyFont="1" applyBorder="1" applyAlignment="1">
      <alignment vertical="center" wrapText="1"/>
    </xf>
    <xf numFmtId="192" fontId="24" fillId="0" borderId="22" xfId="2" applyNumberFormat="1" applyFont="1" applyBorder="1" applyAlignment="1">
      <alignment vertical="center" wrapText="1"/>
    </xf>
    <xf numFmtId="192" fontId="24" fillId="0" borderId="33" xfId="2" applyNumberFormat="1" applyFont="1" applyBorder="1" applyAlignment="1">
      <alignment vertical="center" wrapText="1"/>
    </xf>
    <xf numFmtId="192" fontId="11" fillId="16" borderId="6" xfId="2" applyNumberFormat="1" applyFont="1" applyFill="1" applyBorder="1" applyAlignment="1">
      <alignment vertical="center" wrapText="1"/>
    </xf>
    <xf numFmtId="192" fontId="11" fillId="16" borderId="22" xfId="2" applyNumberFormat="1" applyFont="1" applyFill="1" applyBorder="1" applyAlignment="1">
      <alignment vertical="center" wrapText="1"/>
    </xf>
    <xf numFmtId="192" fontId="11" fillId="16" borderId="1" xfId="2" applyNumberFormat="1" applyFont="1" applyFill="1" applyBorder="1" applyAlignment="1">
      <alignment horizontal="center" vertical="center" wrapText="1"/>
    </xf>
    <xf numFmtId="192" fontId="11" fillId="16" borderId="2" xfId="2" applyNumberFormat="1" applyFont="1" applyFill="1" applyBorder="1" applyAlignment="1">
      <alignment horizontal="center" vertical="center" wrapText="1"/>
    </xf>
    <xf numFmtId="192" fontId="12" fillId="0" borderId="19" xfId="2" applyNumberFormat="1" applyFont="1" applyBorder="1" applyAlignment="1">
      <alignment vertical="center"/>
    </xf>
    <xf numFmtId="192" fontId="12" fillId="0" borderId="49" xfId="2" applyNumberFormat="1" applyFont="1" applyBorder="1" applyAlignment="1">
      <alignment vertical="center"/>
    </xf>
    <xf numFmtId="192" fontId="12" fillId="0" borderId="20" xfId="2" applyNumberFormat="1" applyFont="1" applyBorder="1" applyAlignment="1">
      <alignment horizontal="center" vertical="center" wrapText="1"/>
    </xf>
    <xf numFmtId="192" fontId="12" fillId="0" borderId="42" xfId="2" applyNumberFormat="1" applyFont="1" applyBorder="1" applyAlignment="1">
      <alignment horizontal="center" vertical="center" wrapText="1"/>
    </xf>
    <xf numFmtId="192" fontId="12" fillId="0" borderId="0" xfId="2" applyNumberFormat="1" applyFont="1"/>
    <xf numFmtId="192" fontId="11" fillId="0" borderId="5" xfId="2" applyNumberFormat="1" applyFont="1" applyBorder="1" applyAlignment="1">
      <alignment horizontal="center" vertical="center" wrapText="1"/>
    </xf>
    <xf numFmtId="192" fontId="11" fillId="0" borderId="42" xfId="2" applyNumberFormat="1" applyFont="1" applyBorder="1" applyAlignment="1">
      <alignment horizontal="center" vertical="center" wrapText="1"/>
    </xf>
    <xf numFmtId="192" fontId="11" fillId="0" borderId="4" xfId="2" applyNumberFormat="1" applyFont="1" applyBorder="1" applyAlignment="1">
      <alignment horizontal="center" vertical="center" wrapText="1"/>
    </xf>
    <xf numFmtId="192" fontId="11" fillId="0" borderId="20" xfId="2" applyNumberFormat="1" applyFont="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2" fillId="0" borderId="0" xfId="0" applyFont="1" applyBorder="1" applyAlignment="1">
      <alignment horizontal="right"/>
    </xf>
    <xf numFmtId="192" fontId="11" fillId="17" borderId="3" xfId="2" applyNumberFormat="1" applyFont="1" applyFill="1" applyBorder="1" applyAlignment="1">
      <alignment horizontal="center" vertical="center" wrapText="1"/>
    </xf>
    <xf numFmtId="192" fontId="11" fillId="17" borderId="19" xfId="2" applyNumberFormat="1" applyFont="1" applyFill="1" applyBorder="1" applyAlignment="1">
      <alignment horizontal="center" vertical="center" wrapText="1"/>
    </xf>
    <xf numFmtId="192" fontId="11" fillId="17" borderId="4" xfId="2" applyNumberFormat="1" applyFont="1" applyFill="1" applyBorder="1" applyAlignment="1">
      <alignment horizontal="center" vertical="center" wrapText="1"/>
    </xf>
    <xf numFmtId="192" fontId="11" fillId="17" borderId="20" xfId="2" applyNumberFormat="1" applyFont="1" applyFill="1" applyBorder="1" applyAlignment="1">
      <alignment horizontal="center" vertical="center" wrapText="1"/>
    </xf>
    <xf numFmtId="192" fontId="11" fillId="17" borderId="16" xfId="2" applyNumberFormat="1" applyFont="1" applyFill="1" applyBorder="1" applyAlignment="1">
      <alignment horizontal="center" vertical="center" wrapText="1"/>
    </xf>
    <xf numFmtId="192" fontId="11" fillId="17" borderId="27" xfId="2" applyNumberFormat="1" applyFont="1" applyFill="1" applyBorder="1" applyAlignment="1">
      <alignment horizontal="center" vertical="center" wrapText="1"/>
    </xf>
    <xf numFmtId="172" fontId="2" fillId="0" borderId="18" xfId="0" applyNumberFormat="1" applyFont="1" applyFill="1" applyBorder="1" applyAlignment="1">
      <alignment horizontal="center" vertical="center"/>
    </xf>
    <xf numFmtId="172" fontId="2" fillId="0" borderId="36" xfId="0" applyNumberFormat="1" applyFont="1" applyFill="1" applyBorder="1" applyAlignment="1">
      <alignment horizontal="center" vertical="center"/>
    </xf>
    <xf numFmtId="172" fontId="2" fillId="0" borderId="21" xfId="0" applyNumberFormat="1" applyFont="1" applyFill="1" applyBorder="1" applyAlignment="1">
      <alignment horizontal="center" vertical="center"/>
    </xf>
    <xf numFmtId="172" fontId="2" fillId="0" borderId="37" xfId="0" applyNumberFormat="1" applyFont="1" applyFill="1" applyBorder="1" applyAlignment="1">
      <alignment horizontal="center" vertical="center"/>
    </xf>
    <xf numFmtId="172" fontId="2" fillId="0" borderId="17" xfId="0" applyNumberFormat="1" applyFont="1" applyFill="1" applyBorder="1" applyAlignment="1">
      <alignment horizontal="center" vertical="center"/>
    </xf>
    <xf numFmtId="172" fontId="2" fillId="0" borderId="52" xfId="0" applyNumberFormat="1" applyFont="1" applyFill="1" applyBorder="1" applyAlignment="1">
      <alignment horizontal="center" vertical="center"/>
    </xf>
    <xf numFmtId="172" fontId="2" fillId="0" borderId="35" xfId="0" applyNumberFormat="1" applyFont="1" applyFill="1" applyBorder="1" applyAlignment="1">
      <alignment horizontal="center" vertical="center"/>
    </xf>
    <xf numFmtId="172" fontId="2" fillId="0" borderId="53" xfId="0" applyNumberFormat="1" applyFont="1" applyFill="1" applyBorder="1" applyAlignment="1">
      <alignment horizontal="center" vertical="center"/>
    </xf>
    <xf numFmtId="172" fontId="2" fillId="0" borderId="47" xfId="0" applyNumberFormat="1" applyFont="1" applyFill="1" applyBorder="1" applyAlignment="1">
      <alignment horizontal="center" vertical="center"/>
    </xf>
    <xf numFmtId="49" fontId="2" fillId="0" borderId="40" xfId="0" applyNumberFormat="1" applyFont="1" applyFill="1" applyBorder="1" applyAlignment="1">
      <alignment horizontal="left" vertical="center" wrapText="1"/>
    </xf>
    <xf numFmtId="49" fontId="2" fillId="0" borderId="74" xfId="0" applyNumberFormat="1" applyFont="1" applyFill="1" applyBorder="1" applyAlignment="1">
      <alignment horizontal="left" vertical="center" wrapText="1"/>
    </xf>
    <xf numFmtId="49" fontId="2" fillId="0" borderId="68" xfId="0" applyNumberFormat="1" applyFont="1" applyFill="1" applyBorder="1" applyAlignment="1">
      <alignment horizontal="left" vertical="center" wrapText="1"/>
    </xf>
    <xf numFmtId="172" fontId="2" fillId="2" borderId="17" xfId="3" applyNumberFormat="1" applyFont="1" applyFill="1" applyBorder="1" applyAlignment="1">
      <alignment horizontal="center" vertical="center"/>
    </xf>
    <xf numFmtId="172" fontId="2" fillId="2" borderId="52" xfId="3" applyNumberFormat="1" applyFont="1" applyFill="1" applyBorder="1" applyAlignment="1">
      <alignment horizontal="center" vertical="center"/>
    </xf>
    <xf numFmtId="172" fontId="2" fillId="2" borderId="35" xfId="3" applyNumberFormat="1" applyFont="1" applyFill="1" applyBorder="1" applyAlignment="1">
      <alignment horizontal="center" vertical="center"/>
    </xf>
    <xf numFmtId="172" fontId="2" fillId="2" borderId="18" xfId="3" applyNumberFormat="1" applyFont="1" applyFill="1" applyBorder="1" applyAlignment="1">
      <alignment horizontal="center" vertical="center"/>
    </xf>
    <xf numFmtId="172" fontId="2" fillId="2" borderId="53" xfId="3" applyNumberFormat="1" applyFont="1" applyFill="1" applyBorder="1" applyAlignment="1">
      <alignment horizontal="center" vertical="center"/>
    </xf>
    <xf numFmtId="172" fontId="2" fillId="2" borderId="36" xfId="3" applyNumberFormat="1" applyFont="1" applyFill="1" applyBorder="1" applyAlignment="1">
      <alignment horizontal="center" vertical="center"/>
    </xf>
    <xf numFmtId="172" fontId="2" fillId="2" borderId="21" xfId="3" applyNumberFormat="1" applyFont="1" applyFill="1" applyBorder="1" applyAlignment="1">
      <alignment horizontal="center" vertical="center"/>
    </xf>
    <xf numFmtId="172" fontId="2" fillId="2" borderId="47" xfId="3" applyNumberFormat="1" applyFont="1" applyFill="1" applyBorder="1" applyAlignment="1">
      <alignment horizontal="center" vertical="center"/>
    </xf>
    <xf numFmtId="172" fontId="2" fillId="2" borderId="37" xfId="3" applyNumberFormat="1" applyFont="1" applyFill="1" applyBorder="1" applyAlignment="1">
      <alignment horizontal="center" vertical="center"/>
    </xf>
    <xf numFmtId="49" fontId="3" fillId="5" borderId="18" xfId="0" applyNumberFormat="1" applyFont="1" applyFill="1" applyBorder="1" applyAlignment="1">
      <alignment horizontal="center" vertical="center"/>
    </xf>
    <xf numFmtId="49" fontId="3" fillId="5" borderId="36" xfId="0" applyNumberFormat="1" applyFont="1" applyFill="1" applyBorder="1" applyAlignment="1">
      <alignment horizontal="center" vertical="center"/>
    </xf>
    <xf numFmtId="49" fontId="3" fillId="0" borderId="18" xfId="0" applyNumberFormat="1" applyFont="1" applyBorder="1" applyAlignment="1">
      <alignment horizontal="center" vertical="center"/>
    </xf>
    <xf numFmtId="49" fontId="3" fillId="0" borderId="36" xfId="0" applyNumberFormat="1" applyFont="1" applyBorder="1" applyAlignment="1">
      <alignment horizontal="center" vertical="center"/>
    </xf>
    <xf numFmtId="173" fontId="2" fillId="13" borderId="18" xfId="0" applyNumberFormat="1" applyFont="1" applyFill="1" applyBorder="1" applyAlignment="1">
      <alignment horizontal="left" vertical="center" wrapText="1"/>
    </xf>
    <xf numFmtId="173" fontId="2" fillId="13" borderId="36" xfId="0" applyNumberFormat="1" applyFont="1" applyFill="1" applyBorder="1" applyAlignment="1">
      <alignment horizontal="left" vertical="center" wrapText="1"/>
    </xf>
    <xf numFmtId="173" fontId="2" fillId="0" borderId="18" xfId="0" applyNumberFormat="1" applyFont="1" applyFill="1" applyBorder="1" applyAlignment="1">
      <alignment horizontal="center" vertical="center" wrapText="1"/>
    </xf>
    <xf numFmtId="173" fontId="2" fillId="0" borderId="36"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xf>
    <xf numFmtId="173" fontId="2"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1" fontId="2" fillId="13" borderId="51" xfId="0" applyNumberFormat="1" applyFont="1" applyFill="1" applyBorder="1" applyAlignment="1">
      <alignment horizontal="center" vertical="center"/>
    </xf>
    <xf numFmtId="1" fontId="2" fillId="13" borderId="24" xfId="0" applyNumberFormat="1" applyFont="1" applyFill="1" applyBorder="1" applyAlignment="1">
      <alignment horizontal="center" vertical="center"/>
    </xf>
    <xf numFmtId="49" fontId="2" fillId="0" borderId="72" xfId="0" applyNumberFormat="1" applyFont="1" applyFill="1" applyBorder="1" applyAlignment="1">
      <alignment horizontal="left" vertical="center" wrapText="1"/>
    </xf>
    <xf numFmtId="49" fontId="2" fillId="0" borderId="73" xfId="0" applyNumberFormat="1" applyFont="1" applyFill="1" applyBorder="1" applyAlignment="1">
      <alignment horizontal="left" vertical="center" wrapText="1"/>
    </xf>
    <xf numFmtId="49" fontId="2" fillId="0" borderId="66" xfId="0" applyNumberFormat="1" applyFont="1" applyFill="1" applyBorder="1" applyAlignment="1">
      <alignment horizontal="left" vertical="center" wrapText="1"/>
    </xf>
    <xf numFmtId="49" fontId="2" fillId="0" borderId="60" xfId="0" applyNumberFormat="1" applyFont="1" applyFill="1" applyBorder="1" applyAlignment="1">
      <alignment horizontal="left" vertical="center" wrapText="1"/>
    </xf>
    <xf numFmtId="49" fontId="2" fillId="2" borderId="60"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32" xfId="0" applyNumberFormat="1" applyFont="1" applyFill="1" applyBorder="1" applyAlignment="1">
      <alignment horizontal="left" vertical="center" wrapText="1"/>
    </xf>
    <xf numFmtId="1" fontId="2" fillId="0" borderId="32" xfId="0" applyNumberFormat="1" applyFont="1" applyFill="1" applyBorder="1" applyAlignment="1">
      <alignment horizontal="center" vertical="center"/>
    </xf>
    <xf numFmtId="49" fontId="2" fillId="0" borderId="65" xfId="0" applyNumberFormat="1" applyFont="1" applyFill="1" applyBorder="1" applyAlignment="1">
      <alignment horizontal="left" vertical="center" wrapText="1"/>
    </xf>
    <xf numFmtId="1" fontId="2" fillId="0" borderId="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2" fillId="4" borderId="21" xfId="0" applyNumberFormat="1" applyFont="1" applyFill="1" applyBorder="1" applyAlignment="1">
      <alignment horizontal="center" vertical="center"/>
    </xf>
    <xf numFmtId="1" fontId="2" fillId="4" borderId="47" xfId="0" applyNumberFormat="1" applyFont="1" applyFill="1" applyBorder="1" applyAlignment="1">
      <alignment horizontal="center" vertical="center"/>
    </xf>
    <xf numFmtId="1" fontId="2" fillId="4" borderId="37" xfId="0" applyNumberFormat="1" applyFont="1" applyFill="1" applyBorder="1" applyAlignment="1">
      <alignment horizontal="center" vertical="center"/>
    </xf>
    <xf numFmtId="1" fontId="2" fillId="4" borderId="18" xfId="0" applyNumberFormat="1" applyFont="1" applyFill="1" applyBorder="1" applyAlignment="1">
      <alignment horizontal="center" vertical="center"/>
    </xf>
    <xf numFmtId="1" fontId="2" fillId="4" borderId="53" xfId="0" applyNumberFormat="1" applyFont="1" applyFill="1" applyBorder="1" applyAlignment="1">
      <alignment horizontal="center" vertical="center"/>
    </xf>
    <xf numFmtId="1" fontId="2" fillId="4" borderId="36"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1" fontId="2" fillId="0" borderId="33"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13" borderId="2" xfId="0" applyNumberFormat="1" applyFont="1" applyFill="1" applyBorder="1" applyAlignment="1">
      <alignment horizontal="center" vertical="center"/>
    </xf>
    <xf numFmtId="172" fontId="2" fillId="0" borderId="4" xfId="0" applyNumberFormat="1" applyFont="1" applyFill="1" applyBorder="1" applyAlignment="1">
      <alignment horizontal="center" vertical="center"/>
    </xf>
    <xf numFmtId="172" fontId="2" fillId="0" borderId="1" xfId="0" applyNumberFormat="1" applyFont="1" applyFill="1" applyBorder="1" applyAlignment="1">
      <alignment horizontal="center" vertical="center"/>
    </xf>
    <xf numFmtId="49" fontId="2" fillId="2" borderId="32" xfId="3" applyNumberFormat="1" applyFont="1" applyFill="1" applyBorder="1" applyAlignment="1">
      <alignment horizontal="left" vertical="center" wrapText="1"/>
    </xf>
    <xf numFmtId="49" fontId="2" fillId="2" borderId="40" xfId="3" applyNumberFormat="1" applyFont="1" applyFill="1" applyBorder="1" applyAlignment="1">
      <alignment horizontal="left" vertical="center" wrapText="1"/>
    </xf>
    <xf numFmtId="1" fontId="2" fillId="2" borderId="35" xfId="0" applyNumberFormat="1" applyFont="1" applyFill="1" applyBorder="1" applyAlignment="1">
      <alignment horizontal="center" vertical="center"/>
    </xf>
    <xf numFmtId="1" fontId="2" fillId="13" borderId="6" xfId="0" applyNumberFormat="1" applyFont="1" applyFill="1" applyBorder="1" applyAlignment="1">
      <alignment horizontal="center" vertical="center"/>
    </xf>
    <xf numFmtId="1" fontId="2" fillId="2" borderId="36" xfId="0" applyNumberFormat="1" applyFont="1" applyFill="1" applyBorder="1" applyAlignment="1">
      <alignment horizontal="center" vertical="center"/>
    </xf>
    <xf numFmtId="1" fontId="2" fillId="13" borderId="1" xfId="0" applyNumberFormat="1" applyFont="1" applyFill="1" applyBorder="1" applyAlignment="1">
      <alignment horizontal="center" vertical="center"/>
    </xf>
    <xf numFmtId="1" fontId="2" fillId="2" borderId="37" xfId="0" applyNumberFormat="1" applyFont="1" applyFill="1" applyBorder="1" applyAlignment="1">
      <alignment horizontal="center" vertical="center"/>
    </xf>
    <xf numFmtId="1" fontId="2" fillId="2" borderId="68" xfId="0" applyNumberFormat="1" applyFont="1" applyFill="1" applyBorder="1" applyAlignment="1">
      <alignment horizontal="center" vertical="center"/>
    </xf>
    <xf numFmtId="1" fontId="2" fillId="13" borderId="32" xfId="0" applyNumberFormat="1" applyFont="1" applyFill="1" applyBorder="1" applyAlignment="1">
      <alignment horizontal="center" vertical="center"/>
    </xf>
    <xf numFmtId="1" fontId="2" fillId="0" borderId="24" xfId="0" applyNumberFormat="1" applyFont="1" applyFill="1" applyBorder="1" applyAlignment="1">
      <alignment horizontal="center" vertical="center"/>
    </xf>
    <xf numFmtId="173" fontId="5" fillId="0" borderId="0" xfId="0" applyNumberFormat="1" applyFont="1" applyAlignment="1">
      <alignment horizontal="right" vertical="center"/>
    </xf>
    <xf numFmtId="173" fontId="5" fillId="0" borderId="70" xfId="0" applyNumberFormat="1" applyFont="1" applyBorder="1" applyAlignment="1">
      <alignment horizontal="right" vertical="center"/>
    </xf>
    <xf numFmtId="49" fontId="3" fillId="5" borderId="18" xfId="3" applyNumberFormat="1" applyFont="1" applyFill="1" applyBorder="1" applyAlignment="1">
      <alignment horizontal="center" vertical="center"/>
    </xf>
    <xf numFmtId="49" fontId="3" fillId="5" borderId="53" xfId="3" applyNumberFormat="1" applyFont="1" applyFill="1" applyBorder="1" applyAlignment="1">
      <alignment horizontal="center" vertical="center"/>
    </xf>
    <xf numFmtId="172" fontId="2" fillId="0" borderId="3" xfId="0" applyNumberFormat="1" applyFont="1" applyFill="1" applyBorder="1" applyAlignment="1">
      <alignment horizontal="center" vertical="center"/>
    </xf>
    <xf numFmtId="172" fontId="2" fillId="0" borderId="6" xfId="0" applyNumberFormat="1" applyFont="1" applyFill="1" applyBorder="1" applyAlignment="1">
      <alignment horizontal="center" vertical="center"/>
    </xf>
    <xf numFmtId="0" fontId="2" fillId="0" borderId="22" xfId="0" applyFont="1" applyBorder="1" applyAlignment="1">
      <alignment horizontal="center" vertical="center"/>
    </xf>
    <xf numFmtId="0" fontId="2" fillId="0" borderId="41" xfId="0" applyFont="1" applyBorder="1" applyAlignment="1">
      <alignment horizontal="center" vertical="center"/>
    </xf>
    <xf numFmtId="49" fontId="2" fillId="0" borderId="36" xfId="0" applyNumberFormat="1" applyFont="1" applyBorder="1" applyAlignment="1">
      <alignment horizontal="center" vertical="center"/>
    </xf>
    <xf numFmtId="173" fontId="2" fillId="0" borderId="1" xfId="0" applyNumberFormat="1" applyFont="1" applyBorder="1" applyAlignment="1">
      <alignment horizontal="center" vertical="center"/>
    </xf>
    <xf numFmtId="49" fontId="2" fillId="0" borderId="36" xfId="7" applyNumberFormat="1" applyFont="1" applyBorder="1" applyAlignment="1">
      <alignment horizontal="center" vertical="center"/>
    </xf>
    <xf numFmtId="49" fontId="2" fillId="0" borderId="1" xfId="7" applyNumberFormat="1" applyFont="1" applyBorder="1" applyAlignment="1">
      <alignment horizontal="center" vertical="center"/>
    </xf>
    <xf numFmtId="49" fontId="2" fillId="0" borderId="18" xfId="7" applyNumberFormat="1" applyFont="1" applyBorder="1" applyAlignment="1">
      <alignment horizontal="center" vertical="center"/>
    </xf>
    <xf numFmtId="173" fontId="3" fillId="11" borderId="69" xfId="0" applyNumberFormat="1" applyFont="1" applyFill="1" applyBorder="1" applyAlignment="1">
      <alignment horizontal="left" vertical="center" wrapText="1"/>
    </xf>
    <xf numFmtId="173" fontId="3" fillId="11" borderId="70" xfId="0" applyNumberFormat="1" applyFont="1" applyFill="1" applyBorder="1" applyAlignment="1">
      <alignment horizontal="left" vertical="center" wrapText="1"/>
    </xf>
    <xf numFmtId="173" fontId="3" fillId="11" borderId="71" xfId="0" applyNumberFormat="1" applyFont="1" applyFill="1" applyBorder="1" applyAlignment="1">
      <alignment horizontal="left" vertical="center" wrapText="1"/>
    </xf>
    <xf numFmtId="173" fontId="2" fillId="0" borderId="16" xfId="0" applyNumberFormat="1" applyFont="1" applyBorder="1" applyAlignment="1">
      <alignment horizontal="center" vertical="center" textRotation="90" wrapText="1"/>
    </xf>
    <xf numFmtId="173" fontId="2" fillId="0" borderId="53" xfId="0" applyNumberFormat="1" applyFont="1" applyBorder="1" applyAlignment="1">
      <alignment horizontal="center" vertical="center" textRotation="90" wrapText="1"/>
    </xf>
    <xf numFmtId="0" fontId="7" fillId="0" borderId="56" xfId="0" applyFont="1" applyBorder="1" applyAlignment="1">
      <alignment horizontal="center" vertical="center" textRotation="90" wrapText="1"/>
    </xf>
    <xf numFmtId="0" fontId="7" fillId="0" borderId="50" xfId="0" applyFont="1" applyBorder="1" applyAlignment="1">
      <alignment horizontal="center" vertical="center" textRotation="90" wrapText="1"/>
    </xf>
    <xf numFmtId="173" fontId="2" fillId="0" borderId="5" xfId="0" applyNumberFormat="1" applyFont="1" applyBorder="1" applyAlignment="1">
      <alignment horizontal="center" vertical="center" textRotation="90" wrapText="1"/>
    </xf>
    <xf numFmtId="173" fontId="2" fillId="0" borderId="2" xfId="0" applyNumberFormat="1" applyFont="1" applyBorder="1" applyAlignment="1">
      <alignment horizontal="center" vertical="center" textRotation="90" wrapText="1"/>
    </xf>
    <xf numFmtId="173" fontId="2" fillId="0" borderId="21" xfId="0" applyNumberFormat="1" applyFont="1" applyBorder="1" applyAlignment="1">
      <alignment horizontal="center" vertical="center" textRotation="90" wrapText="1"/>
    </xf>
    <xf numFmtId="173" fontId="2" fillId="0" borderId="2" xfId="0" applyNumberFormat="1" applyFont="1" applyFill="1" applyBorder="1" applyAlignment="1">
      <alignment horizontal="center" vertical="center" textRotation="90" wrapText="1"/>
    </xf>
    <xf numFmtId="173" fontId="2" fillId="0" borderId="21" xfId="0" applyNumberFormat="1" applyFont="1" applyFill="1" applyBorder="1" applyAlignment="1">
      <alignment horizontal="center" vertical="center" textRotation="90" wrapText="1"/>
    </xf>
    <xf numFmtId="173" fontId="2" fillId="0" borderId="4" xfId="0" applyNumberFormat="1" applyFont="1" applyBorder="1" applyAlignment="1">
      <alignment horizontal="center" vertical="center" textRotation="90" wrapText="1"/>
    </xf>
    <xf numFmtId="173" fontId="2" fillId="0" borderId="1" xfId="0" applyNumberFormat="1" applyFont="1" applyBorder="1" applyAlignment="1">
      <alignment horizontal="center" vertical="center" textRotation="90" wrapText="1"/>
    </xf>
    <xf numFmtId="173" fontId="2" fillId="0" borderId="18" xfId="0" applyNumberFormat="1" applyFont="1" applyBorder="1" applyAlignment="1">
      <alignment horizontal="center" vertical="center" textRotation="90" wrapText="1"/>
    </xf>
    <xf numFmtId="173" fontId="2" fillId="0" borderId="6" xfId="0" applyNumberFormat="1" applyFont="1" applyBorder="1" applyAlignment="1">
      <alignment horizontal="center" vertical="center" textRotation="90" wrapText="1"/>
    </xf>
    <xf numFmtId="173" fontId="2" fillId="0" borderId="17" xfId="0" applyNumberFormat="1" applyFont="1" applyBorder="1" applyAlignment="1">
      <alignment horizontal="center" vertical="center" textRotation="90" wrapText="1"/>
    </xf>
    <xf numFmtId="173" fontId="2" fillId="0" borderId="0" xfId="0" applyNumberFormat="1" applyFont="1" applyAlignment="1">
      <alignment horizontal="left" vertical="center" wrapText="1"/>
    </xf>
    <xf numFmtId="173" fontId="2" fillId="0" borderId="65" xfId="0" applyNumberFormat="1" applyFont="1" applyBorder="1" applyAlignment="1">
      <alignment horizontal="center" vertical="center" wrapText="1"/>
    </xf>
    <xf numFmtId="173" fontId="2" fillId="0" borderId="66" xfId="0" applyNumberFormat="1" applyFont="1" applyBorder="1" applyAlignment="1">
      <alignment horizontal="center" vertical="center" wrapText="1"/>
    </xf>
    <xf numFmtId="173" fontId="2" fillId="0" borderId="34"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4" xfId="0" applyFont="1" applyBorder="1" applyAlignment="1">
      <alignment horizontal="center" vertical="center" wrapText="1"/>
    </xf>
    <xf numFmtId="173" fontId="6" fillId="0" borderId="0" xfId="0" applyNumberFormat="1" applyFont="1" applyAlignment="1">
      <alignment horizontal="center" vertical="center"/>
    </xf>
    <xf numFmtId="0" fontId="6" fillId="0" borderId="0" xfId="9" applyFont="1" applyAlignment="1">
      <alignment horizontal="center" vertical="top" wrapText="1"/>
    </xf>
    <xf numFmtId="0" fontId="9" fillId="0" borderId="0" xfId="0" applyFont="1" applyAlignment="1">
      <alignment horizontal="center" vertical="top"/>
    </xf>
    <xf numFmtId="173" fontId="2" fillId="0" borderId="16" xfId="0" applyNumberFormat="1" applyFont="1" applyBorder="1" applyAlignment="1">
      <alignment horizontal="center" vertical="center" wrapText="1"/>
    </xf>
    <xf numFmtId="173" fontId="2" fillId="0" borderId="53" xfId="0" applyNumberFormat="1" applyFont="1" applyBorder="1" applyAlignment="1">
      <alignment horizontal="center" vertical="center" wrapText="1"/>
    </xf>
    <xf numFmtId="0" fontId="6" fillId="0" borderId="0" xfId="0" applyFont="1" applyAlignment="1">
      <alignment horizontal="center" vertical="center"/>
    </xf>
    <xf numFmtId="49" fontId="3" fillId="3" borderId="17" xfId="3" applyNumberFormat="1" applyFont="1" applyFill="1" applyBorder="1" applyAlignment="1">
      <alignment horizontal="center" vertical="center"/>
    </xf>
    <xf numFmtId="49" fontId="3" fillId="3" borderId="52" xfId="3" applyNumberFormat="1" applyFont="1" applyFill="1" applyBorder="1" applyAlignment="1">
      <alignment horizontal="center" vertical="center"/>
    </xf>
    <xf numFmtId="173" fontId="2" fillId="0" borderId="36" xfId="0" applyNumberFormat="1" applyFont="1" applyFill="1" applyBorder="1" applyAlignment="1">
      <alignment horizontal="left" vertical="center" wrapText="1"/>
    </xf>
    <xf numFmtId="173" fontId="2" fillId="0" borderId="1" xfId="0" applyNumberFormat="1" applyFont="1" applyFill="1" applyBorder="1" applyAlignment="1">
      <alignment horizontal="left" vertical="center" wrapText="1"/>
    </xf>
    <xf numFmtId="173" fontId="2" fillId="0" borderId="18" xfId="0" applyNumberFormat="1" applyFont="1" applyFill="1" applyBorder="1" applyAlignment="1">
      <alignment horizontal="left" vertical="center" wrapText="1"/>
    </xf>
    <xf numFmtId="2" fontId="4" fillId="5" borderId="8" xfId="0" applyNumberFormat="1" applyFont="1" applyFill="1" applyBorder="1" applyAlignment="1">
      <alignment horizontal="left" vertical="center" wrapText="1"/>
    </xf>
    <xf numFmtId="2" fontId="4" fillId="5" borderId="16" xfId="0" applyNumberFormat="1" applyFont="1" applyFill="1" applyBorder="1" applyAlignment="1">
      <alignment horizontal="left" vertical="center" wrapText="1"/>
    </xf>
    <xf numFmtId="2" fontId="4" fillId="5" borderId="55" xfId="0" applyNumberFormat="1" applyFont="1" applyFill="1" applyBorder="1" applyAlignment="1">
      <alignment horizontal="left" vertical="center" wrapText="1"/>
    </xf>
    <xf numFmtId="173" fontId="2" fillId="0" borderId="2" xfId="0" applyNumberFormat="1" applyFont="1" applyBorder="1" applyAlignment="1">
      <alignment horizontal="center" vertical="center"/>
    </xf>
    <xf numFmtId="172" fontId="2" fillId="0" borderId="5" xfId="0" applyNumberFormat="1" applyFont="1" applyFill="1" applyBorder="1" applyAlignment="1">
      <alignment horizontal="center" vertical="center"/>
    </xf>
    <xf numFmtId="172" fontId="2" fillId="0" borderId="2" xfId="0" applyNumberFormat="1" applyFont="1" applyFill="1" applyBorder="1" applyAlignment="1">
      <alignment horizontal="center" vertical="center"/>
    </xf>
    <xf numFmtId="173" fontId="2" fillId="2" borderId="18" xfId="8" applyNumberFormat="1" applyFont="1" applyFill="1" applyBorder="1" applyAlignment="1">
      <alignment horizontal="center" vertical="center" wrapText="1"/>
    </xf>
    <xf numFmtId="173" fontId="2" fillId="2" borderId="53" xfId="8" applyNumberFormat="1" applyFont="1" applyFill="1" applyBorder="1" applyAlignment="1">
      <alignment horizontal="center" vertical="center" wrapText="1"/>
    </xf>
    <xf numFmtId="173" fontId="3" fillId="3" borderId="14" xfId="0" applyNumberFormat="1" applyFont="1" applyFill="1" applyBorder="1" applyAlignment="1">
      <alignment horizontal="left" vertical="center" wrapText="1"/>
    </xf>
    <xf numFmtId="173" fontId="3" fillId="3" borderId="58" xfId="0" applyNumberFormat="1" applyFont="1" applyFill="1" applyBorder="1" applyAlignment="1">
      <alignment horizontal="left" vertical="center" wrapText="1"/>
    </xf>
    <xf numFmtId="173" fontId="3" fillId="3" borderId="61" xfId="0" applyNumberFormat="1" applyFont="1" applyFill="1" applyBorder="1" applyAlignment="1">
      <alignment horizontal="left" vertical="center" wrapText="1"/>
    </xf>
    <xf numFmtId="49" fontId="3" fillId="3" borderId="35"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49" fontId="3" fillId="3" borderId="17" xfId="0" applyNumberFormat="1" applyFont="1" applyFill="1" applyBorder="1" applyAlignment="1">
      <alignment horizontal="center" vertical="center"/>
    </xf>
    <xf numFmtId="173" fontId="3" fillId="5" borderId="16" xfId="0" applyNumberFormat="1" applyFont="1" applyFill="1" applyBorder="1" applyAlignment="1">
      <alignment horizontal="center" vertical="center"/>
    </xf>
    <xf numFmtId="173" fontId="3" fillId="0" borderId="16" xfId="0" applyNumberFormat="1" applyFont="1" applyBorder="1" applyAlignment="1">
      <alignment horizontal="center" vertical="center"/>
    </xf>
    <xf numFmtId="173" fontId="3" fillId="0" borderId="67" xfId="0" applyNumberFormat="1" applyFont="1" applyBorder="1" applyAlignment="1">
      <alignment horizontal="center" vertical="center"/>
    </xf>
    <xf numFmtId="173" fontId="2" fillId="0" borderId="36" xfId="7" applyNumberFormat="1" applyFont="1" applyBorder="1" applyAlignment="1">
      <alignment horizontal="center" vertical="center" wrapText="1"/>
    </xf>
    <xf numFmtId="173" fontId="2" fillId="0" borderId="1" xfId="7" applyNumberFormat="1" applyFont="1" applyBorder="1" applyAlignment="1">
      <alignment horizontal="center" vertical="center" wrapText="1"/>
    </xf>
    <xf numFmtId="173" fontId="2" fillId="0" borderId="18" xfId="7" applyNumberFormat="1" applyFont="1" applyBorder="1" applyAlignment="1">
      <alignment horizontal="center" vertical="center" wrapText="1"/>
    </xf>
    <xf numFmtId="173" fontId="2" fillId="0" borderId="15" xfId="0" applyNumberFormat="1" applyFont="1" applyBorder="1" applyAlignment="1">
      <alignment horizontal="center" vertical="center" textRotation="90" wrapText="1"/>
    </xf>
    <xf numFmtId="173" fontId="2" fillId="0" borderId="52" xfId="0" applyNumberFormat="1" applyFont="1" applyBorder="1" applyAlignment="1">
      <alignment horizontal="center" vertical="center" textRotation="90" wrapText="1"/>
    </xf>
    <xf numFmtId="49" fontId="3" fillId="3" borderId="52" xfId="0" applyNumberFormat="1" applyFont="1" applyFill="1" applyBorder="1" applyAlignment="1">
      <alignment horizontal="center" vertical="center"/>
    </xf>
    <xf numFmtId="49" fontId="3" fillId="3" borderId="18" xfId="0" applyNumberFormat="1" applyFont="1" applyFill="1" applyBorder="1" applyAlignment="1">
      <alignment horizontal="center" vertical="center"/>
    </xf>
    <xf numFmtId="49" fontId="3" fillId="3" borderId="36" xfId="0" applyNumberFormat="1" applyFont="1" applyFill="1" applyBorder="1" applyAlignment="1">
      <alignment horizontal="center" vertical="center"/>
    </xf>
    <xf numFmtId="49" fontId="2" fillId="0" borderId="18" xfId="8" applyNumberFormat="1" applyFont="1" applyBorder="1" applyAlignment="1">
      <alignment horizontal="center" vertical="center"/>
    </xf>
    <xf numFmtId="49" fontId="2" fillId="0" borderId="53" xfId="8" applyNumberFormat="1" applyFont="1" applyBorder="1" applyAlignment="1">
      <alignment horizontal="center" vertical="center"/>
    </xf>
    <xf numFmtId="173" fontId="2" fillId="0" borderId="55" xfId="0" applyNumberFormat="1" applyFont="1" applyBorder="1" applyAlignment="1">
      <alignment horizontal="center" vertical="center"/>
    </xf>
    <xf numFmtId="173" fontId="2" fillId="0" borderId="47" xfId="0" applyNumberFormat="1" applyFont="1" applyBorder="1" applyAlignment="1">
      <alignment horizontal="center" vertical="center"/>
    </xf>
    <xf numFmtId="173" fontId="2" fillId="13" borderId="18" xfId="3" applyNumberFormat="1" applyFont="1" applyFill="1" applyBorder="1" applyAlignment="1">
      <alignment horizontal="left" vertical="top" wrapText="1"/>
    </xf>
    <xf numFmtId="173" fontId="2" fillId="13" borderId="53" xfId="3" applyNumberFormat="1" applyFont="1" applyFill="1" applyBorder="1" applyAlignment="1">
      <alignment horizontal="left" vertical="top" wrapText="1"/>
    </xf>
    <xf numFmtId="173" fontId="3" fillId="4" borderId="21" xfId="0" applyNumberFormat="1" applyFont="1" applyFill="1" applyBorder="1" applyAlignment="1">
      <alignment horizontal="center" vertical="center" wrapText="1"/>
    </xf>
    <xf numFmtId="173" fontId="3" fillId="4" borderId="47" xfId="0" applyNumberFormat="1" applyFont="1" applyFill="1" applyBorder="1" applyAlignment="1">
      <alignment horizontal="center" vertical="center" wrapText="1"/>
    </xf>
    <xf numFmtId="173" fontId="3" fillId="4" borderId="37" xfId="0" applyNumberFormat="1" applyFont="1" applyFill="1" applyBorder="1" applyAlignment="1">
      <alignment horizontal="center" vertical="center" wrapText="1"/>
    </xf>
    <xf numFmtId="173" fontId="2" fillId="0" borderId="54" xfId="0" applyNumberFormat="1" applyFont="1" applyBorder="1" applyAlignment="1">
      <alignment horizontal="center" vertical="center"/>
    </xf>
    <xf numFmtId="173" fontId="2" fillId="0" borderId="12" xfId="0" applyNumberFormat="1" applyFont="1" applyBorder="1" applyAlignment="1">
      <alignment horizontal="center" vertical="center"/>
    </xf>
    <xf numFmtId="49" fontId="2" fillId="0" borderId="18" xfId="0" applyNumberFormat="1" applyFont="1" applyBorder="1" applyAlignment="1">
      <alignment horizontal="center" vertical="center"/>
    </xf>
    <xf numFmtId="173" fontId="3" fillId="5" borderId="27" xfId="0" applyNumberFormat="1" applyFont="1" applyFill="1" applyBorder="1" applyAlignment="1">
      <alignment horizontal="center" vertical="center"/>
    </xf>
    <xf numFmtId="173" fontId="3" fillId="0" borderId="27" xfId="0" applyNumberFormat="1" applyFont="1" applyBorder="1" applyAlignment="1">
      <alignment horizontal="center" vertical="center"/>
    </xf>
    <xf numFmtId="173" fontId="3" fillId="0" borderId="57" xfId="0" applyNumberFormat="1" applyFont="1" applyBorder="1" applyAlignment="1">
      <alignment horizontal="center" vertical="center"/>
    </xf>
    <xf numFmtId="173" fontId="3" fillId="8" borderId="62" xfId="0" applyNumberFormat="1" applyFont="1" applyFill="1" applyBorder="1" applyAlignment="1">
      <alignment horizontal="left" vertical="center" wrapText="1"/>
    </xf>
    <xf numFmtId="173" fontId="3" fillId="8" borderId="58" xfId="0" applyNumberFormat="1" applyFont="1" applyFill="1" applyBorder="1" applyAlignment="1">
      <alignment horizontal="left" vertical="center" wrapText="1"/>
    </xf>
    <xf numFmtId="173" fontId="3" fillId="8" borderId="61" xfId="0" applyNumberFormat="1" applyFont="1" applyFill="1" applyBorder="1" applyAlignment="1">
      <alignment horizontal="left" vertical="center" wrapText="1"/>
    </xf>
    <xf numFmtId="49" fontId="3" fillId="0" borderId="18" xfId="3" applyNumberFormat="1" applyFont="1" applyBorder="1" applyAlignment="1">
      <alignment horizontal="center" vertical="center"/>
    </xf>
    <xf numFmtId="49" fontId="3" fillId="0" borderId="53" xfId="3" applyNumberFormat="1" applyFont="1" applyBorder="1" applyAlignment="1">
      <alignment horizontal="center" vertical="center"/>
    </xf>
    <xf numFmtId="173" fontId="2" fillId="13" borderId="1" xfId="0" applyNumberFormat="1" applyFont="1" applyFill="1" applyBorder="1" applyAlignment="1">
      <alignment horizontal="left" vertical="center" wrapText="1"/>
    </xf>
    <xf numFmtId="173" fontId="4" fillId="5" borderId="14" xfId="0" applyNumberFormat="1" applyFont="1" applyFill="1" applyBorder="1" applyAlignment="1">
      <alignment horizontal="left" vertical="center" wrapText="1"/>
    </xf>
    <xf numFmtId="173" fontId="4" fillId="5" borderId="58" xfId="0" applyNumberFormat="1" applyFont="1" applyFill="1" applyBorder="1" applyAlignment="1">
      <alignment horizontal="left" vertical="center" wrapText="1"/>
    </xf>
    <xf numFmtId="173" fontId="4" fillId="5" borderId="63" xfId="0" applyNumberFormat="1" applyFont="1" applyFill="1" applyBorder="1" applyAlignment="1">
      <alignment horizontal="left" vertical="center" wrapText="1"/>
    </xf>
    <xf numFmtId="173" fontId="4" fillId="5" borderId="0" xfId="0" applyNumberFormat="1" applyFont="1" applyFill="1" applyBorder="1" applyAlignment="1">
      <alignment horizontal="left" vertical="center" wrapText="1"/>
    </xf>
    <xf numFmtId="173" fontId="4" fillId="5" borderId="64"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173" fontId="3" fillId="5" borderId="8" xfId="0" applyNumberFormat="1" applyFont="1" applyFill="1" applyBorder="1" applyAlignment="1">
      <alignment horizontal="center" vertical="center"/>
    </xf>
    <xf numFmtId="173" fontId="3" fillId="5" borderId="14" xfId="0" applyNumberFormat="1" applyFont="1" applyFill="1" applyBorder="1" applyAlignment="1">
      <alignment horizontal="center" vertical="center"/>
    </xf>
    <xf numFmtId="49" fontId="2" fillId="0" borderId="6"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173" fontId="4" fillId="5" borderId="61" xfId="0" applyNumberFormat="1" applyFont="1" applyFill="1" applyBorder="1" applyAlignment="1">
      <alignment horizontal="left" vertical="center" wrapText="1"/>
    </xf>
    <xf numFmtId="49" fontId="2" fillId="0" borderId="53" xfId="0" applyNumberFormat="1" applyFont="1" applyBorder="1" applyAlignment="1">
      <alignment horizontal="center" vertical="center"/>
    </xf>
    <xf numFmtId="49" fontId="3" fillId="5" borderId="53" xfId="0" applyNumberFormat="1" applyFont="1" applyFill="1" applyBorder="1" applyAlignment="1">
      <alignment horizontal="center" vertical="center"/>
    </xf>
    <xf numFmtId="49" fontId="2" fillId="0" borderId="18"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3" fillId="0" borderId="5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1" fontId="2" fillId="4" borderId="32" xfId="0" applyNumberFormat="1" applyFont="1" applyFill="1" applyBorder="1" applyAlignment="1">
      <alignment horizontal="center" vertical="center"/>
    </xf>
    <xf numFmtId="1" fontId="2" fillId="4" borderId="6" xfId="0" applyNumberFormat="1" applyFont="1" applyFill="1" applyBorder="1" applyAlignment="1">
      <alignment horizontal="center" vertical="center"/>
    </xf>
    <xf numFmtId="173" fontId="2" fillId="0" borderId="11" xfId="0" applyNumberFormat="1" applyFont="1" applyBorder="1" applyAlignment="1">
      <alignment horizontal="center" vertical="center"/>
    </xf>
    <xf numFmtId="49" fontId="2" fillId="0" borderId="16"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1" fontId="2" fillId="13" borderId="17" xfId="1" applyNumberFormat="1" applyFont="1" applyFill="1" applyBorder="1" applyAlignment="1">
      <alignment horizontal="center" vertical="center"/>
    </xf>
    <xf numFmtId="1" fontId="2" fillId="13" borderId="52" xfId="1" applyNumberFormat="1" applyFont="1" applyFill="1" applyBorder="1" applyAlignment="1">
      <alignment horizontal="center" vertical="center"/>
    </xf>
    <xf numFmtId="1" fontId="2" fillId="13" borderId="18" xfId="1" applyNumberFormat="1" applyFont="1" applyFill="1" applyBorder="1" applyAlignment="1">
      <alignment horizontal="center" vertical="center"/>
    </xf>
    <xf numFmtId="1" fontId="2" fillId="13" borderId="53" xfId="1" applyNumberFormat="1" applyFont="1" applyFill="1" applyBorder="1" applyAlignment="1">
      <alignment horizontal="center" vertical="center"/>
    </xf>
    <xf numFmtId="1" fontId="2" fillId="4" borderId="17" xfId="0" applyNumberFormat="1" applyFont="1" applyFill="1" applyBorder="1" applyAlignment="1">
      <alignment horizontal="center" vertical="center"/>
    </xf>
    <xf numFmtId="1" fontId="2" fillId="4" borderId="52" xfId="0" applyNumberFormat="1" applyFont="1" applyFill="1" applyBorder="1" applyAlignment="1">
      <alignment horizontal="center" vertical="center"/>
    </xf>
    <xf numFmtId="1" fontId="2" fillId="4" borderId="35" xfId="0" applyNumberFormat="1" applyFont="1" applyFill="1" applyBorder="1" applyAlignment="1">
      <alignment horizontal="center" vertical="center"/>
    </xf>
    <xf numFmtId="173" fontId="2" fillId="0" borderId="53" xfId="0" applyNumberFormat="1" applyFont="1" applyFill="1" applyBorder="1" applyAlignment="1">
      <alignment horizontal="center" vertical="center" wrapText="1"/>
    </xf>
    <xf numFmtId="173" fontId="2" fillId="13" borderId="53" xfId="0" applyNumberFormat="1" applyFont="1" applyFill="1" applyBorder="1" applyAlignment="1">
      <alignment horizontal="left" vertical="center" wrapText="1"/>
    </xf>
    <xf numFmtId="173" fontId="3" fillId="7" borderId="7" xfId="0" applyNumberFormat="1" applyFont="1" applyFill="1" applyBorder="1" applyAlignment="1">
      <alignment horizontal="right" vertical="center"/>
    </xf>
    <xf numFmtId="173" fontId="3" fillId="7" borderId="8" xfId="0" applyNumberFormat="1" applyFont="1" applyFill="1" applyBorder="1" applyAlignment="1">
      <alignment horizontal="right" vertical="center"/>
    </xf>
    <xf numFmtId="173" fontId="3" fillId="7" borderId="14" xfId="0" applyNumberFormat="1" applyFont="1" applyFill="1" applyBorder="1" applyAlignment="1">
      <alignment horizontal="right" vertical="center"/>
    </xf>
    <xf numFmtId="173" fontId="3" fillId="3" borderId="3" xfId="0" applyNumberFormat="1" applyFont="1" applyFill="1" applyBorder="1" applyAlignment="1">
      <alignment horizontal="center" vertical="center" textRotation="90" wrapText="1"/>
    </xf>
    <xf numFmtId="173" fontId="3" fillId="3" borderId="4" xfId="0" applyNumberFormat="1" applyFont="1" applyFill="1" applyBorder="1" applyAlignment="1">
      <alignment horizontal="center" vertical="center" textRotation="90" wrapText="1"/>
    </xf>
    <xf numFmtId="173" fontId="3" fillId="3" borderId="6" xfId="0" applyNumberFormat="1" applyFont="1" applyFill="1" applyBorder="1" applyAlignment="1">
      <alignment horizontal="center" vertical="center" textRotation="90" wrapText="1"/>
    </xf>
    <xf numFmtId="173" fontId="3" fillId="3" borderId="1" xfId="0" applyNumberFormat="1" applyFont="1" applyFill="1" applyBorder="1" applyAlignment="1">
      <alignment horizontal="center" vertical="center" textRotation="90" wrapText="1"/>
    </xf>
    <xf numFmtId="173" fontId="3" fillId="3" borderId="17" xfId="0" applyNumberFormat="1" applyFont="1" applyFill="1" applyBorder="1" applyAlignment="1">
      <alignment horizontal="center" vertical="center" textRotation="90" wrapText="1"/>
    </xf>
    <xf numFmtId="173" fontId="3" fillId="3" borderId="11" xfId="0" applyNumberFormat="1" applyFont="1" applyFill="1" applyBorder="1" applyAlignment="1">
      <alignment horizontal="center" vertical="center" textRotation="90" wrapText="1"/>
    </xf>
    <xf numFmtId="173" fontId="3" fillId="3" borderId="19" xfId="0" applyNumberFormat="1" applyFont="1" applyFill="1" applyBorder="1" applyAlignment="1">
      <alignment horizontal="center" vertical="center" textRotation="90" wrapText="1"/>
    </xf>
    <xf numFmtId="173" fontId="3" fillId="3" borderId="59" xfId="0" applyNumberFormat="1" applyFont="1" applyFill="1" applyBorder="1" applyAlignment="1">
      <alignment horizontal="center" vertical="center" textRotation="90" wrapText="1"/>
    </xf>
    <xf numFmtId="173" fontId="3" fillId="7" borderId="10" xfId="0" applyNumberFormat="1" applyFont="1" applyFill="1" applyBorder="1" applyAlignment="1">
      <alignment horizontal="left" vertical="center" wrapText="1"/>
    </xf>
    <xf numFmtId="173" fontId="3" fillId="7" borderId="60" xfId="0" applyNumberFormat="1" applyFont="1" applyFill="1" applyBorder="1" applyAlignment="1">
      <alignment horizontal="left" vertical="center" wrapText="1"/>
    </xf>
    <xf numFmtId="173" fontId="3" fillId="7" borderId="22" xfId="0" applyNumberFormat="1" applyFont="1" applyFill="1" applyBorder="1" applyAlignment="1">
      <alignment horizontal="left" vertical="center" wrapText="1"/>
    </xf>
    <xf numFmtId="173" fontId="3" fillId="7" borderId="4" xfId="0" applyNumberFormat="1" applyFont="1" applyFill="1" applyBorder="1" applyAlignment="1">
      <alignment horizontal="left" vertical="center" wrapText="1"/>
    </xf>
    <xf numFmtId="173" fontId="3" fillId="7" borderId="18" xfId="0" applyNumberFormat="1" applyFont="1" applyFill="1" applyBorder="1" applyAlignment="1">
      <alignment horizontal="left" vertical="center"/>
    </xf>
    <xf numFmtId="173" fontId="3" fillId="7" borderId="1" xfId="0" applyNumberFormat="1" applyFont="1" applyFill="1" applyBorder="1" applyAlignment="1">
      <alignment horizontal="left" vertical="center"/>
    </xf>
    <xf numFmtId="173" fontId="3" fillId="7" borderId="1" xfId="0" applyNumberFormat="1" applyFont="1" applyFill="1" applyBorder="1" applyAlignment="1">
      <alignment horizontal="left" vertical="center" wrapText="1"/>
    </xf>
    <xf numFmtId="172" fontId="3" fillId="7" borderId="1" xfId="5" applyNumberFormat="1" applyFont="1" applyFill="1" applyBorder="1" applyAlignment="1">
      <alignment horizontal="left" vertical="center" wrapText="1"/>
    </xf>
    <xf numFmtId="173" fontId="3" fillId="9" borderId="26" xfId="0" applyNumberFormat="1" applyFont="1" applyFill="1" applyBorder="1" applyAlignment="1">
      <alignment horizontal="center" vertical="center"/>
    </xf>
    <xf numFmtId="173" fontId="3" fillId="9" borderId="27" xfId="0" applyNumberFormat="1" applyFont="1" applyFill="1" applyBorder="1" applyAlignment="1">
      <alignment horizontal="center" vertical="center"/>
    </xf>
    <xf numFmtId="173" fontId="3" fillId="9" borderId="57"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173" fontId="3" fillId="5" borderId="57"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49" fontId="8" fillId="3" borderId="58" xfId="0" applyNumberFormat="1" applyFont="1" applyFill="1" applyBorder="1" applyAlignment="1">
      <alignment horizontal="center" vertical="center"/>
    </xf>
    <xf numFmtId="0" fontId="3" fillId="0" borderId="1" xfId="0" quotePrefix="1" applyNumberFormat="1" applyFont="1" applyFill="1" applyBorder="1" applyAlignment="1">
      <alignment horizontal="center" vertical="center"/>
    </xf>
    <xf numFmtId="0" fontId="3" fillId="0" borderId="18" xfId="0" quotePrefix="1" applyNumberFormat="1" applyFont="1" applyFill="1" applyBorder="1" applyAlignment="1">
      <alignment horizontal="center" vertical="center"/>
    </xf>
    <xf numFmtId="0" fontId="15" fillId="2" borderId="18" xfId="0" applyFont="1" applyFill="1" applyBorder="1" applyAlignment="1">
      <alignment horizontal="left" vertical="center" wrapText="1"/>
    </xf>
    <xf numFmtId="49" fontId="2" fillId="2" borderId="1" xfId="6" applyNumberFormat="1" applyFont="1" applyFill="1" applyBorder="1" applyAlignment="1">
      <alignment horizontal="center" vertical="center" wrapText="1"/>
    </xf>
    <xf numFmtId="49" fontId="2" fillId="2" borderId="18" xfId="6" applyNumberFormat="1" applyFont="1" applyFill="1" applyBorder="1" applyAlignment="1">
      <alignment horizontal="center" vertical="center" wrapText="1"/>
    </xf>
    <xf numFmtId="49" fontId="2" fillId="2" borderId="10" xfId="6" applyNumberFormat="1" applyFont="1" applyFill="1" applyBorder="1" applyAlignment="1">
      <alignment horizontal="center" vertical="center"/>
    </xf>
    <xf numFmtId="49" fontId="2" fillId="2" borderId="11" xfId="6" applyNumberFormat="1" applyFont="1" applyFill="1" applyBorder="1" applyAlignment="1">
      <alignment horizontal="center" vertical="center"/>
    </xf>
    <xf numFmtId="173" fontId="2" fillId="0" borderId="6" xfId="0" applyNumberFormat="1" applyFont="1" applyFill="1" applyBorder="1" applyAlignment="1">
      <alignment horizontal="left" vertical="center" wrapText="1"/>
    </xf>
    <xf numFmtId="173" fontId="2" fillId="0" borderId="17"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1" xfId="0" applyNumberFormat="1" applyFont="1" applyFill="1" applyBorder="1" applyAlignment="1">
      <alignment horizontal="left" vertical="center" wrapText="1"/>
    </xf>
    <xf numFmtId="1" fontId="2" fillId="0" borderId="29" xfId="0" applyNumberFormat="1" applyFont="1" applyFill="1" applyBorder="1" applyAlignment="1">
      <alignment horizontal="center" vertical="center"/>
    </xf>
    <xf numFmtId="1" fontId="2" fillId="0" borderId="50" xfId="0" applyNumberFormat="1" applyFont="1" applyFill="1" applyBorder="1" applyAlignment="1">
      <alignment horizontal="center" vertical="center"/>
    </xf>
    <xf numFmtId="1" fontId="2" fillId="0" borderId="51" xfId="0" applyNumberFormat="1" applyFont="1" applyFill="1" applyBorder="1" applyAlignment="1">
      <alignment horizontal="center" vertical="center"/>
    </xf>
    <xf numFmtId="1" fontId="2" fillId="4" borderId="24"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1" fontId="2" fillId="2" borderId="56" xfId="0" applyNumberFormat="1" applyFont="1" applyFill="1" applyBorder="1" applyAlignment="1">
      <alignment horizontal="center" vertical="center"/>
    </xf>
    <xf numFmtId="1" fontId="2" fillId="13" borderId="50" xfId="0" applyNumberFormat="1" applyFont="1" applyFill="1" applyBorder="1" applyAlignment="1">
      <alignment horizontal="center" vertical="center"/>
    </xf>
    <xf numFmtId="1" fontId="2" fillId="0" borderId="56" xfId="0" applyNumberFormat="1" applyFont="1" applyFill="1" applyBorder="1" applyAlignment="1">
      <alignment horizontal="center" vertical="center"/>
    </xf>
    <xf numFmtId="2" fontId="4" fillId="5" borderId="7" xfId="0" applyNumberFormat="1" applyFont="1" applyFill="1" applyBorder="1" applyAlignment="1">
      <alignment horizontal="left" vertical="center" wrapText="1"/>
    </xf>
    <xf numFmtId="2" fontId="4" fillId="5" borderId="27" xfId="0" applyNumberFormat="1" applyFont="1" applyFill="1" applyBorder="1" applyAlignment="1">
      <alignment horizontal="left" vertical="center" wrapText="1"/>
    </xf>
    <xf numFmtId="2" fontId="4" fillId="5" borderId="53" xfId="0" applyNumberFormat="1" applyFont="1" applyFill="1" applyBorder="1" applyAlignment="1">
      <alignment horizontal="left" vertical="center" wrapText="1"/>
    </xf>
    <xf numFmtId="2" fontId="4" fillId="5" borderId="47" xfId="0" applyNumberFormat="1" applyFont="1" applyFill="1" applyBorder="1" applyAlignment="1">
      <alignment horizontal="left" vertical="center" wrapText="1"/>
    </xf>
    <xf numFmtId="1" fontId="2" fillId="13" borderId="29" xfId="0" applyNumberFormat="1" applyFont="1" applyFill="1" applyBorder="1" applyAlignment="1">
      <alignment horizontal="center" vertical="center"/>
    </xf>
    <xf numFmtId="0" fontId="2" fillId="0" borderId="56" xfId="0" applyFont="1" applyBorder="1" applyAlignment="1">
      <alignment horizontal="center" vertical="center" wrapText="1"/>
    </xf>
    <xf numFmtId="0" fontId="2" fillId="0" borderId="50" xfId="0" applyFont="1" applyBorder="1" applyAlignment="1">
      <alignment horizontal="center" vertical="center" wrapText="1"/>
    </xf>
    <xf numFmtId="172" fontId="2" fillId="0" borderId="16" xfId="0" applyNumberFormat="1" applyFont="1" applyFill="1" applyBorder="1" applyAlignment="1">
      <alignment horizontal="center" vertical="center"/>
    </xf>
    <xf numFmtId="49" fontId="21" fillId="2" borderId="18" xfId="0" applyNumberFormat="1" applyFont="1" applyFill="1" applyBorder="1" applyAlignment="1">
      <alignment horizontal="center" vertical="center"/>
    </xf>
    <xf numFmtId="49" fontId="21" fillId="2" borderId="36" xfId="0" applyNumberFormat="1" applyFont="1" applyFill="1" applyBorder="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55" xfId="0" applyNumberFormat="1" applyFont="1" applyFill="1" applyBorder="1" applyAlignment="1">
      <alignment horizontal="center" vertical="center"/>
    </xf>
    <xf numFmtId="1" fontId="2" fillId="13" borderId="21" xfId="1" applyNumberFormat="1" applyFont="1" applyFill="1" applyBorder="1" applyAlignment="1">
      <alignment horizontal="center" vertical="center"/>
    </xf>
    <xf numFmtId="1" fontId="2" fillId="13" borderId="47" xfId="1" applyNumberFormat="1" applyFont="1" applyFill="1" applyBorder="1" applyAlignment="1">
      <alignment horizontal="center" vertical="center"/>
    </xf>
    <xf numFmtId="1" fontId="2" fillId="0" borderId="18" xfId="0" applyNumberFormat="1" applyFont="1" applyFill="1" applyBorder="1" applyAlignment="1">
      <alignment horizontal="center" vertical="center"/>
    </xf>
    <xf numFmtId="1" fontId="2" fillId="0" borderId="53" xfId="0" applyNumberFormat="1" applyFont="1" applyFill="1" applyBorder="1" applyAlignment="1">
      <alignment horizontal="center" vertical="center"/>
    </xf>
    <xf numFmtId="1" fontId="2" fillId="0" borderId="21" xfId="0" applyNumberFormat="1" applyFont="1" applyFill="1" applyBorder="1" applyAlignment="1">
      <alignment horizontal="center" vertical="center"/>
    </xf>
    <xf numFmtId="1" fontId="2" fillId="0" borderId="47" xfId="0" applyNumberFormat="1" applyFont="1" applyFill="1" applyBorder="1" applyAlignment="1">
      <alignment horizontal="center" vertical="center"/>
    </xf>
    <xf numFmtId="192" fontId="2" fillId="0" borderId="11" xfId="2" quotePrefix="1" applyNumberFormat="1" applyFont="1" applyBorder="1" applyAlignment="1">
      <alignment horizontal="center" vertical="center"/>
    </xf>
    <xf numFmtId="192" fontId="2" fillId="0" borderId="54" xfId="2" applyNumberFormat="1" applyFont="1" applyBorder="1" applyAlignment="1">
      <alignment horizontal="center" vertical="center"/>
    </xf>
    <xf numFmtId="192" fontId="2" fillId="0" borderId="29" xfId="2" applyNumberFormat="1" applyFont="1" applyFill="1" applyBorder="1" applyAlignment="1">
      <alignment horizontal="left" vertical="center" wrapText="1"/>
    </xf>
    <xf numFmtId="192" fontId="2" fillId="0" borderId="50" xfId="2" applyNumberFormat="1" applyFont="1" applyFill="1" applyBorder="1" applyAlignment="1">
      <alignment horizontal="left" vertical="center" wrapText="1"/>
    </xf>
    <xf numFmtId="192" fontId="2" fillId="0" borderId="51" xfId="2" applyNumberFormat="1" applyFont="1" applyFill="1" applyBorder="1" applyAlignment="1">
      <alignment horizontal="left" vertical="center" wrapText="1"/>
    </xf>
    <xf numFmtId="192" fontId="3" fillId="3" borderId="17" xfId="2" applyNumberFormat="1" applyFont="1" applyFill="1" applyBorder="1" applyAlignment="1">
      <alignment horizontal="center" vertical="center"/>
    </xf>
    <xf numFmtId="192" fontId="3" fillId="3" borderId="52" xfId="2" applyNumberFormat="1" applyFont="1" applyFill="1" applyBorder="1" applyAlignment="1">
      <alignment horizontal="center" vertical="center"/>
    </xf>
    <xf numFmtId="192" fontId="3" fillId="5" borderId="18" xfId="2" applyNumberFormat="1" applyFont="1" applyFill="1" applyBorder="1" applyAlignment="1">
      <alignment horizontal="center" vertical="center"/>
    </xf>
    <xf numFmtId="192" fontId="3" fillId="5" borderId="53" xfId="2" applyNumberFormat="1" applyFont="1" applyFill="1" applyBorder="1" applyAlignment="1">
      <alignment horizontal="center" vertical="center"/>
    </xf>
    <xf numFmtId="192" fontId="3" fillId="0" borderId="18" xfId="2" applyNumberFormat="1" applyFont="1" applyBorder="1" applyAlignment="1">
      <alignment horizontal="center" vertical="center"/>
    </xf>
    <xf numFmtId="192" fontId="3" fillId="0" borderId="53" xfId="2" applyNumberFormat="1" applyFont="1" applyBorder="1" applyAlignment="1">
      <alignment horizontal="center" vertical="center"/>
    </xf>
    <xf numFmtId="192" fontId="2" fillId="0" borderId="18" xfId="2" applyNumberFormat="1" applyFont="1" applyFill="1" applyBorder="1" applyAlignment="1">
      <alignment horizontal="left" vertical="center" wrapText="1"/>
    </xf>
    <xf numFmtId="192" fontId="2" fillId="0" borderId="53" xfId="2" applyNumberFormat="1" applyFont="1" applyFill="1" applyBorder="1" applyAlignment="1">
      <alignment horizontal="left" vertical="center" wrapText="1"/>
    </xf>
    <xf numFmtId="192" fontId="2" fillId="0" borderId="18" xfId="2" applyNumberFormat="1" applyFont="1" applyBorder="1" applyAlignment="1">
      <alignment horizontal="center" vertical="center" wrapText="1"/>
    </xf>
    <xf numFmtId="192" fontId="2" fillId="0" borderId="53" xfId="2" applyNumberFormat="1" applyFont="1" applyBorder="1" applyAlignment="1">
      <alignment horizontal="center" vertical="center" wrapText="1"/>
    </xf>
    <xf numFmtId="0" fontId="14" fillId="0" borderId="0" xfId="0" applyFont="1" applyBorder="1" applyAlignment="1">
      <alignment horizontal="center"/>
    </xf>
    <xf numFmtId="0" fontId="2" fillId="0" borderId="0" xfId="0" applyFont="1" applyAlignment="1">
      <alignment horizontal="left" vertical="center" wrapText="1"/>
    </xf>
    <xf numFmtId="0" fontId="5" fillId="0" borderId="0" xfId="0" applyFont="1" applyAlignment="1">
      <alignment horizontal="right"/>
    </xf>
    <xf numFmtId="0" fontId="6" fillId="0" borderId="0" xfId="0" applyFont="1" applyAlignment="1">
      <alignment horizontal="center"/>
    </xf>
    <xf numFmtId="0" fontId="9" fillId="0" borderId="0" xfId="0" applyFont="1" applyAlignment="1">
      <alignment horizontal="center" vertical="top" wrapText="1"/>
    </xf>
    <xf numFmtId="0" fontId="13" fillId="0" borderId="0" xfId="0" applyFont="1" applyAlignment="1">
      <alignment horizontal="center" vertical="top" wrapText="1"/>
    </xf>
  </cellXfs>
  <cellStyles count="10">
    <cellStyle name="Įprastas" xfId="0" builtinId="0"/>
    <cellStyle name="Įprastas 2" xfId="1"/>
    <cellStyle name="Kablelis" xfId="2" builtinId="3"/>
    <cellStyle name="Normal 2" xfId="3"/>
    <cellStyle name="Normal 2 2" xfId="4"/>
    <cellStyle name="Normal_3_1 Programos 1 lentele" xfId="5"/>
    <cellStyle name="Normal_4 programa (11.13)" xfId="6"/>
    <cellStyle name="Normal_6 programa" xfId="7"/>
    <cellStyle name="Normal_6 programa 2" xfId="8"/>
    <cellStyle name="Normal_Sheet1" xfId="9"/>
  </cellStyles>
  <dxfs count="3">
    <dxf>
      <font>
        <condense val="0"/>
        <extend val="0"/>
        <color auto="1"/>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yperv/DocLogix/Attachments/Current/2015%20SAVIVALDYB&#278;S%20DOKUMENTAI%20(1137581)/1.15.%20(1139045)/1.15.-16/3%20programa%202015-2017%20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 tesinys"/>
      <sheetName val="1 lentele"/>
      <sheetName val="2 lentele"/>
      <sheetName val="Paskola"/>
    </sheetNames>
    <sheetDataSet>
      <sheetData sheetId="0"/>
      <sheetData sheetId="1">
        <row r="271">
          <cell r="P271">
            <v>0</v>
          </cell>
          <cell r="Q271">
            <v>0</v>
          </cell>
        </row>
      </sheetData>
      <sheetData sheetId="2"/>
      <sheetData sheetId="3"/>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1"/>
  <sheetViews>
    <sheetView topLeftCell="A13" zoomScaleNormal="100" workbookViewId="0">
      <selection sqref="A1:H41"/>
    </sheetView>
  </sheetViews>
  <sheetFormatPr defaultRowHeight="12.75" x14ac:dyDescent="0.2"/>
  <cols>
    <col min="1" max="1" width="44.28515625" style="159" customWidth="1"/>
    <col min="2" max="2" width="14.140625" style="159" hidden="1" customWidth="1"/>
    <col min="3" max="3" width="12.5703125" style="159" customWidth="1"/>
    <col min="4" max="4" width="12" style="159" customWidth="1"/>
    <col min="5" max="5" width="13" style="159" customWidth="1"/>
    <col min="6" max="6" width="10.85546875" style="159" customWidth="1"/>
    <col min="7" max="8" width="11.140625" style="159" customWidth="1"/>
    <col min="9" max="16384" width="9.140625" style="159"/>
  </cols>
  <sheetData>
    <row r="1" spans="1:8" ht="30.75" customHeight="1" x14ac:dyDescent="0.2">
      <c r="A1" s="403" t="s">
        <v>61</v>
      </c>
      <c r="B1" s="403"/>
      <c r="C1" s="404"/>
      <c r="D1" s="404"/>
      <c r="E1" s="404"/>
      <c r="F1" s="404"/>
      <c r="G1" s="404"/>
    </row>
    <row r="2" spans="1:8" x14ac:dyDescent="0.2">
      <c r="A2" s="404" t="s">
        <v>42</v>
      </c>
      <c r="B2" s="404"/>
      <c r="C2" s="404"/>
      <c r="D2" s="404"/>
      <c r="E2" s="404"/>
      <c r="F2" s="404"/>
      <c r="G2" s="404"/>
    </row>
    <row r="3" spans="1:8" x14ac:dyDescent="0.2">
      <c r="A3" s="31"/>
      <c r="B3" s="31"/>
      <c r="C3" s="31"/>
      <c r="D3" s="31"/>
      <c r="E3" s="31"/>
      <c r="F3" s="31"/>
      <c r="G3" s="31"/>
    </row>
    <row r="4" spans="1:8" x14ac:dyDescent="0.2">
      <c r="A4" s="405" t="s">
        <v>486</v>
      </c>
      <c r="B4" s="405"/>
      <c r="C4" s="405"/>
      <c r="D4" s="405"/>
      <c r="E4" s="405"/>
      <c r="F4" s="405"/>
      <c r="G4" s="405"/>
    </row>
    <row r="5" spans="1:8" ht="13.5" thickBot="1" x14ac:dyDescent="0.25">
      <c r="A5" s="31"/>
      <c r="B5" s="31"/>
      <c r="C5" s="31"/>
      <c r="D5" s="31"/>
      <c r="E5" s="31"/>
      <c r="F5" s="31"/>
      <c r="G5" s="31"/>
    </row>
    <row r="6" spans="1:8" ht="18.75" customHeight="1" x14ac:dyDescent="0.2">
      <c r="A6" s="406" t="s">
        <v>43</v>
      </c>
      <c r="B6" s="408" t="s">
        <v>163</v>
      </c>
      <c r="C6" s="410" t="s">
        <v>488</v>
      </c>
      <c r="D6" s="401" t="s">
        <v>464</v>
      </c>
      <c r="E6" s="401"/>
      <c r="F6" s="401"/>
      <c r="G6" s="401" t="s">
        <v>76</v>
      </c>
      <c r="H6" s="399" t="s">
        <v>487</v>
      </c>
    </row>
    <row r="7" spans="1:8" ht="42.75" customHeight="1" thickBot="1" x14ac:dyDescent="0.25">
      <c r="A7" s="407"/>
      <c r="B7" s="409"/>
      <c r="C7" s="411"/>
      <c r="D7" s="362" t="s">
        <v>489</v>
      </c>
      <c r="E7" s="362" t="s">
        <v>164</v>
      </c>
      <c r="F7" s="362" t="s">
        <v>304</v>
      </c>
      <c r="G7" s="402"/>
      <c r="H7" s="400"/>
    </row>
    <row r="8" spans="1:8" ht="13.5" thickBot="1" x14ac:dyDescent="0.25">
      <c r="A8" s="363" t="s">
        <v>44</v>
      </c>
      <c r="B8" s="364"/>
      <c r="C8" s="364">
        <f>ROUND(7650600/3.4528,0)</f>
        <v>2215767</v>
      </c>
      <c r="D8" s="365">
        <f>SUM(D9,D11)</f>
        <v>2215766</v>
      </c>
      <c r="E8" s="365">
        <f>SUM(E9,E11)</f>
        <v>-1665655</v>
      </c>
      <c r="F8" s="365">
        <f>SUM(F9,F11)</f>
        <v>550111</v>
      </c>
      <c r="G8" s="365">
        <f>G12</f>
        <v>6731086</v>
      </c>
      <c r="H8" s="366">
        <f>H12</f>
        <v>4474660</v>
      </c>
    </row>
    <row r="9" spans="1:8" x14ac:dyDescent="0.2">
      <c r="A9" s="367" t="s">
        <v>45</v>
      </c>
      <c r="B9" s="368"/>
      <c r="C9" s="368">
        <f>ROUND(4051600/3.4528,0)</f>
        <v>1173424</v>
      </c>
      <c r="D9" s="369">
        <f t="shared" ref="D9:D33" si="0">C9</f>
        <v>1173424</v>
      </c>
      <c r="E9" s="369">
        <f>F9-C9</f>
        <v>-634013</v>
      </c>
      <c r="F9" s="369">
        <f>'1 lentele'!M303</f>
        <v>539411</v>
      </c>
      <c r="G9" s="369">
        <v>0</v>
      </c>
      <c r="H9" s="370">
        <v>0</v>
      </c>
    </row>
    <row r="10" spans="1:8" x14ac:dyDescent="0.2">
      <c r="A10" s="371" t="s">
        <v>46</v>
      </c>
      <c r="B10" s="372"/>
      <c r="C10" s="368">
        <f>ROUND(83800/3.4528,0)</f>
        <v>24270</v>
      </c>
      <c r="D10" s="369">
        <f t="shared" si="0"/>
        <v>24270</v>
      </c>
      <c r="E10" s="369">
        <f>F10-C10</f>
        <v>2743</v>
      </c>
      <c r="F10" s="373">
        <f>'1 lentele'!N303</f>
        <v>27013</v>
      </c>
      <c r="G10" s="373">
        <v>0</v>
      </c>
      <c r="H10" s="374"/>
    </row>
    <row r="11" spans="1:8" ht="26.25" thickBot="1" x14ac:dyDescent="0.25">
      <c r="A11" s="375" t="s">
        <v>47</v>
      </c>
      <c r="B11" s="376"/>
      <c r="C11" s="377">
        <f>ROUND(3599000/3.4528,0)</f>
        <v>1042342</v>
      </c>
      <c r="D11" s="369">
        <f t="shared" si="0"/>
        <v>1042342</v>
      </c>
      <c r="E11" s="369">
        <f>F11-C11</f>
        <v>-1031642</v>
      </c>
      <c r="F11" s="377">
        <f>'1 lentele'!O303</f>
        <v>10700</v>
      </c>
      <c r="G11" s="377">
        <v>0</v>
      </c>
      <c r="H11" s="378">
        <v>0</v>
      </c>
    </row>
    <row r="12" spans="1:8" ht="13.5" thickBot="1" x14ac:dyDescent="0.25">
      <c r="A12" s="379" t="s">
        <v>48</v>
      </c>
      <c r="B12" s="380"/>
      <c r="C12" s="380">
        <f>ROUND(7650600/3.4528,0)</f>
        <v>2215767</v>
      </c>
      <c r="D12" s="381">
        <f t="shared" si="0"/>
        <v>2215767</v>
      </c>
      <c r="E12" s="381">
        <f>E13+E34</f>
        <v>-1665656</v>
      </c>
      <c r="F12" s="381">
        <f>F13+F34</f>
        <v>550111</v>
      </c>
      <c r="G12" s="381">
        <f>G13+G34</f>
        <v>6731086</v>
      </c>
      <c r="H12" s="382">
        <f>H13+H34</f>
        <v>4474660</v>
      </c>
    </row>
    <row r="13" spans="1:8" x14ac:dyDescent="0.2">
      <c r="A13" s="383" t="s">
        <v>49</v>
      </c>
      <c r="B13" s="384"/>
      <c r="C13" s="384">
        <f>ROUND(1694600/3.4528,0)</f>
        <v>490790</v>
      </c>
      <c r="D13" s="385">
        <f t="shared" si="0"/>
        <v>490790</v>
      </c>
      <c r="E13" s="385">
        <f>E14+E23+E24+E25+E26+E27+E28+E33</f>
        <v>59321</v>
      </c>
      <c r="F13" s="385">
        <f>F14+F23+F24+F25+F26+F27+F28+F33</f>
        <v>550111</v>
      </c>
      <c r="G13" s="385">
        <f>G14+G23+G24+G25+G26+G27+G28+G33</f>
        <v>4990086</v>
      </c>
      <c r="H13" s="386">
        <f>H14+H23+H24+H25+H26+H27+H28+H33</f>
        <v>2793660</v>
      </c>
    </row>
    <row r="14" spans="1:8" x14ac:dyDescent="0.2">
      <c r="A14" s="387" t="s">
        <v>50</v>
      </c>
      <c r="B14" s="388"/>
      <c r="C14" s="388">
        <f>ROUND(465300/3.4528,0)</f>
        <v>134760</v>
      </c>
      <c r="D14" s="388">
        <f t="shared" si="0"/>
        <v>134760</v>
      </c>
      <c r="E14" s="388">
        <f>SUM(E16:E22)</f>
        <v>-25673</v>
      </c>
      <c r="F14" s="388">
        <f>SUM(F16:F22)</f>
        <v>109087</v>
      </c>
      <c r="G14" s="388">
        <f>SUM(G16:G22)</f>
        <v>160960</v>
      </c>
      <c r="H14" s="389">
        <f>SUM(H16:H22)</f>
        <v>165565</v>
      </c>
    </row>
    <row r="15" spans="1:8" x14ac:dyDescent="0.2">
      <c r="A15" s="387" t="s">
        <v>51</v>
      </c>
      <c r="B15" s="388"/>
      <c r="C15" s="388">
        <v>0</v>
      </c>
      <c r="D15" s="388">
        <f t="shared" si="0"/>
        <v>0</v>
      </c>
      <c r="E15" s="373">
        <f>F15-C15</f>
        <v>0</v>
      </c>
      <c r="F15" s="373">
        <v>0</v>
      </c>
      <c r="G15" s="373">
        <v>0</v>
      </c>
      <c r="H15" s="374"/>
    </row>
    <row r="16" spans="1:8" ht="25.5" x14ac:dyDescent="0.2">
      <c r="A16" s="387" t="s">
        <v>490</v>
      </c>
      <c r="B16" s="388"/>
      <c r="C16" s="388">
        <f>ROUND(465300/3.4528,0)</f>
        <v>134760</v>
      </c>
      <c r="D16" s="388">
        <f t="shared" si="0"/>
        <v>134760</v>
      </c>
      <c r="E16" s="373">
        <f t="shared" ref="E16:E22" si="1">F16-C16</f>
        <v>-25673</v>
      </c>
      <c r="F16" s="373">
        <f>'1 lentele'!L298</f>
        <v>109087</v>
      </c>
      <c r="G16" s="373">
        <f>'1 lentele'!U298</f>
        <v>160960</v>
      </c>
      <c r="H16" s="373">
        <f>'1 lentele'!V298</f>
        <v>165565</v>
      </c>
    </row>
    <row r="17" spans="1:8" x14ac:dyDescent="0.2">
      <c r="A17" s="387" t="s">
        <v>491</v>
      </c>
      <c r="B17" s="388"/>
      <c r="C17" s="388">
        <v>0</v>
      </c>
      <c r="D17" s="388">
        <f t="shared" si="0"/>
        <v>0</v>
      </c>
      <c r="E17" s="373">
        <f t="shared" si="1"/>
        <v>0</v>
      </c>
      <c r="F17" s="373">
        <v>0</v>
      </c>
      <c r="G17" s="373">
        <v>0</v>
      </c>
      <c r="H17" s="374">
        <v>0</v>
      </c>
    </row>
    <row r="18" spans="1:8" ht="25.5" x14ac:dyDescent="0.2">
      <c r="A18" s="387" t="s">
        <v>492</v>
      </c>
      <c r="B18" s="388"/>
      <c r="C18" s="388">
        <v>0</v>
      </c>
      <c r="D18" s="388">
        <f t="shared" si="0"/>
        <v>0</v>
      </c>
      <c r="E18" s="373">
        <f t="shared" si="1"/>
        <v>0</v>
      </c>
      <c r="F18" s="373">
        <v>0</v>
      </c>
      <c r="G18" s="373">
        <v>0</v>
      </c>
      <c r="H18" s="374">
        <v>0</v>
      </c>
    </row>
    <row r="19" spans="1:8" x14ac:dyDescent="0.2">
      <c r="A19" s="387" t="s">
        <v>493</v>
      </c>
      <c r="B19" s="388"/>
      <c r="C19" s="388">
        <v>0</v>
      </c>
      <c r="D19" s="388">
        <f t="shared" si="0"/>
        <v>0</v>
      </c>
      <c r="E19" s="373">
        <f t="shared" si="1"/>
        <v>0</v>
      </c>
      <c r="F19" s="373">
        <f>'[1]1 lentele'!L279</f>
        <v>0</v>
      </c>
      <c r="G19" s="373">
        <f>'[1]1 lentele'!P279</f>
        <v>0</v>
      </c>
      <c r="H19" s="374">
        <f>'[1]1 lentele'!Q279</f>
        <v>0</v>
      </c>
    </row>
    <row r="20" spans="1:8" x14ac:dyDescent="0.2">
      <c r="A20" s="387" t="s">
        <v>494</v>
      </c>
      <c r="B20" s="388"/>
      <c r="C20" s="388">
        <v>0</v>
      </c>
      <c r="D20" s="388">
        <f t="shared" si="0"/>
        <v>0</v>
      </c>
      <c r="E20" s="373">
        <f t="shared" si="1"/>
        <v>0</v>
      </c>
      <c r="F20" s="373">
        <v>0</v>
      </c>
      <c r="G20" s="373">
        <v>0</v>
      </c>
      <c r="H20" s="374">
        <v>0</v>
      </c>
    </row>
    <row r="21" spans="1:8" x14ac:dyDescent="0.2">
      <c r="A21" s="387" t="s">
        <v>495</v>
      </c>
      <c r="B21" s="388"/>
      <c r="C21" s="388">
        <v>0</v>
      </c>
      <c r="D21" s="388">
        <f t="shared" si="0"/>
        <v>0</v>
      </c>
      <c r="E21" s="373">
        <f t="shared" si="1"/>
        <v>0</v>
      </c>
      <c r="F21" s="373">
        <v>0</v>
      </c>
      <c r="G21" s="373">
        <v>0</v>
      </c>
      <c r="H21" s="374">
        <v>0</v>
      </c>
    </row>
    <row r="22" spans="1:8" ht="25.5" x14ac:dyDescent="0.2">
      <c r="A22" s="387" t="s">
        <v>496</v>
      </c>
      <c r="B22" s="388"/>
      <c r="C22" s="388">
        <v>0</v>
      </c>
      <c r="D22" s="388">
        <f t="shared" si="0"/>
        <v>0</v>
      </c>
      <c r="E22" s="373">
        <f t="shared" si="1"/>
        <v>0</v>
      </c>
      <c r="F22" s="373">
        <f>'1 lentele'!L297</f>
        <v>0</v>
      </c>
      <c r="G22" s="373">
        <v>0</v>
      </c>
      <c r="H22" s="374">
        <v>0</v>
      </c>
    </row>
    <row r="23" spans="1:8" ht="25.5" x14ac:dyDescent="0.2">
      <c r="A23" s="387" t="s">
        <v>497</v>
      </c>
      <c r="B23" s="388"/>
      <c r="C23" s="388">
        <f>ROUND(1229300/3.4528,0)</f>
        <v>356030</v>
      </c>
      <c r="D23" s="388">
        <f t="shared" si="0"/>
        <v>356030</v>
      </c>
      <c r="E23" s="373">
        <f>F23-C23</f>
        <v>84994</v>
      </c>
      <c r="F23" s="373">
        <f>'1 lentele'!L296</f>
        <v>441024</v>
      </c>
      <c r="G23" s="373">
        <f>'1 lentele'!U296</f>
        <v>4829126</v>
      </c>
      <c r="H23" s="373">
        <f>'1 lentele'!V296</f>
        <v>2628095</v>
      </c>
    </row>
    <row r="24" spans="1:8" x14ac:dyDescent="0.2">
      <c r="A24" s="371" t="s">
        <v>468</v>
      </c>
      <c r="B24" s="372"/>
      <c r="C24" s="372">
        <v>0</v>
      </c>
      <c r="D24" s="388">
        <f t="shared" si="0"/>
        <v>0</v>
      </c>
      <c r="E24" s="373">
        <f>F24-C24</f>
        <v>0</v>
      </c>
      <c r="F24" s="373">
        <v>0</v>
      </c>
      <c r="G24" s="373">
        <f>'[1]1 lentele'!P277</f>
        <v>0</v>
      </c>
      <c r="H24" s="374">
        <f>'[1]1 lentele'!Q275</f>
        <v>0</v>
      </c>
    </row>
    <row r="25" spans="1:8" x14ac:dyDescent="0.2">
      <c r="A25" s="371" t="s">
        <v>469</v>
      </c>
      <c r="B25" s="372"/>
      <c r="C25" s="372">
        <v>0</v>
      </c>
      <c r="D25" s="388">
        <f t="shared" si="0"/>
        <v>0</v>
      </c>
      <c r="E25" s="373">
        <f>F25-C25</f>
        <v>0</v>
      </c>
      <c r="F25" s="373">
        <v>0</v>
      </c>
      <c r="G25" s="373">
        <v>0</v>
      </c>
      <c r="H25" s="374">
        <v>0</v>
      </c>
    </row>
    <row r="26" spans="1:8" ht="25.5" x14ac:dyDescent="0.2">
      <c r="A26" s="371" t="s">
        <v>470</v>
      </c>
      <c r="B26" s="372"/>
      <c r="C26" s="372">
        <v>0</v>
      </c>
      <c r="D26" s="388">
        <f t="shared" si="0"/>
        <v>0</v>
      </c>
      <c r="E26" s="373">
        <f>F26-C26</f>
        <v>0</v>
      </c>
      <c r="F26" s="373">
        <v>0</v>
      </c>
      <c r="G26" s="373">
        <v>0</v>
      </c>
      <c r="H26" s="374">
        <v>0</v>
      </c>
    </row>
    <row r="27" spans="1:8" ht="25.5" x14ac:dyDescent="0.2">
      <c r="A27" s="371" t="s">
        <v>471</v>
      </c>
      <c r="B27" s="372"/>
      <c r="C27" s="372">
        <v>0</v>
      </c>
      <c r="D27" s="388">
        <f t="shared" si="0"/>
        <v>0</v>
      </c>
      <c r="E27" s="373">
        <f>F27-C27</f>
        <v>0</v>
      </c>
      <c r="F27" s="373">
        <f>'[1]1 lentele'!L270</f>
        <v>0</v>
      </c>
      <c r="G27" s="373">
        <f>'[1]1 lentele'!P270</f>
        <v>0</v>
      </c>
      <c r="H27" s="374">
        <v>0</v>
      </c>
    </row>
    <row r="28" spans="1:8" x14ac:dyDescent="0.2">
      <c r="A28" s="371" t="s">
        <v>498</v>
      </c>
      <c r="B28" s="372"/>
      <c r="C28" s="373">
        <f>SUM(C29:C32)</f>
        <v>0</v>
      </c>
      <c r="D28" s="388">
        <f t="shared" si="0"/>
        <v>0</v>
      </c>
      <c r="E28" s="373">
        <f>SUM(E29:E32)</f>
        <v>0</v>
      </c>
      <c r="F28" s="373">
        <f>SUM(F29:F32)</f>
        <v>0</v>
      </c>
      <c r="G28" s="373">
        <f>SUM(G29:G32)</f>
        <v>0</v>
      </c>
      <c r="H28" s="374">
        <f>SUM(H29:H32)</f>
        <v>0</v>
      </c>
    </row>
    <row r="29" spans="1:8" x14ac:dyDescent="0.2">
      <c r="A29" s="371" t="s">
        <v>472</v>
      </c>
      <c r="B29" s="372"/>
      <c r="C29" s="372">
        <v>0</v>
      </c>
      <c r="D29" s="388">
        <f t="shared" si="0"/>
        <v>0</v>
      </c>
      <c r="E29" s="373">
        <f>F29-C29</f>
        <v>0</v>
      </c>
      <c r="F29" s="373">
        <v>0</v>
      </c>
      <c r="G29" s="373">
        <f>'[1]1 lentele'!P271</f>
        <v>0</v>
      </c>
      <c r="H29" s="374">
        <f>'[1]1 lentele'!Q271</f>
        <v>0</v>
      </c>
    </row>
    <row r="30" spans="1:8" x14ac:dyDescent="0.2">
      <c r="A30" s="371" t="s">
        <v>473</v>
      </c>
      <c r="B30" s="372"/>
      <c r="C30" s="372">
        <v>0</v>
      </c>
      <c r="D30" s="388">
        <f t="shared" si="0"/>
        <v>0</v>
      </c>
      <c r="E30" s="373">
        <f>F30-C30</f>
        <v>0</v>
      </c>
      <c r="F30" s="373">
        <v>0</v>
      </c>
      <c r="G30" s="373">
        <v>0</v>
      </c>
      <c r="H30" s="374">
        <v>0</v>
      </c>
    </row>
    <row r="31" spans="1:8" ht="38.25" x14ac:dyDescent="0.2">
      <c r="A31" s="371" t="s">
        <v>474</v>
      </c>
      <c r="B31" s="372"/>
      <c r="C31" s="372">
        <v>0</v>
      </c>
      <c r="D31" s="388">
        <f t="shared" si="0"/>
        <v>0</v>
      </c>
      <c r="E31" s="373">
        <f>F31-C31</f>
        <v>0</v>
      </c>
      <c r="F31" s="373">
        <v>0</v>
      </c>
      <c r="G31" s="373">
        <v>0</v>
      </c>
      <c r="H31" s="374">
        <v>0</v>
      </c>
    </row>
    <row r="32" spans="1:8" ht="25.5" x14ac:dyDescent="0.2">
      <c r="A32" s="371" t="s">
        <v>475</v>
      </c>
      <c r="B32" s="372"/>
      <c r="C32" s="372">
        <v>0</v>
      </c>
      <c r="D32" s="388">
        <f t="shared" si="0"/>
        <v>0</v>
      </c>
      <c r="E32" s="373">
        <f>F32-C32</f>
        <v>0</v>
      </c>
      <c r="F32" s="373">
        <v>0</v>
      </c>
      <c r="G32" s="373">
        <v>0</v>
      </c>
      <c r="H32" s="374">
        <v>0</v>
      </c>
    </row>
    <row r="33" spans="1:8" ht="38.25" x14ac:dyDescent="0.2">
      <c r="A33" s="371" t="s">
        <v>476</v>
      </c>
      <c r="B33" s="372"/>
      <c r="C33" s="372">
        <v>0</v>
      </c>
      <c r="D33" s="388">
        <f t="shared" si="0"/>
        <v>0</v>
      </c>
      <c r="E33" s="373">
        <f>F33-C33</f>
        <v>0</v>
      </c>
      <c r="F33" s="373">
        <v>0</v>
      </c>
      <c r="G33" s="373">
        <v>0</v>
      </c>
      <c r="H33" s="374">
        <v>0</v>
      </c>
    </row>
    <row r="34" spans="1:8" x14ac:dyDescent="0.2">
      <c r="A34" s="390" t="s">
        <v>477</v>
      </c>
      <c r="B34" s="391"/>
      <c r="C34" s="392">
        <f t="shared" ref="C34:H34" si="2">C35+C36+C37+C38+C39+C40</f>
        <v>1724977</v>
      </c>
      <c r="D34" s="392">
        <f t="shared" si="2"/>
        <v>1724977</v>
      </c>
      <c r="E34" s="392">
        <f t="shared" si="2"/>
        <v>-1724977</v>
      </c>
      <c r="F34" s="392">
        <f t="shared" si="2"/>
        <v>0</v>
      </c>
      <c r="G34" s="392">
        <f t="shared" si="2"/>
        <v>1741000</v>
      </c>
      <c r="H34" s="393">
        <f t="shared" si="2"/>
        <v>1681000</v>
      </c>
    </row>
    <row r="35" spans="1:8" x14ac:dyDescent="0.2">
      <c r="A35" s="371" t="s">
        <v>478</v>
      </c>
      <c r="B35" s="372"/>
      <c r="C35" s="372">
        <v>0</v>
      </c>
      <c r="D35" s="373">
        <f t="shared" ref="D35:D40" si="3">C35</f>
        <v>0</v>
      </c>
      <c r="E35" s="373">
        <f t="shared" ref="E35:E40" si="4">F35-C35</f>
        <v>0</v>
      </c>
      <c r="F35" s="373">
        <f>'[1]1 lentele'!L268</f>
        <v>0</v>
      </c>
      <c r="G35" s="373">
        <f>'[1]1 lentele'!P268</f>
        <v>0</v>
      </c>
      <c r="H35" s="374">
        <f>'[1]1 lentele'!Q268</f>
        <v>0</v>
      </c>
    </row>
    <row r="36" spans="1:8" x14ac:dyDescent="0.2">
      <c r="A36" s="371" t="s">
        <v>479</v>
      </c>
      <c r="B36" s="372"/>
      <c r="C36" s="372">
        <v>0</v>
      </c>
      <c r="D36" s="373">
        <f t="shared" si="3"/>
        <v>0</v>
      </c>
      <c r="E36" s="373">
        <f t="shared" si="4"/>
        <v>0</v>
      </c>
      <c r="F36" s="373">
        <f>'[1]1 lentele'!L275</f>
        <v>0</v>
      </c>
      <c r="G36" s="373">
        <f>'[1]1 lentele'!P275</f>
        <v>0</v>
      </c>
      <c r="H36" s="374">
        <f>'[1]1 lentele'!Q275</f>
        <v>0</v>
      </c>
    </row>
    <row r="37" spans="1:8" x14ac:dyDescent="0.2">
      <c r="A37" s="371" t="s">
        <v>480</v>
      </c>
      <c r="B37" s="372"/>
      <c r="C37" s="388">
        <f>ROUND(5929000/3.4528,0)</f>
        <v>1717157</v>
      </c>
      <c r="D37" s="373">
        <f t="shared" si="3"/>
        <v>1717157</v>
      </c>
      <c r="E37" s="373">
        <f t="shared" si="4"/>
        <v>-1717157</v>
      </c>
      <c r="F37" s="373">
        <f>'1 lentele'!L299</f>
        <v>0</v>
      </c>
      <c r="G37" s="373">
        <f>'1 lentele'!U299</f>
        <v>1740000</v>
      </c>
      <c r="H37" s="373">
        <f>'1 lentele'!V299</f>
        <v>1680000</v>
      </c>
    </row>
    <row r="38" spans="1:8" ht="25.5" x14ac:dyDescent="0.2">
      <c r="A38" s="371" t="s">
        <v>481</v>
      </c>
      <c r="B38" s="372"/>
      <c r="C38" s="372">
        <v>0</v>
      </c>
      <c r="D38" s="373">
        <f t="shared" si="3"/>
        <v>0</v>
      </c>
      <c r="E38" s="373">
        <f t="shared" si="4"/>
        <v>0</v>
      </c>
      <c r="F38" s="373">
        <v>0</v>
      </c>
      <c r="G38" s="373">
        <v>0</v>
      </c>
      <c r="H38" s="374">
        <v>0</v>
      </c>
    </row>
    <row r="39" spans="1:8" x14ac:dyDescent="0.2">
      <c r="A39" s="371" t="s">
        <v>482</v>
      </c>
      <c r="B39" s="372"/>
      <c r="C39" s="388">
        <f>ROUND(3000/3.4528,0)</f>
        <v>869</v>
      </c>
      <c r="D39" s="373">
        <f t="shared" si="3"/>
        <v>869</v>
      </c>
      <c r="E39" s="373">
        <f t="shared" si="4"/>
        <v>-869</v>
      </c>
      <c r="F39" s="373">
        <v>0</v>
      </c>
      <c r="G39" s="373">
        <f>'1 lentele'!U300</f>
        <v>1000</v>
      </c>
      <c r="H39" s="373">
        <f>'1 lentele'!V300</f>
        <v>1000</v>
      </c>
    </row>
    <row r="40" spans="1:8" ht="13.5" thickBot="1" x14ac:dyDescent="0.25">
      <c r="A40" s="394" t="s">
        <v>483</v>
      </c>
      <c r="B40" s="395"/>
      <c r="C40" s="388">
        <f>ROUND(24000/3.4528,0)</f>
        <v>6951</v>
      </c>
      <c r="D40" s="396">
        <f t="shared" si="3"/>
        <v>6951</v>
      </c>
      <c r="E40" s="396">
        <f t="shared" si="4"/>
        <v>-6951</v>
      </c>
      <c r="F40" s="396">
        <v>0</v>
      </c>
      <c r="G40" s="396">
        <v>0</v>
      </c>
      <c r="H40" s="397">
        <v>0</v>
      </c>
    </row>
    <row r="41" spans="1:8" x14ac:dyDescent="0.2">
      <c r="A41" s="398"/>
      <c r="B41" s="398"/>
      <c r="C41" s="398"/>
      <c r="D41" s="398"/>
      <c r="E41" s="398"/>
      <c r="F41" s="398"/>
      <c r="G41" s="398"/>
      <c r="H41" s="398"/>
    </row>
  </sheetData>
  <mergeCells count="9">
    <mergeCell ref="H6:H7"/>
    <mergeCell ref="G6:G7"/>
    <mergeCell ref="A1:G1"/>
    <mergeCell ref="A2:G2"/>
    <mergeCell ref="A4:G4"/>
    <mergeCell ref="A6:A7"/>
    <mergeCell ref="B6:B7"/>
    <mergeCell ref="C6:C7"/>
    <mergeCell ref="D6:F6"/>
  </mergeCells>
  <phoneticPr fontId="0" type="noConversion"/>
  <printOptions horizontalCentered="1"/>
  <pageMargins left="0.74803149606299213" right="0.74803149606299213" top="0.98425196850393704" bottom="0.98425196850393704" header="0.51181102362204722" footer="0.51181102362204722"/>
  <pageSetup paperSize="9" scale="76" fitToHeight="0" orientation="portrait" r:id="rId1"/>
  <headerFooter alignWithMargins="0">
    <oddHeader>&amp;C&amp;[5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08"/>
  <sheetViews>
    <sheetView tabSelected="1" topLeftCell="A7" zoomScale="120" zoomScaleNormal="120" zoomScaleSheetLayoutView="75" workbookViewId="0">
      <pane ySplit="5" topLeftCell="A105" activePane="bottomLeft" state="frozen"/>
      <selection activeCell="A7" sqref="A7"/>
      <selection pane="bottomLeft" activeCell="H71" sqref="H71:H73"/>
    </sheetView>
  </sheetViews>
  <sheetFormatPr defaultRowHeight="11.25" outlineLevelRow="1" outlineLevelCol="1" x14ac:dyDescent="0.2"/>
  <cols>
    <col min="1" max="2" width="3.7109375" style="3" customWidth="1"/>
    <col min="3" max="3" width="6.28515625" style="3" customWidth="1"/>
    <col min="4" max="4" width="36" style="3" customWidth="1"/>
    <col min="5" max="5" width="5.140625" style="3" customWidth="1"/>
    <col min="6" max="6" width="6.42578125" style="3" customWidth="1"/>
    <col min="7" max="7" width="9" style="3" customWidth="1"/>
    <col min="8" max="8" width="8" style="3" customWidth="1"/>
    <col min="9" max="9" width="9.140625" style="3" customWidth="1"/>
    <col min="10" max="10" width="5.42578125" style="3" customWidth="1"/>
    <col min="11" max="11" width="7.5703125" style="3" customWidth="1"/>
    <col min="12" max="12" width="7.85546875" style="3" customWidth="1"/>
    <col min="13" max="13" width="6.140625" style="3" customWidth="1"/>
    <col min="14" max="14" width="6.42578125" style="3" customWidth="1"/>
    <col min="15" max="15" width="7.5703125" style="3" customWidth="1"/>
    <col min="16" max="16" width="10.5703125" style="3" hidden="1" customWidth="1" outlineLevel="1"/>
    <col min="17" max="17" width="10.28515625" style="3" hidden="1" customWidth="1" outlineLevel="1"/>
    <col min="18" max="18" width="10.42578125" style="3" hidden="1" customWidth="1" outlineLevel="1"/>
    <col min="19" max="19" width="7.5703125" style="3" hidden="1" customWidth="1" outlineLevel="1"/>
    <col min="20" max="20" width="9.7109375" style="3" hidden="1" customWidth="1" outlineLevel="1"/>
    <col min="21" max="21" width="9" style="3" customWidth="1" collapsed="1"/>
    <col min="22" max="22" width="8.7109375" style="3" customWidth="1"/>
    <col min="23" max="23" width="26.28515625" style="3" customWidth="1"/>
    <col min="24" max="25" width="6.42578125" style="3" customWidth="1"/>
    <col min="26" max="26" width="5.42578125" style="3" customWidth="1"/>
    <col min="27" max="27" width="7" style="3" customWidth="1"/>
    <col min="28" max="28" width="9.140625" style="3"/>
    <col min="29" max="31" width="0" style="3" hidden="1" customWidth="1"/>
    <col min="32" max="16384" width="9.140625" style="3"/>
  </cols>
  <sheetData>
    <row r="1" spans="1:28" ht="38.25" customHeight="1" x14ac:dyDescent="0.2">
      <c r="U1" s="510"/>
      <c r="V1" s="510"/>
      <c r="W1" s="510"/>
      <c r="X1" s="510"/>
      <c r="Y1" s="115"/>
    </row>
    <row r="2" spans="1:28" ht="15.75" customHeight="1" x14ac:dyDescent="0.2">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row>
    <row r="3" spans="1:28" s="4" customFormat="1" ht="14.25" customHeight="1" x14ac:dyDescent="0.2">
      <c r="A3" s="522" t="s">
        <v>60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row>
    <row r="4" spans="1:28" s="26" customFormat="1" ht="15.75" customHeight="1" x14ac:dyDescent="0.2">
      <c r="A4" s="519" t="s">
        <v>27</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row>
    <row r="5" spans="1:28" s="4" customFormat="1" ht="11.25" customHeight="1" x14ac:dyDescent="0.2">
      <c r="A5" s="517" t="s">
        <v>61</v>
      </c>
      <c r="B5" s="517"/>
      <c r="C5" s="517"/>
      <c r="D5" s="517"/>
      <c r="E5" s="517"/>
      <c r="F5" s="517"/>
      <c r="G5" s="517"/>
      <c r="H5" s="517"/>
      <c r="I5" s="517"/>
      <c r="J5" s="517"/>
      <c r="K5" s="517"/>
      <c r="L5" s="517"/>
      <c r="M5" s="517"/>
      <c r="N5" s="517"/>
      <c r="O5" s="517"/>
      <c r="P5" s="517"/>
      <c r="Q5" s="517"/>
      <c r="R5" s="517"/>
      <c r="S5" s="517"/>
      <c r="T5" s="517"/>
      <c r="U5" s="517"/>
      <c r="V5" s="517"/>
      <c r="W5" s="517"/>
      <c r="X5" s="517"/>
      <c r="Y5" s="517"/>
      <c r="Z5" s="517"/>
      <c r="AA5" s="517"/>
    </row>
    <row r="6" spans="1:28" ht="15" customHeight="1" x14ac:dyDescent="0.2">
      <c r="A6" s="518" t="s">
        <v>309</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row>
    <row r="7" spans="1:28" ht="15" customHeight="1" thickBot="1" x14ac:dyDescent="0.25">
      <c r="A7" s="481" t="s">
        <v>323</v>
      </c>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row>
    <row r="8" spans="1:28" ht="22.5" customHeight="1" x14ac:dyDescent="0.2">
      <c r="A8" s="548" t="s">
        <v>0</v>
      </c>
      <c r="B8" s="505" t="s">
        <v>1</v>
      </c>
      <c r="C8" s="505" t="s">
        <v>2</v>
      </c>
      <c r="D8" s="520" t="s">
        <v>3</v>
      </c>
      <c r="E8" s="496" t="s">
        <v>4</v>
      </c>
      <c r="F8" s="505" t="s">
        <v>5</v>
      </c>
      <c r="G8" s="500" t="s">
        <v>6</v>
      </c>
      <c r="H8" s="514" t="s">
        <v>75</v>
      </c>
      <c r="I8" s="515"/>
      <c r="J8" s="515"/>
      <c r="K8" s="516"/>
      <c r="L8" s="514" t="s">
        <v>322</v>
      </c>
      <c r="M8" s="515"/>
      <c r="N8" s="515"/>
      <c r="O8" s="516"/>
      <c r="P8" s="659" t="s">
        <v>305</v>
      </c>
      <c r="Q8" s="659" t="s">
        <v>311</v>
      </c>
      <c r="R8" s="659" t="s">
        <v>306</v>
      </c>
      <c r="S8" s="659" t="s">
        <v>307</v>
      </c>
      <c r="T8" s="659" t="s">
        <v>308</v>
      </c>
      <c r="U8" s="498" t="s">
        <v>76</v>
      </c>
      <c r="V8" s="498" t="s">
        <v>324</v>
      </c>
      <c r="W8" s="511" t="s">
        <v>7</v>
      </c>
      <c r="X8" s="512"/>
      <c r="Y8" s="512"/>
      <c r="Z8" s="512"/>
      <c r="AA8" s="513"/>
    </row>
    <row r="9" spans="1:28" ht="12" customHeight="1" x14ac:dyDescent="0.2">
      <c r="A9" s="549"/>
      <c r="B9" s="506"/>
      <c r="C9" s="506"/>
      <c r="D9" s="521"/>
      <c r="E9" s="497"/>
      <c r="F9" s="506"/>
      <c r="G9" s="501"/>
      <c r="H9" s="508" t="s">
        <v>8</v>
      </c>
      <c r="I9" s="489" t="s">
        <v>9</v>
      </c>
      <c r="J9" s="489"/>
      <c r="K9" s="503" t="s">
        <v>10</v>
      </c>
      <c r="L9" s="508" t="s">
        <v>8</v>
      </c>
      <c r="M9" s="489" t="s">
        <v>9</v>
      </c>
      <c r="N9" s="489"/>
      <c r="O9" s="503" t="s">
        <v>10</v>
      </c>
      <c r="P9" s="660"/>
      <c r="Q9" s="660"/>
      <c r="R9" s="660"/>
      <c r="S9" s="660"/>
      <c r="T9" s="660"/>
      <c r="U9" s="499"/>
      <c r="V9" s="499"/>
      <c r="W9" s="486" t="s">
        <v>24</v>
      </c>
      <c r="X9" s="489" t="s">
        <v>11</v>
      </c>
      <c r="Y9" s="489"/>
      <c r="Z9" s="489"/>
      <c r="AA9" s="531"/>
    </row>
    <row r="10" spans="1:28" ht="90" customHeight="1" thickBot="1" x14ac:dyDescent="0.25">
      <c r="A10" s="549"/>
      <c r="B10" s="507"/>
      <c r="C10" s="507"/>
      <c r="D10" s="521"/>
      <c r="E10" s="497"/>
      <c r="F10" s="507"/>
      <c r="G10" s="502"/>
      <c r="H10" s="509"/>
      <c r="I10" s="148" t="s">
        <v>8</v>
      </c>
      <c r="J10" s="149" t="s">
        <v>12</v>
      </c>
      <c r="K10" s="504"/>
      <c r="L10" s="509"/>
      <c r="M10" s="148" t="s">
        <v>8</v>
      </c>
      <c r="N10" s="149" t="s">
        <v>12</v>
      </c>
      <c r="O10" s="504"/>
      <c r="P10" s="660"/>
      <c r="Q10" s="660"/>
      <c r="R10" s="660"/>
      <c r="S10" s="660"/>
      <c r="T10" s="660"/>
      <c r="U10" s="499"/>
      <c r="V10" s="499"/>
      <c r="W10" s="487"/>
      <c r="X10" s="150" t="s">
        <v>325</v>
      </c>
      <c r="Y10" s="150" t="s">
        <v>326</v>
      </c>
      <c r="Z10" s="150" t="s">
        <v>62</v>
      </c>
      <c r="AA10" s="151" t="s">
        <v>327</v>
      </c>
    </row>
    <row r="11" spans="1:28" s="155" customFormat="1" ht="14.25" customHeight="1" outlineLevel="1" thickBot="1" x14ac:dyDescent="0.25">
      <c r="A11" s="156">
        <v>1</v>
      </c>
      <c r="B11" s="153">
        <v>2</v>
      </c>
      <c r="C11" s="153">
        <v>3</v>
      </c>
      <c r="D11" s="153">
        <v>4</v>
      </c>
      <c r="E11" s="153">
        <v>5</v>
      </c>
      <c r="F11" s="153">
        <v>6</v>
      </c>
      <c r="G11" s="153"/>
      <c r="H11" s="153">
        <v>8</v>
      </c>
      <c r="I11" s="153">
        <v>9</v>
      </c>
      <c r="J11" s="157">
        <v>10</v>
      </c>
      <c r="K11" s="157">
        <v>11</v>
      </c>
      <c r="L11" s="153">
        <v>12</v>
      </c>
      <c r="M11" s="153">
        <v>13</v>
      </c>
      <c r="N11" s="157">
        <v>14</v>
      </c>
      <c r="O11" s="157">
        <v>15</v>
      </c>
      <c r="P11" s="190" t="s">
        <v>222</v>
      </c>
      <c r="Q11" s="190" t="s">
        <v>218</v>
      </c>
      <c r="R11" s="190" t="s">
        <v>215</v>
      </c>
      <c r="S11" s="190" t="s">
        <v>226</v>
      </c>
      <c r="T11" s="190" t="s">
        <v>221</v>
      </c>
      <c r="U11" s="191">
        <v>21</v>
      </c>
      <c r="V11" s="191">
        <v>22</v>
      </c>
      <c r="W11" s="192">
        <v>23</v>
      </c>
      <c r="X11" s="192">
        <v>24</v>
      </c>
      <c r="Y11" s="192">
        <v>25</v>
      </c>
      <c r="Z11" s="154">
        <v>26</v>
      </c>
      <c r="AA11" s="158">
        <v>27</v>
      </c>
    </row>
    <row r="12" spans="1:28" ht="15" customHeight="1" thickBot="1" x14ac:dyDescent="0.25">
      <c r="A12" s="493" t="s">
        <v>64</v>
      </c>
      <c r="B12" s="494"/>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5"/>
    </row>
    <row r="13" spans="1:28" ht="15" customHeight="1" thickBot="1" x14ac:dyDescent="0.25">
      <c r="A13" s="568" t="s">
        <v>63</v>
      </c>
      <c r="B13" s="569"/>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70"/>
    </row>
    <row r="14" spans="1:28" ht="15" customHeight="1" thickBot="1" x14ac:dyDescent="0.25">
      <c r="A14" s="19" t="s">
        <v>18</v>
      </c>
      <c r="B14" s="536" t="s">
        <v>65</v>
      </c>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8"/>
    </row>
    <row r="15" spans="1:28" ht="15" customHeight="1" thickBot="1" x14ac:dyDescent="0.25">
      <c r="A15" s="19" t="s">
        <v>18</v>
      </c>
      <c r="B15" s="47" t="s">
        <v>18</v>
      </c>
      <c r="C15" s="528" t="s">
        <v>167</v>
      </c>
      <c r="D15" s="528"/>
      <c r="E15" s="528"/>
      <c r="F15" s="528"/>
      <c r="G15" s="528"/>
      <c r="H15" s="529"/>
      <c r="I15" s="529"/>
      <c r="J15" s="529"/>
      <c r="K15" s="529"/>
      <c r="L15" s="529"/>
      <c r="M15" s="529"/>
      <c r="N15" s="529"/>
      <c r="O15" s="529"/>
      <c r="P15" s="529"/>
      <c r="Q15" s="529"/>
      <c r="R15" s="529"/>
      <c r="S15" s="529"/>
      <c r="T15" s="529"/>
      <c r="U15" s="529"/>
      <c r="V15" s="529"/>
      <c r="W15" s="529"/>
      <c r="X15" s="529"/>
      <c r="Y15" s="529"/>
      <c r="Z15" s="529"/>
      <c r="AA15" s="530"/>
    </row>
    <row r="16" spans="1:28" ht="12" thickBot="1" x14ac:dyDescent="0.25">
      <c r="A16" s="539" t="s">
        <v>18</v>
      </c>
      <c r="B16" s="434" t="s">
        <v>18</v>
      </c>
      <c r="C16" s="436" t="s">
        <v>18</v>
      </c>
      <c r="D16" s="525" t="s">
        <v>461</v>
      </c>
      <c r="E16" s="545" t="s">
        <v>66</v>
      </c>
      <c r="F16" s="490" t="s">
        <v>154</v>
      </c>
      <c r="G16" s="61" t="s">
        <v>101</v>
      </c>
      <c r="H16" s="219">
        <v>99000</v>
      </c>
      <c r="I16" s="219">
        <v>99000</v>
      </c>
      <c r="J16" s="220"/>
      <c r="K16" s="221"/>
      <c r="L16" s="219">
        <v>7000</v>
      </c>
      <c r="M16" s="220">
        <v>7000</v>
      </c>
      <c r="N16" s="220"/>
      <c r="O16" s="221"/>
      <c r="P16" s="222"/>
      <c r="Q16" s="222"/>
      <c r="R16" s="222">
        <f>L16+P16+Q16</f>
        <v>7000</v>
      </c>
      <c r="S16" s="223"/>
      <c r="T16" s="222">
        <f>R16-S16</f>
        <v>7000</v>
      </c>
      <c r="U16" s="219">
        <v>99000</v>
      </c>
      <c r="V16" s="219">
        <v>99000</v>
      </c>
      <c r="W16" s="454" t="s">
        <v>35</v>
      </c>
      <c r="X16" s="484">
        <v>13</v>
      </c>
      <c r="Y16" s="661"/>
      <c r="Z16" s="468">
        <v>10</v>
      </c>
      <c r="AA16" s="532">
        <v>10</v>
      </c>
      <c r="AB16" s="5"/>
    </row>
    <row r="17" spans="1:28" x14ac:dyDescent="0.2">
      <c r="A17" s="539"/>
      <c r="B17" s="434"/>
      <c r="C17" s="436"/>
      <c r="D17" s="525"/>
      <c r="E17" s="545"/>
      <c r="F17" s="490"/>
      <c r="G17" s="61" t="s">
        <v>101</v>
      </c>
      <c r="H17" s="225">
        <v>500</v>
      </c>
      <c r="I17" s="225">
        <v>500</v>
      </c>
      <c r="J17" s="226"/>
      <c r="K17" s="227"/>
      <c r="L17" s="225">
        <v>500</v>
      </c>
      <c r="M17" s="226">
        <v>500</v>
      </c>
      <c r="N17" s="226"/>
      <c r="O17" s="227"/>
      <c r="P17" s="228"/>
      <c r="Q17" s="228"/>
      <c r="R17" s="222">
        <f>L17+P17+Q17</f>
        <v>500</v>
      </c>
      <c r="S17" s="229"/>
      <c r="T17" s="222">
        <f>R17-S17</f>
        <v>500</v>
      </c>
      <c r="U17" s="225">
        <v>500</v>
      </c>
      <c r="V17" s="225">
        <v>500</v>
      </c>
      <c r="W17" s="423"/>
      <c r="X17" s="418"/>
      <c r="Y17" s="419"/>
      <c r="Z17" s="413"/>
      <c r="AA17" s="415"/>
      <c r="AB17" s="5"/>
    </row>
    <row r="18" spans="1:28" x14ac:dyDescent="0.2">
      <c r="A18" s="540"/>
      <c r="B18" s="441"/>
      <c r="C18" s="443"/>
      <c r="D18" s="526"/>
      <c r="E18" s="546"/>
      <c r="F18" s="491"/>
      <c r="G18" s="56" t="s">
        <v>34</v>
      </c>
      <c r="H18" s="215">
        <v>1500</v>
      </c>
      <c r="I18" s="215">
        <v>1500</v>
      </c>
      <c r="J18" s="216"/>
      <c r="K18" s="217"/>
      <c r="L18" s="215"/>
      <c r="M18" s="216"/>
      <c r="N18" s="216"/>
      <c r="O18" s="217"/>
      <c r="P18" s="209"/>
      <c r="Q18" s="209"/>
      <c r="R18" s="209">
        <f>L18+P18+Q18</f>
        <v>0</v>
      </c>
      <c r="S18" s="210"/>
      <c r="T18" s="209">
        <f>R18-S18</f>
        <v>0</v>
      </c>
      <c r="U18" s="215">
        <v>1000</v>
      </c>
      <c r="V18" s="215">
        <v>1000</v>
      </c>
      <c r="W18" s="452"/>
      <c r="X18" s="485"/>
      <c r="Y18" s="413"/>
      <c r="Z18" s="469"/>
      <c r="AA18" s="533"/>
      <c r="AB18" s="5"/>
    </row>
    <row r="19" spans="1:28" s="4" customFormat="1" ht="15" customHeight="1" x14ac:dyDescent="0.2">
      <c r="A19" s="541"/>
      <c r="B19" s="433"/>
      <c r="C19" s="435"/>
      <c r="D19" s="527"/>
      <c r="E19" s="547"/>
      <c r="F19" s="492"/>
      <c r="G19" s="53" t="s">
        <v>13</v>
      </c>
      <c r="H19" s="203">
        <f t="shared" ref="H19:V19" si="0">SUM(H16:H18)</f>
        <v>101000</v>
      </c>
      <c r="I19" s="213">
        <f t="shared" si="0"/>
        <v>101000</v>
      </c>
      <c r="J19" s="213">
        <f t="shared" si="0"/>
        <v>0</v>
      </c>
      <c r="K19" s="214">
        <f t="shared" si="0"/>
        <v>0</v>
      </c>
      <c r="L19" s="203">
        <f t="shared" si="0"/>
        <v>7500</v>
      </c>
      <c r="M19" s="213">
        <f t="shared" si="0"/>
        <v>7500</v>
      </c>
      <c r="N19" s="213">
        <f t="shared" si="0"/>
        <v>0</v>
      </c>
      <c r="O19" s="214">
        <f t="shared" si="0"/>
        <v>0</v>
      </c>
      <c r="P19" s="214">
        <f t="shared" si="0"/>
        <v>0</v>
      </c>
      <c r="Q19" s="214">
        <f t="shared" si="0"/>
        <v>0</v>
      </c>
      <c r="R19" s="214">
        <f t="shared" si="0"/>
        <v>7500</v>
      </c>
      <c r="S19" s="214">
        <f t="shared" si="0"/>
        <v>0</v>
      </c>
      <c r="T19" s="214">
        <f t="shared" si="0"/>
        <v>7500</v>
      </c>
      <c r="U19" s="198">
        <f t="shared" si="0"/>
        <v>100500</v>
      </c>
      <c r="V19" s="199">
        <f t="shared" si="0"/>
        <v>100500</v>
      </c>
      <c r="W19" s="452"/>
      <c r="X19" s="96">
        <f>SUM(X16:X18)</f>
        <v>13</v>
      </c>
      <c r="Y19" s="97">
        <f>SUM(Y16:Y18)</f>
        <v>0</v>
      </c>
      <c r="Z19" s="97">
        <f>SUM(Z16:Z18)</f>
        <v>10</v>
      </c>
      <c r="AA19" s="98">
        <f>SUM(AA16:AA18)</f>
        <v>10</v>
      </c>
      <c r="AB19" s="11"/>
    </row>
    <row r="20" spans="1:28" s="4" customFormat="1" ht="16.5" customHeight="1" x14ac:dyDescent="0.2">
      <c r="A20" s="523" t="s">
        <v>18</v>
      </c>
      <c r="B20" s="482" t="s">
        <v>18</v>
      </c>
      <c r="C20" s="571" t="s">
        <v>19</v>
      </c>
      <c r="D20" s="557" t="s">
        <v>447</v>
      </c>
      <c r="E20" s="534" t="s">
        <v>165</v>
      </c>
      <c r="F20" s="553" t="s">
        <v>161</v>
      </c>
      <c r="G20" s="60" t="s">
        <v>101</v>
      </c>
      <c r="H20" s="230">
        <v>9000</v>
      </c>
      <c r="I20" s="230">
        <v>9000</v>
      </c>
      <c r="J20" s="232"/>
      <c r="K20" s="233"/>
      <c r="L20" s="230">
        <v>8600</v>
      </c>
      <c r="M20" s="231">
        <v>8600</v>
      </c>
      <c r="N20" s="232"/>
      <c r="O20" s="234"/>
      <c r="P20" s="235"/>
      <c r="Q20" s="235"/>
      <c r="R20" s="209">
        <f>L20+P20+Q20</f>
        <v>8600</v>
      </c>
      <c r="S20" s="236"/>
      <c r="T20" s="209">
        <f>R20-S20</f>
        <v>8600</v>
      </c>
      <c r="U20" s="237">
        <v>6914</v>
      </c>
      <c r="V20" s="238">
        <v>6914</v>
      </c>
      <c r="W20" s="470" t="s">
        <v>105</v>
      </c>
      <c r="X20" s="424">
        <v>9</v>
      </c>
      <c r="Y20" s="427"/>
      <c r="Z20" s="427">
        <v>10</v>
      </c>
      <c r="AA20" s="430">
        <v>10</v>
      </c>
      <c r="AB20" s="59"/>
    </row>
    <row r="21" spans="1:28" s="4" customFormat="1" ht="12" customHeight="1" x14ac:dyDescent="0.2">
      <c r="A21" s="524"/>
      <c r="B21" s="483"/>
      <c r="C21" s="572"/>
      <c r="D21" s="558"/>
      <c r="E21" s="535"/>
      <c r="F21" s="554"/>
      <c r="G21" s="60" t="s">
        <v>33</v>
      </c>
      <c r="H21" s="230"/>
      <c r="I21" s="231"/>
      <c r="J21" s="232"/>
      <c r="K21" s="233"/>
      <c r="L21" s="230"/>
      <c r="M21" s="231"/>
      <c r="N21" s="232"/>
      <c r="O21" s="234"/>
      <c r="P21" s="235"/>
      <c r="Q21" s="235"/>
      <c r="R21" s="209">
        <f>L21+P21+Q21</f>
        <v>0</v>
      </c>
      <c r="S21" s="239"/>
      <c r="T21" s="209">
        <f>R21-S21</f>
        <v>0</v>
      </c>
      <c r="U21" s="237"/>
      <c r="V21" s="238"/>
      <c r="W21" s="470"/>
      <c r="X21" s="425"/>
      <c r="Y21" s="428"/>
      <c r="Z21" s="428"/>
      <c r="AA21" s="431"/>
      <c r="AB21" s="59"/>
    </row>
    <row r="22" spans="1:28" s="4" customFormat="1" ht="14.25" customHeight="1" x14ac:dyDescent="0.2">
      <c r="A22" s="524"/>
      <c r="B22" s="483"/>
      <c r="C22" s="572"/>
      <c r="D22" s="558"/>
      <c r="E22" s="535"/>
      <c r="F22" s="554"/>
      <c r="G22" s="164" t="s">
        <v>227</v>
      </c>
      <c r="H22" s="240"/>
      <c r="I22" s="241"/>
      <c r="J22" s="242"/>
      <c r="K22" s="243"/>
      <c r="L22" s="240"/>
      <c r="M22" s="241"/>
      <c r="N22" s="242"/>
      <c r="O22" s="244"/>
      <c r="P22" s="245"/>
      <c r="Q22" s="246"/>
      <c r="R22" s="209">
        <f>L22+P22+Q22</f>
        <v>0</v>
      </c>
      <c r="S22" s="236"/>
      <c r="T22" s="209">
        <f>R22-S22</f>
        <v>0</v>
      </c>
      <c r="U22" s="237"/>
      <c r="V22" s="238"/>
      <c r="W22" s="471"/>
      <c r="X22" s="426"/>
      <c r="Y22" s="429"/>
      <c r="Z22" s="429"/>
      <c r="AA22" s="432"/>
      <c r="AB22" s="59"/>
    </row>
    <row r="23" spans="1:28" s="4" customFormat="1" ht="15.75" customHeight="1" x14ac:dyDescent="0.2">
      <c r="A23" s="524"/>
      <c r="B23" s="483"/>
      <c r="C23" s="572"/>
      <c r="D23" s="558"/>
      <c r="E23" s="535"/>
      <c r="F23" s="554"/>
      <c r="G23" s="62" t="s">
        <v>13</v>
      </c>
      <c r="H23" s="247">
        <f t="shared" ref="H23:V23" si="1">SUM(H20:H22)</f>
        <v>9000</v>
      </c>
      <c r="I23" s="248">
        <f t="shared" si="1"/>
        <v>9000</v>
      </c>
      <c r="J23" s="248">
        <f t="shared" si="1"/>
        <v>0</v>
      </c>
      <c r="K23" s="249">
        <f t="shared" si="1"/>
        <v>0</v>
      </c>
      <c r="L23" s="247">
        <f t="shared" si="1"/>
        <v>8600</v>
      </c>
      <c r="M23" s="248">
        <f t="shared" si="1"/>
        <v>8600</v>
      </c>
      <c r="N23" s="248">
        <f t="shared" si="1"/>
        <v>0</v>
      </c>
      <c r="O23" s="249">
        <f t="shared" si="1"/>
        <v>0</v>
      </c>
      <c r="P23" s="249">
        <f t="shared" si="1"/>
        <v>0</v>
      </c>
      <c r="Q23" s="249">
        <f t="shared" si="1"/>
        <v>0</v>
      </c>
      <c r="R23" s="249">
        <f t="shared" si="1"/>
        <v>8600</v>
      </c>
      <c r="S23" s="249">
        <f t="shared" si="1"/>
        <v>0</v>
      </c>
      <c r="T23" s="249">
        <f t="shared" si="1"/>
        <v>8600</v>
      </c>
      <c r="U23" s="250">
        <f t="shared" si="1"/>
        <v>6914</v>
      </c>
      <c r="V23" s="251">
        <f t="shared" si="1"/>
        <v>6914</v>
      </c>
      <c r="W23" s="471"/>
      <c r="X23" s="96">
        <f>SUM(X20)</f>
        <v>9</v>
      </c>
      <c r="Y23" s="97">
        <f>SUM(Y20)</f>
        <v>0</v>
      </c>
      <c r="Z23" s="97">
        <f>SUM(Z20)</f>
        <v>10</v>
      </c>
      <c r="AA23" s="98">
        <f>SUM(AA20)</f>
        <v>10</v>
      </c>
      <c r="AB23" s="59"/>
    </row>
    <row r="24" spans="1:28" s="4" customFormat="1" ht="26.25" customHeight="1" x14ac:dyDescent="0.2">
      <c r="A24" s="678">
        <v>1</v>
      </c>
      <c r="B24" s="680">
        <v>1</v>
      </c>
      <c r="C24" s="682">
        <v>3</v>
      </c>
      <c r="D24" s="684" t="s">
        <v>484</v>
      </c>
      <c r="E24" s="686">
        <v>4</v>
      </c>
      <c r="F24" s="673" t="s">
        <v>161</v>
      </c>
      <c r="G24" s="345" t="s">
        <v>101</v>
      </c>
      <c r="H24" s="346">
        <f>SUM(I24,K24)</f>
        <v>800</v>
      </c>
      <c r="I24" s="347"/>
      <c r="J24" s="347"/>
      <c r="K24" s="348">
        <v>800</v>
      </c>
      <c r="L24" s="346">
        <f>SUM(M24,O24)</f>
        <v>800</v>
      </c>
      <c r="M24" s="349"/>
      <c r="N24" s="349"/>
      <c r="O24" s="348">
        <v>800</v>
      </c>
      <c r="P24" s="344"/>
      <c r="Q24" s="344"/>
      <c r="R24" s="344"/>
      <c r="S24" s="344"/>
      <c r="T24" s="344"/>
      <c r="U24" s="350">
        <v>20000</v>
      </c>
      <c r="V24" s="351">
        <v>20000</v>
      </c>
      <c r="W24" s="675" t="s">
        <v>485</v>
      </c>
      <c r="X24" s="424">
        <v>1</v>
      </c>
      <c r="Y24" s="427"/>
      <c r="Z24" s="427">
        <v>1</v>
      </c>
      <c r="AA24" s="430">
        <v>1</v>
      </c>
      <c r="AB24" s="59"/>
    </row>
    <row r="25" spans="1:28" s="4" customFormat="1" ht="29.25" customHeight="1" x14ac:dyDescent="0.2">
      <c r="A25" s="679"/>
      <c r="B25" s="681"/>
      <c r="C25" s="683"/>
      <c r="D25" s="685"/>
      <c r="E25" s="687"/>
      <c r="F25" s="674"/>
      <c r="G25" s="345" t="s">
        <v>449</v>
      </c>
      <c r="H25" s="346">
        <f>SUM(I25,K25)</f>
        <v>579</v>
      </c>
      <c r="I25" s="347">
        <v>579</v>
      </c>
      <c r="J25" s="347"/>
      <c r="K25" s="348"/>
      <c r="L25" s="346">
        <f>SUM(M25,O25)</f>
        <v>579</v>
      </c>
      <c r="M25" s="347">
        <v>579</v>
      </c>
      <c r="N25" s="347"/>
      <c r="O25" s="348"/>
      <c r="P25" s="344"/>
      <c r="Q25" s="344"/>
      <c r="R25" s="344"/>
      <c r="S25" s="344"/>
      <c r="T25" s="344"/>
      <c r="U25" s="350"/>
      <c r="V25" s="351"/>
      <c r="W25" s="676"/>
      <c r="X25" s="425"/>
      <c r="Y25" s="428"/>
      <c r="Z25" s="428"/>
      <c r="AA25" s="431"/>
      <c r="AB25" s="59"/>
    </row>
    <row r="26" spans="1:28" s="4" customFormat="1" ht="15.75" customHeight="1" thickBot="1" x14ac:dyDescent="0.25">
      <c r="A26" s="679"/>
      <c r="B26" s="681"/>
      <c r="C26" s="683"/>
      <c r="D26" s="685"/>
      <c r="E26" s="687"/>
      <c r="F26" s="674"/>
      <c r="G26" s="352" t="s">
        <v>13</v>
      </c>
      <c r="H26" s="353">
        <f t="shared" ref="H26:O26" si="2">SUM(H24:H25)</f>
        <v>1379</v>
      </c>
      <c r="I26" s="354">
        <f t="shared" si="2"/>
        <v>579</v>
      </c>
      <c r="J26" s="354">
        <f t="shared" si="2"/>
        <v>0</v>
      </c>
      <c r="K26" s="355">
        <f t="shared" si="2"/>
        <v>800</v>
      </c>
      <c r="L26" s="353">
        <f t="shared" si="2"/>
        <v>1379</v>
      </c>
      <c r="M26" s="354">
        <f t="shared" si="2"/>
        <v>579</v>
      </c>
      <c r="N26" s="354">
        <f t="shared" si="2"/>
        <v>0</v>
      </c>
      <c r="O26" s="355">
        <f t="shared" si="2"/>
        <v>800</v>
      </c>
      <c r="P26" s="344"/>
      <c r="Q26" s="344"/>
      <c r="R26" s="344"/>
      <c r="S26" s="344"/>
      <c r="T26" s="344"/>
      <c r="U26" s="356">
        <f>SUM(U24:U25)</f>
        <v>20000</v>
      </c>
      <c r="V26" s="357">
        <f>SUM(V24:V25)</f>
        <v>20000</v>
      </c>
      <c r="W26" s="677"/>
      <c r="X26" s="353">
        <f>SUM(X24)</f>
        <v>1</v>
      </c>
      <c r="Y26" s="353">
        <f>SUM(Y24)</f>
        <v>0</v>
      </c>
      <c r="Z26" s="353">
        <f>SUM(Z24)</f>
        <v>1</v>
      </c>
      <c r="AA26" s="353">
        <f>SUM(AA24)</f>
        <v>1</v>
      </c>
      <c r="AB26" s="59"/>
    </row>
    <row r="27" spans="1:28" s="4" customFormat="1" ht="12.75" customHeight="1" thickBot="1" x14ac:dyDescent="0.25">
      <c r="A27" s="105" t="s">
        <v>18</v>
      </c>
      <c r="B27" s="106" t="s">
        <v>18</v>
      </c>
      <c r="C27" s="542" t="s">
        <v>14</v>
      </c>
      <c r="D27" s="543"/>
      <c r="E27" s="543"/>
      <c r="F27" s="543"/>
      <c r="G27" s="544"/>
      <c r="H27" s="252">
        <f>SUM(H23,H19,H26)</f>
        <v>111379</v>
      </c>
      <c r="I27" s="252">
        <f t="shared" ref="I27:V27" si="3">SUM(I23,I19,I26)</f>
        <v>110579</v>
      </c>
      <c r="J27" s="252">
        <f t="shared" si="3"/>
        <v>0</v>
      </c>
      <c r="K27" s="252">
        <f t="shared" si="3"/>
        <v>800</v>
      </c>
      <c r="L27" s="252">
        <f t="shared" si="3"/>
        <v>17479</v>
      </c>
      <c r="M27" s="252">
        <f t="shared" si="3"/>
        <v>16679</v>
      </c>
      <c r="N27" s="252">
        <f t="shared" si="3"/>
        <v>0</v>
      </c>
      <c r="O27" s="252">
        <f t="shared" si="3"/>
        <v>800</v>
      </c>
      <c r="P27" s="252">
        <f t="shared" si="3"/>
        <v>0</v>
      </c>
      <c r="Q27" s="252">
        <f t="shared" si="3"/>
        <v>0</v>
      </c>
      <c r="R27" s="252">
        <f t="shared" si="3"/>
        <v>16100</v>
      </c>
      <c r="S27" s="252">
        <f t="shared" si="3"/>
        <v>0</v>
      </c>
      <c r="T27" s="252">
        <f t="shared" si="3"/>
        <v>16100</v>
      </c>
      <c r="U27" s="252">
        <f t="shared" si="3"/>
        <v>127414</v>
      </c>
      <c r="V27" s="252">
        <f t="shared" si="3"/>
        <v>127414</v>
      </c>
      <c r="W27" s="54" t="s">
        <v>23</v>
      </c>
      <c r="X27" s="51" t="s">
        <v>23</v>
      </c>
      <c r="Y27" s="51"/>
      <c r="Z27" s="51" t="s">
        <v>23</v>
      </c>
      <c r="AA27" s="52" t="s">
        <v>23</v>
      </c>
    </row>
    <row r="28" spans="1:28" ht="15" customHeight="1" thickBot="1" x14ac:dyDescent="0.25">
      <c r="A28" s="19" t="s">
        <v>18</v>
      </c>
      <c r="B28" s="67" t="s">
        <v>19</v>
      </c>
      <c r="C28" s="654" t="s">
        <v>67</v>
      </c>
      <c r="D28" s="528"/>
      <c r="E28" s="528"/>
      <c r="F28" s="528"/>
      <c r="G28" s="528"/>
      <c r="H28" s="528"/>
      <c r="I28" s="528"/>
      <c r="J28" s="528"/>
      <c r="K28" s="528"/>
      <c r="L28" s="528"/>
      <c r="M28" s="528"/>
      <c r="N28" s="528"/>
      <c r="O28" s="528"/>
      <c r="P28" s="528"/>
      <c r="Q28" s="528"/>
      <c r="R28" s="528"/>
      <c r="S28" s="528"/>
      <c r="T28" s="528"/>
      <c r="U28" s="528"/>
      <c r="V28" s="528"/>
      <c r="W28" s="655"/>
      <c r="X28" s="656"/>
      <c r="Y28" s="656"/>
      <c r="Z28" s="656"/>
      <c r="AA28" s="657"/>
    </row>
    <row r="29" spans="1:28" ht="15" customHeight="1" x14ac:dyDescent="0.2">
      <c r="A29" s="540" t="s">
        <v>18</v>
      </c>
      <c r="B29" s="441" t="s">
        <v>19</v>
      </c>
      <c r="C29" s="443" t="s">
        <v>18</v>
      </c>
      <c r="D29" s="526" t="s">
        <v>53</v>
      </c>
      <c r="E29" s="442" t="s">
        <v>52</v>
      </c>
      <c r="F29" s="579" t="s">
        <v>155</v>
      </c>
      <c r="G29" s="55" t="s">
        <v>101</v>
      </c>
      <c r="H29" s="219"/>
      <c r="I29" s="220"/>
      <c r="J29" s="220"/>
      <c r="K29" s="221"/>
      <c r="L29" s="219"/>
      <c r="M29" s="220"/>
      <c r="N29" s="220"/>
      <c r="O29" s="221"/>
      <c r="P29" s="222"/>
      <c r="Q29" s="222"/>
      <c r="R29" s="209">
        <f>L29+P29+Q29</f>
        <v>0</v>
      </c>
      <c r="S29" s="222"/>
      <c r="T29" s="209">
        <f>R29-S29</f>
        <v>0</v>
      </c>
      <c r="U29" s="224"/>
      <c r="V29" s="224"/>
      <c r="W29" s="448" t="s">
        <v>54</v>
      </c>
      <c r="X29" s="15"/>
      <c r="Y29" s="152"/>
      <c r="Z29" s="16"/>
      <c r="AA29" s="17"/>
    </row>
    <row r="30" spans="1:28" ht="14.25" customHeight="1" x14ac:dyDescent="0.2">
      <c r="A30" s="540"/>
      <c r="B30" s="441"/>
      <c r="C30" s="443"/>
      <c r="D30" s="526"/>
      <c r="E30" s="442"/>
      <c r="F30" s="579"/>
      <c r="G30" s="27" t="s">
        <v>13</v>
      </c>
      <c r="H30" s="203">
        <f t="shared" ref="H30:V30" si="4">SUM(H29:H29)</f>
        <v>0</v>
      </c>
      <c r="I30" s="213">
        <f t="shared" si="4"/>
        <v>0</v>
      </c>
      <c r="J30" s="213">
        <f t="shared" si="4"/>
        <v>0</v>
      </c>
      <c r="K30" s="214">
        <f t="shared" si="4"/>
        <v>0</v>
      </c>
      <c r="L30" s="203">
        <f t="shared" si="4"/>
        <v>0</v>
      </c>
      <c r="M30" s="213">
        <f t="shared" si="4"/>
        <v>0</v>
      </c>
      <c r="N30" s="213">
        <f t="shared" si="4"/>
        <v>0</v>
      </c>
      <c r="O30" s="214">
        <f t="shared" si="4"/>
        <v>0</v>
      </c>
      <c r="P30" s="214">
        <f t="shared" si="4"/>
        <v>0</v>
      </c>
      <c r="Q30" s="214">
        <f t="shared" si="4"/>
        <v>0</v>
      </c>
      <c r="R30" s="214">
        <f t="shared" si="4"/>
        <v>0</v>
      </c>
      <c r="S30" s="214">
        <f t="shared" si="4"/>
        <v>0</v>
      </c>
      <c r="T30" s="214">
        <f t="shared" si="4"/>
        <v>0</v>
      </c>
      <c r="U30" s="198">
        <f t="shared" si="4"/>
        <v>0</v>
      </c>
      <c r="V30" s="198">
        <f t="shared" si="4"/>
        <v>0</v>
      </c>
      <c r="W30" s="449"/>
      <c r="X30" s="96">
        <f>SUM(X29)</f>
        <v>0</v>
      </c>
      <c r="Y30" s="97">
        <f>SUM(Y29)</f>
        <v>0</v>
      </c>
      <c r="Z30" s="97">
        <f>SUM(Z29)</f>
        <v>0</v>
      </c>
      <c r="AA30" s="98">
        <f>SUM(AA29)</f>
        <v>0</v>
      </c>
    </row>
    <row r="31" spans="1:28" ht="13.5" customHeight="1" x14ac:dyDescent="0.2">
      <c r="A31" s="540" t="s">
        <v>18</v>
      </c>
      <c r="B31" s="441" t="s">
        <v>19</v>
      </c>
      <c r="C31" s="443" t="s">
        <v>19</v>
      </c>
      <c r="D31" s="526" t="s">
        <v>55</v>
      </c>
      <c r="E31" s="442" t="s">
        <v>52</v>
      </c>
      <c r="F31" s="451" t="s">
        <v>155</v>
      </c>
      <c r="G31" s="55" t="s">
        <v>101</v>
      </c>
      <c r="H31" s="202"/>
      <c r="I31" s="211"/>
      <c r="J31" s="211"/>
      <c r="K31" s="212"/>
      <c r="L31" s="202"/>
      <c r="M31" s="211"/>
      <c r="N31" s="211"/>
      <c r="O31" s="212"/>
      <c r="P31" s="197"/>
      <c r="Q31" s="197"/>
      <c r="R31" s="209">
        <f>L31+P31+Q31</f>
        <v>0</v>
      </c>
      <c r="S31" s="197"/>
      <c r="T31" s="209">
        <f>R31-S31</f>
        <v>0</v>
      </c>
      <c r="U31" s="253"/>
      <c r="V31" s="253"/>
      <c r="W31" s="450" t="s">
        <v>56</v>
      </c>
      <c r="X31" s="18"/>
      <c r="Y31" s="129"/>
      <c r="Z31" s="10"/>
      <c r="AA31" s="12"/>
    </row>
    <row r="32" spans="1:28" ht="12" customHeight="1" x14ac:dyDescent="0.2">
      <c r="A32" s="540"/>
      <c r="B32" s="441"/>
      <c r="C32" s="443"/>
      <c r="D32" s="526"/>
      <c r="E32" s="442"/>
      <c r="F32" s="451"/>
      <c r="G32" s="27" t="s">
        <v>13</v>
      </c>
      <c r="H32" s="203">
        <f t="shared" ref="H32:V32" si="5">SUM(H31)</f>
        <v>0</v>
      </c>
      <c r="I32" s="213">
        <f t="shared" si="5"/>
        <v>0</v>
      </c>
      <c r="J32" s="213">
        <f t="shared" si="5"/>
        <v>0</v>
      </c>
      <c r="K32" s="214">
        <f t="shared" si="5"/>
        <v>0</v>
      </c>
      <c r="L32" s="203">
        <f t="shared" si="5"/>
        <v>0</v>
      </c>
      <c r="M32" s="213">
        <f t="shared" si="5"/>
        <v>0</v>
      </c>
      <c r="N32" s="213">
        <f t="shared" si="5"/>
        <v>0</v>
      </c>
      <c r="O32" s="214">
        <f t="shared" si="5"/>
        <v>0</v>
      </c>
      <c r="P32" s="214">
        <f t="shared" si="5"/>
        <v>0</v>
      </c>
      <c r="Q32" s="214">
        <f t="shared" si="5"/>
        <v>0</v>
      </c>
      <c r="R32" s="214">
        <f t="shared" si="5"/>
        <v>0</v>
      </c>
      <c r="S32" s="214">
        <f t="shared" si="5"/>
        <v>0</v>
      </c>
      <c r="T32" s="214">
        <f t="shared" si="5"/>
        <v>0</v>
      </c>
      <c r="U32" s="198">
        <f t="shared" si="5"/>
        <v>0</v>
      </c>
      <c r="V32" s="198">
        <f t="shared" si="5"/>
        <v>0</v>
      </c>
      <c r="W32" s="450"/>
      <c r="X32" s="97">
        <f>SUM(X31)</f>
        <v>0</v>
      </c>
      <c r="Y32" s="97">
        <f>SUM(Y31)</f>
        <v>0</v>
      </c>
      <c r="Z32" s="97">
        <f>SUM(Z31)</f>
        <v>0</v>
      </c>
      <c r="AA32" s="98">
        <f>SUM(AA31)</f>
        <v>0</v>
      </c>
    </row>
    <row r="33" spans="1:27" ht="15" customHeight="1" x14ac:dyDescent="0.2">
      <c r="A33" s="540" t="s">
        <v>18</v>
      </c>
      <c r="B33" s="441" t="s">
        <v>19</v>
      </c>
      <c r="C33" s="443" t="s">
        <v>20</v>
      </c>
      <c r="D33" s="526" t="s">
        <v>463</v>
      </c>
      <c r="E33" s="442" t="s">
        <v>52</v>
      </c>
      <c r="F33" s="451" t="s">
        <v>155</v>
      </c>
      <c r="G33" s="55" t="s">
        <v>101</v>
      </c>
      <c r="H33" s="202">
        <v>82000</v>
      </c>
      <c r="I33" s="211">
        <v>82000</v>
      </c>
      <c r="J33" s="211"/>
      <c r="K33" s="212"/>
      <c r="L33" s="202"/>
      <c r="M33" s="211"/>
      <c r="N33" s="211"/>
      <c r="O33" s="212"/>
      <c r="P33" s="197"/>
      <c r="Q33" s="197"/>
      <c r="R33" s="209">
        <f>L33+P33+Q33</f>
        <v>0</v>
      </c>
      <c r="S33" s="197"/>
      <c r="T33" s="209">
        <f>R33-S33</f>
        <v>0</v>
      </c>
      <c r="U33" s="253"/>
      <c r="V33" s="253"/>
      <c r="W33" s="450" t="s">
        <v>462</v>
      </c>
      <c r="X33" s="416">
        <v>2</v>
      </c>
      <c r="Y33" s="412"/>
      <c r="Z33" s="412"/>
      <c r="AA33" s="414"/>
    </row>
    <row r="34" spans="1:27" ht="15" customHeight="1" x14ac:dyDescent="0.2">
      <c r="A34" s="540"/>
      <c r="B34" s="441"/>
      <c r="C34" s="443"/>
      <c r="D34" s="526"/>
      <c r="E34" s="442"/>
      <c r="F34" s="451"/>
      <c r="G34" s="55" t="s">
        <v>227</v>
      </c>
      <c r="H34" s="202"/>
      <c r="I34" s="211"/>
      <c r="J34" s="211"/>
      <c r="K34" s="212"/>
      <c r="L34" s="202"/>
      <c r="M34" s="211"/>
      <c r="N34" s="211"/>
      <c r="O34" s="212"/>
      <c r="P34" s="197"/>
      <c r="Q34" s="197"/>
      <c r="R34" s="209">
        <f>L34+P34+Q34</f>
        <v>0</v>
      </c>
      <c r="S34" s="197"/>
      <c r="T34" s="209">
        <f>R34-S34</f>
        <v>0</v>
      </c>
      <c r="U34" s="253"/>
      <c r="V34" s="253"/>
      <c r="W34" s="450"/>
      <c r="X34" s="418"/>
      <c r="Y34" s="413"/>
      <c r="Z34" s="413"/>
      <c r="AA34" s="415"/>
    </row>
    <row r="35" spans="1:27" ht="15" customHeight="1" x14ac:dyDescent="0.2">
      <c r="A35" s="540"/>
      <c r="B35" s="441"/>
      <c r="C35" s="443"/>
      <c r="D35" s="526"/>
      <c r="E35" s="442"/>
      <c r="F35" s="451"/>
      <c r="G35" s="27" t="s">
        <v>13</v>
      </c>
      <c r="H35" s="203">
        <f t="shared" ref="H35:V35" si="6">SUM(H33:H34)</f>
        <v>82000</v>
      </c>
      <c r="I35" s="213">
        <f t="shared" si="6"/>
        <v>82000</v>
      </c>
      <c r="J35" s="213">
        <f t="shared" si="6"/>
        <v>0</v>
      </c>
      <c r="K35" s="214">
        <f t="shared" si="6"/>
        <v>0</v>
      </c>
      <c r="L35" s="203">
        <f t="shared" si="6"/>
        <v>0</v>
      </c>
      <c r="M35" s="213">
        <f t="shared" si="6"/>
        <v>0</v>
      </c>
      <c r="N35" s="213">
        <f t="shared" si="6"/>
        <v>0</v>
      </c>
      <c r="O35" s="214">
        <f t="shared" si="6"/>
        <v>0</v>
      </c>
      <c r="P35" s="214">
        <f t="shared" si="6"/>
        <v>0</v>
      </c>
      <c r="Q35" s="214">
        <f t="shared" si="6"/>
        <v>0</v>
      </c>
      <c r="R35" s="214">
        <f t="shared" si="6"/>
        <v>0</v>
      </c>
      <c r="S35" s="214">
        <f t="shared" si="6"/>
        <v>0</v>
      </c>
      <c r="T35" s="214">
        <f t="shared" si="6"/>
        <v>0</v>
      </c>
      <c r="U35" s="198">
        <f t="shared" si="6"/>
        <v>0</v>
      </c>
      <c r="V35" s="198">
        <f t="shared" si="6"/>
        <v>0</v>
      </c>
      <c r="W35" s="450"/>
      <c r="X35" s="96">
        <f>SUM(X33)</f>
        <v>2</v>
      </c>
      <c r="Y35" s="97">
        <f>SUM(Y33)</f>
        <v>0</v>
      </c>
      <c r="Z35" s="97">
        <f>SUM(Z33)</f>
        <v>0</v>
      </c>
      <c r="AA35" s="98">
        <f>SUM(AA33)</f>
        <v>0</v>
      </c>
    </row>
    <row r="36" spans="1:27" ht="11.25" customHeight="1" x14ac:dyDescent="0.2">
      <c r="A36" s="541" t="s">
        <v>18</v>
      </c>
      <c r="B36" s="441" t="s">
        <v>19</v>
      </c>
      <c r="C36" s="443" t="s">
        <v>21</v>
      </c>
      <c r="D36" s="573" t="s">
        <v>448</v>
      </c>
      <c r="E36" s="442" t="s">
        <v>313</v>
      </c>
      <c r="F36" s="451" t="s">
        <v>154</v>
      </c>
      <c r="G36" s="55" t="s">
        <v>101</v>
      </c>
      <c r="H36" s="215">
        <v>72800</v>
      </c>
      <c r="I36" s="216">
        <v>72800</v>
      </c>
      <c r="J36" s="216"/>
      <c r="K36" s="217"/>
      <c r="L36" s="215">
        <v>1000</v>
      </c>
      <c r="M36" s="216">
        <v>1000</v>
      </c>
      <c r="N36" s="216"/>
      <c r="O36" s="217"/>
      <c r="P36" s="209"/>
      <c r="Q36" s="209"/>
      <c r="R36" s="209">
        <f>L36+P36+Q36</f>
        <v>1000</v>
      </c>
      <c r="S36" s="209"/>
      <c r="T36" s="209">
        <f>R36-S36</f>
        <v>1000</v>
      </c>
      <c r="U36" s="193">
        <v>1000</v>
      </c>
      <c r="V36" s="193">
        <v>1000</v>
      </c>
      <c r="W36" s="421" t="s">
        <v>57</v>
      </c>
      <c r="X36" s="416">
        <v>14</v>
      </c>
      <c r="Y36" s="412"/>
      <c r="Z36" s="412">
        <v>5</v>
      </c>
      <c r="AA36" s="414">
        <v>5</v>
      </c>
    </row>
    <row r="37" spans="1:27" x14ac:dyDescent="0.2">
      <c r="A37" s="550"/>
      <c r="B37" s="441"/>
      <c r="C37" s="443"/>
      <c r="D37" s="573"/>
      <c r="E37" s="442"/>
      <c r="F37" s="451"/>
      <c r="G37" s="55" t="s">
        <v>170</v>
      </c>
      <c r="H37" s="215">
        <v>3000</v>
      </c>
      <c r="I37" s="216">
        <v>3000</v>
      </c>
      <c r="J37" s="216"/>
      <c r="K37" s="217"/>
      <c r="L37" s="215"/>
      <c r="M37" s="216"/>
      <c r="N37" s="216"/>
      <c r="O37" s="217"/>
      <c r="P37" s="209"/>
      <c r="Q37" s="209"/>
      <c r="R37" s="209">
        <f>L37+P37+Q37</f>
        <v>0</v>
      </c>
      <c r="S37" s="210"/>
      <c r="T37" s="209">
        <f>R37-S37</f>
        <v>0</v>
      </c>
      <c r="U37" s="193">
        <v>0</v>
      </c>
      <c r="V37" s="193">
        <v>0</v>
      </c>
      <c r="W37" s="422"/>
      <c r="X37" s="417"/>
      <c r="Y37" s="419"/>
      <c r="Z37" s="419"/>
      <c r="AA37" s="420"/>
    </row>
    <row r="38" spans="1:27" x14ac:dyDescent="0.2">
      <c r="A38" s="550"/>
      <c r="B38" s="441"/>
      <c r="C38" s="443"/>
      <c r="D38" s="573"/>
      <c r="E38" s="442"/>
      <c r="F38" s="451"/>
      <c r="G38" s="55" t="s">
        <v>449</v>
      </c>
      <c r="H38" s="215">
        <v>1661</v>
      </c>
      <c r="I38" s="216">
        <v>1661</v>
      </c>
      <c r="J38" s="216"/>
      <c r="K38" s="217"/>
      <c r="L38" s="215">
        <v>1661</v>
      </c>
      <c r="M38" s="216">
        <v>1661</v>
      </c>
      <c r="N38" s="216"/>
      <c r="O38" s="217"/>
      <c r="P38" s="209"/>
      <c r="Q38" s="209"/>
      <c r="R38" s="209">
        <f>L38+P38+Q38</f>
        <v>1661</v>
      </c>
      <c r="S38" s="209"/>
      <c r="T38" s="209">
        <f>R38-S38</f>
        <v>1661</v>
      </c>
      <c r="U38" s="193"/>
      <c r="V38" s="193"/>
      <c r="W38" s="422"/>
      <c r="X38" s="418"/>
      <c r="Y38" s="413"/>
      <c r="Z38" s="413"/>
      <c r="AA38" s="415"/>
    </row>
    <row r="39" spans="1:27" x14ac:dyDescent="0.2">
      <c r="A39" s="539"/>
      <c r="B39" s="441"/>
      <c r="C39" s="443"/>
      <c r="D39" s="573"/>
      <c r="E39" s="442"/>
      <c r="F39" s="451"/>
      <c r="G39" s="27" t="s">
        <v>13</v>
      </c>
      <c r="H39" s="203">
        <f>SUM(H36:H38)</f>
        <v>77461</v>
      </c>
      <c r="I39" s="213">
        <f t="shared" ref="I39:U39" si="7">SUM(I36:I38)</f>
        <v>77461</v>
      </c>
      <c r="J39" s="213">
        <f t="shared" si="7"/>
        <v>0</v>
      </c>
      <c r="K39" s="214">
        <f t="shared" si="7"/>
        <v>0</v>
      </c>
      <c r="L39" s="203">
        <f t="shared" si="7"/>
        <v>2661</v>
      </c>
      <c r="M39" s="213">
        <f t="shared" si="7"/>
        <v>2661</v>
      </c>
      <c r="N39" s="213">
        <f t="shared" si="7"/>
        <v>0</v>
      </c>
      <c r="O39" s="214">
        <f t="shared" si="7"/>
        <v>0</v>
      </c>
      <c r="P39" s="214">
        <f t="shared" si="7"/>
        <v>0</v>
      </c>
      <c r="Q39" s="214">
        <f t="shared" si="7"/>
        <v>0</v>
      </c>
      <c r="R39" s="214">
        <f t="shared" si="7"/>
        <v>2661</v>
      </c>
      <c r="S39" s="214">
        <f t="shared" si="7"/>
        <v>0</v>
      </c>
      <c r="T39" s="214">
        <f t="shared" si="7"/>
        <v>2661</v>
      </c>
      <c r="U39" s="198">
        <f t="shared" si="7"/>
        <v>1000</v>
      </c>
      <c r="V39" s="198">
        <f>SUM(V36:V38)</f>
        <v>1000</v>
      </c>
      <c r="W39" s="423"/>
      <c r="X39" s="96">
        <f>SUM(X36+X37)</f>
        <v>14</v>
      </c>
      <c r="Y39" s="97">
        <f>SUM(Y36+Y37)</f>
        <v>0</v>
      </c>
      <c r="Z39" s="97">
        <f>SUM(Z36+Z37)</f>
        <v>5</v>
      </c>
      <c r="AA39" s="98">
        <f>SUM(AA36+AA37)</f>
        <v>5</v>
      </c>
    </row>
    <row r="40" spans="1:27" ht="14.25" customHeight="1" x14ac:dyDescent="0.2">
      <c r="A40" s="541" t="s">
        <v>18</v>
      </c>
      <c r="B40" s="441" t="s">
        <v>19</v>
      </c>
      <c r="C40" s="443" t="s">
        <v>22</v>
      </c>
      <c r="D40" s="573" t="s">
        <v>77</v>
      </c>
      <c r="E40" s="442"/>
      <c r="F40" s="451" t="s">
        <v>154</v>
      </c>
      <c r="G40" s="55" t="s">
        <v>101</v>
      </c>
      <c r="H40" s="215">
        <v>3000</v>
      </c>
      <c r="I40" s="216">
        <v>3000</v>
      </c>
      <c r="J40" s="216"/>
      <c r="K40" s="217"/>
      <c r="L40" s="215">
        <v>2900</v>
      </c>
      <c r="M40" s="216">
        <v>2900</v>
      </c>
      <c r="N40" s="216"/>
      <c r="O40" s="217"/>
      <c r="P40" s="209"/>
      <c r="Q40" s="209"/>
      <c r="R40" s="209">
        <f>L40+P40+Q40</f>
        <v>2900</v>
      </c>
      <c r="S40" s="210"/>
      <c r="T40" s="209">
        <f>R40-S40</f>
        <v>2900</v>
      </c>
      <c r="U40" s="193">
        <v>3000</v>
      </c>
      <c r="V40" s="193">
        <v>3000</v>
      </c>
      <c r="W40" s="449" t="s">
        <v>78</v>
      </c>
      <c r="X40" s="18">
        <v>10</v>
      </c>
      <c r="Y40" s="129"/>
      <c r="Z40" s="10">
        <v>10</v>
      </c>
      <c r="AA40" s="12">
        <v>10</v>
      </c>
    </row>
    <row r="41" spans="1:27" ht="11.25" customHeight="1" x14ac:dyDescent="0.2">
      <c r="A41" s="550"/>
      <c r="B41" s="433"/>
      <c r="C41" s="435"/>
      <c r="D41" s="437"/>
      <c r="E41" s="439"/>
      <c r="F41" s="564"/>
      <c r="G41" s="53" t="s">
        <v>13</v>
      </c>
      <c r="H41" s="203">
        <f t="shared" ref="H41:V41" si="8">SUM(H40)</f>
        <v>3000</v>
      </c>
      <c r="I41" s="213">
        <f t="shared" si="8"/>
        <v>3000</v>
      </c>
      <c r="J41" s="213">
        <f t="shared" si="8"/>
        <v>0</v>
      </c>
      <c r="K41" s="214">
        <f t="shared" si="8"/>
        <v>0</v>
      </c>
      <c r="L41" s="203">
        <f t="shared" si="8"/>
        <v>2900</v>
      </c>
      <c r="M41" s="213">
        <f t="shared" si="8"/>
        <v>2900</v>
      </c>
      <c r="N41" s="213">
        <f t="shared" si="8"/>
        <v>0</v>
      </c>
      <c r="O41" s="214">
        <f t="shared" si="8"/>
        <v>0</v>
      </c>
      <c r="P41" s="214">
        <f t="shared" si="8"/>
        <v>0</v>
      </c>
      <c r="Q41" s="214">
        <f t="shared" si="8"/>
        <v>0</v>
      </c>
      <c r="R41" s="214">
        <f t="shared" si="8"/>
        <v>2900</v>
      </c>
      <c r="S41" s="214">
        <f t="shared" si="8"/>
        <v>0</v>
      </c>
      <c r="T41" s="214">
        <f t="shared" si="8"/>
        <v>2900</v>
      </c>
      <c r="U41" s="198">
        <f t="shared" si="8"/>
        <v>3000</v>
      </c>
      <c r="V41" s="198">
        <f t="shared" si="8"/>
        <v>3000</v>
      </c>
      <c r="W41" s="449"/>
      <c r="X41" s="96">
        <f>SUM(X40)</f>
        <v>10</v>
      </c>
      <c r="Y41" s="97">
        <f>SUM(Y40)</f>
        <v>0</v>
      </c>
      <c r="Z41" s="97">
        <f>SUM(Z40)</f>
        <v>10</v>
      </c>
      <c r="AA41" s="98">
        <f>SUM(AA40)</f>
        <v>10</v>
      </c>
    </row>
    <row r="42" spans="1:27" ht="13.5" customHeight="1" x14ac:dyDescent="0.2">
      <c r="A42" s="541" t="s">
        <v>18</v>
      </c>
      <c r="B42" s="441" t="s">
        <v>19</v>
      </c>
      <c r="C42" s="443" t="s">
        <v>157</v>
      </c>
      <c r="D42" s="573" t="s">
        <v>458</v>
      </c>
      <c r="E42" s="442"/>
      <c r="F42" s="451" t="s">
        <v>159</v>
      </c>
      <c r="G42" s="55" t="s">
        <v>101</v>
      </c>
      <c r="H42" s="215">
        <v>300000</v>
      </c>
      <c r="I42" s="216">
        <v>300000</v>
      </c>
      <c r="J42" s="216"/>
      <c r="K42" s="217"/>
      <c r="L42" s="215">
        <v>10000</v>
      </c>
      <c r="M42" s="216">
        <v>10000</v>
      </c>
      <c r="N42" s="216"/>
      <c r="O42" s="217"/>
      <c r="P42" s="209"/>
      <c r="Q42" s="209"/>
      <c r="R42" s="209">
        <f>L42+P42+Q42</f>
        <v>10000</v>
      </c>
      <c r="S42" s="210"/>
      <c r="T42" s="209">
        <f>R42-S42</f>
        <v>10000</v>
      </c>
      <c r="U42" s="193">
        <v>300000</v>
      </c>
      <c r="V42" s="193"/>
      <c r="W42" s="449" t="s">
        <v>459</v>
      </c>
      <c r="X42" s="416">
        <v>2</v>
      </c>
      <c r="Y42" s="412"/>
      <c r="Z42" s="412">
        <v>2</v>
      </c>
      <c r="AA42" s="414"/>
    </row>
    <row r="43" spans="1:27" ht="13.5" customHeight="1" x14ac:dyDescent="0.2">
      <c r="A43" s="550"/>
      <c r="B43" s="433"/>
      <c r="C43" s="435"/>
      <c r="D43" s="437"/>
      <c r="E43" s="439"/>
      <c r="F43" s="564"/>
      <c r="G43" s="171" t="s">
        <v>227</v>
      </c>
      <c r="H43" s="258"/>
      <c r="I43" s="259"/>
      <c r="J43" s="259"/>
      <c r="K43" s="260"/>
      <c r="L43" s="258"/>
      <c r="M43" s="259"/>
      <c r="N43" s="259"/>
      <c r="O43" s="260"/>
      <c r="P43" s="261"/>
      <c r="Q43" s="261"/>
      <c r="R43" s="209">
        <f>L43+P43+Q43</f>
        <v>0</v>
      </c>
      <c r="S43" s="261"/>
      <c r="T43" s="209">
        <f>R43-S43</f>
        <v>0</v>
      </c>
      <c r="U43" s="218"/>
      <c r="V43" s="218"/>
      <c r="W43" s="446"/>
      <c r="X43" s="418"/>
      <c r="Y43" s="413"/>
      <c r="Z43" s="413"/>
      <c r="AA43" s="415"/>
    </row>
    <row r="44" spans="1:27" ht="10.5" customHeight="1" x14ac:dyDescent="0.2">
      <c r="A44" s="550"/>
      <c r="B44" s="433"/>
      <c r="C44" s="435"/>
      <c r="D44" s="437"/>
      <c r="E44" s="439"/>
      <c r="F44" s="564"/>
      <c r="G44" s="53" t="s">
        <v>13</v>
      </c>
      <c r="H44" s="262">
        <f t="shared" ref="H44:V44" si="9">SUM(H42:H43)</f>
        <v>300000</v>
      </c>
      <c r="I44" s="263">
        <f t="shared" si="9"/>
        <v>300000</v>
      </c>
      <c r="J44" s="263">
        <f t="shared" si="9"/>
        <v>0</v>
      </c>
      <c r="K44" s="264">
        <f t="shared" si="9"/>
        <v>0</v>
      </c>
      <c r="L44" s="262">
        <f t="shared" si="9"/>
        <v>10000</v>
      </c>
      <c r="M44" s="263">
        <f t="shared" si="9"/>
        <v>10000</v>
      </c>
      <c r="N44" s="263">
        <f t="shared" si="9"/>
        <v>0</v>
      </c>
      <c r="O44" s="264">
        <f t="shared" si="9"/>
        <v>0</v>
      </c>
      <c r="P44" s="264">
        <f t="shared" si="9"/>
        <v>0</v>
      </c>
      <c r="Q44" s="264">
        <f t="shared" si="9"/>
        <v>0</v>
      </c>
      <c r="R44" s="264">
        <f t="shared" si="9"/>
        <v>10000</v>
      </c>
      <c r="S44" s="264">
        <f t="shared" si="9"/>
        <v>0</v>
      </c>
      <c r="T44" s="264">
        <f t="shared" si="9"/>
        <v>10000</v>
      </c>
      <c r="U44" s="265">
        <f t="shared" si="9"/>
        <v>300000</v>
      </c>
      <c r="V44" s="265">
        <f t="shared" si="9"/>
        <v>0</v>
      </c>
      <c r="W44" s="446"/>
      <c r="X44" s="99">
        <f>SUM(X42)</f>
        <v>2</v>
      </c>
      <c r="Y44" s="100">
        <f>SUM(Y42)</f>
        <v>0</v>
      </c>
      <c r="Z44" s="100">
        <f>SUM(Z42)</f>
        <v>2</v>
      </c>
      <c r="AA44" s="101">
        <f>SUM(AA42)</f>
        <v>0</v>
      </c>
    </row>
    <row r="45" spans="1:27" ht="13.5" customHeight="1" x14ac:dyDescent="0.2">
      <c r="A45" s="551" t="s">
        <v>18</v>
      </c>
      <c r="B45" s="433" t="s">
        <v>19</v>
      </c>
      <c r="C45" s="435" t="s">
        <v>158</v>
      </c>
      <c r="D45" s="437" t="s">
        <v>450</v>
      </c>
      <c r="E45" s="439"/>
      <c r="F45" s="564" t="s">
        <v>159</v>
      </c>
      <c r="G45" s="171" t="s">
        <v>101</v>
      </c>
      <c r="H45" s="258">
        <v>5000</v>
      </c>
      <c r="I45" s="259">
        <v>5000</v>
      </c>
      <c r="J45" s="259"/>
      <c r="K45" s="260"/>
      <c r="L45" s="258">
        <v>2500</v>
      </c>
      <c r="M45" s="259">
        <v>2500</v>
      </c>
      <c r="N45" s="259"/>
      <c r="O45" s="260"/>
      <c r="P45" s="261"/>
      <c r="Q45" s="261"/>
      <c r="R45" s="261">
        <f>L45+P45+Q45</f>
        <v>2500</v>
      </c>
      <c r="S45" s="266"/>
      <c r="T45" s="261">
        <f>R45-S45</f>
        <v>2500</v>
      </c>
      <c r="U45" s="218">
        <v>5000</v>
      </c>
      <c r="V45" s="218"/>
      <c r="W45" s="446" t="s">
        <v>460</v>
      </c>
      <c r="X45" s="172">
        <v>5</v>
      </c>
      <c r="Y45" s="170"/>
      <c r="Z45" s="170"/>
      <c r="AA45" s="170"/>
    </row>
    <row r="46" spans="1:27" ht="16.5" customHeight="1" x14ac:dyDescent="0.2">
      <c r="A46" s="552"/>
      <c r="B46" s="434"/>
      <c r="C46" s="436"/>
      <c r="D46" s="438"/>
      <c r="E46" s="440"/>
      <c r="F46" s="488"/>
      <c r="G46" s="53" t="s">
        <v>13</v>
      </c>
      <c r="H46" s="262">
        <f t="shared" ref="H46:V46" si="10">SUM(H45)</f>
        <v>5000</v>
      </c>
      <c r="I46" s="263">
        <f t="shared" si="10"/>
        <v>5000</v>
      </c>
      <c r="J46" s="263">
        <f t="shared" si="10"/>
        <v>0</v>
      </c>
      <c r="K46" s="264">
        <f t="shared" si="10"/>
        <v>0</v>
      </c>
      <c r="L46" s="262">
        <f t="shared" si="10"/>
        <v>2500</v>
      </c>
      <c r="M46" s="263">
        <f t="shared" si="10"/>
        <v>2500</v>
      </c>
      <c r="N46" s="263">
        <f t="shared" si="10"/>
        <v>0</v>
      </c>
      <c r="O46" s="264">
        <f t="shared" si="10"/>
        <v>0</v>
      </c>
      <c r="P46" s="264">
        <f t="shared" si="10"/>
        <v>0</v>
      </c>
      <c r="Q46" s="264">
        <f t="shared" si="10"/>
        <v>0</v>
      </c>
      <c r="R46" s="264">
        <f t="shared" si="10"/>
        <v>2500</v>
      </c>
      <c r="S46" s="264">
        <f t="shared" si="10"/>
        <v>0</v>
      </c>
      <c r="T46" s="264">
        <f t="shared" si="10"/>
        <v>2500</v>
      </c>
      <c r="U46" s="265">
        <f t="shared" si="10"/>
        <v>5000</v>
      </c>
      <c r="V46" s="265">
        <f t="shared" si="10"/>
        <v>0</v>
      </c>
      <c r="W46" s="447"/>
      <c r="X46" s="99">
        <f>SUM(X45)</f>
        <v>5</v>
      </c>
      <c r="Y46" s="100">
        <f>SUM(Y45)</f>
        <v>0</v>
      </c>
      <c r="Z46" s="100">
        <f>SUM(Z45)</f>
        <v>0</v>
      </c>
      <c r="AA46" s="101">
        <f>SUM(AA45)</f>
        <v>0</v>
      </c>
    </row>
    <row r="47" spans="1:27" s="4" customFormat="1" ht="12.75" customHeight="1" thickBot="1" x14ac:dyDescent="0.25">
      <c r="A47" s="165" t="s">
        <v>18</v>
      </c>
      <c r="B47" s="166" t="s">
        <v>19</v>
      </c>
      <c r="C47" s="565" t="s">
        <v>14</v>
      </c>
      <c r="D47" s="566"/>
      <c r="E47" s="566"/>
      <c r="F47" s="566"/>
      <c r="G47" s="567"/>
      <c r="H47" s="267">
        <f>SUM(H30,H32,H35,H39,H41,H44,H46)</f>
        <v>467461</v>
      </c>
      <c r="I47" s="267">
        <f t="shared" ref="I47:V47" si="11">SUM(I30,I32,I35,I39,I41,I44,I46)</f>
        <v>467461</v>
      </c>
      <c r="J47" s="267">
        <f t="shared" si="11"/>
        <v>0</v>
      </c>
      <c r="K47" s="267">
        <f t="shared" si="11"/>
        <v>0</v>
      </c>
      <c r="L47" s="267">
        <f t="shared" si="11"/>
        <v>18061</v>
      </c>
      <c r="M47" s="267">
        <f t="shared" si="11"/>
        <v>18061</v>
      </c>
      <c r="N47" s="267">
        <f t="shared" si="11"/>
        <v>0</v>
      </c>
      <c r="O47" s="267">
        <f t="shared" si="11"/>
        <v>0</v>
      </c>
      <c r="P47" s="267">
        <f t="shared" si="11"/>
        <v>0</v>
      </c>
      <c r="Q47" s="267">
        <f t="shared" si="11"/>
        <v>0</v>
      </c>
      <c r="R47" s="267">
        <f t="shared" si="11"/>
        <v>18061</v>
      </c>
      <c r="S47" s="267">
        <f t="shared" si="11"/>
        <v>0</v>
      </c>
      <c r="T47" s="267">
        <f t="shared" si="11"/>
        <v>18061</v>
      </c>
      <c r="U47" s="267">
        <f t="shared" si="11"/>
        <v>309000</v>
      </c>
      <c r="V47" s="267">
        <f t="shared" si="11"/>
        <v>4000</v>
      </c>
      <c r="W47" s="168" t="s">
        <v>23</v>
      </c>
      <c r="X47" s="167" t="s">
        <v>23</v>
      </c>
      <c r="Y47" s="167"/>
      <c r="Z47" s="167" t="s">
        <v>23</v>
      </c>
      <c r="AA47" s="169" t="s">
        <v>23</v>
      </c>
    </row>
    <row r="48" spans="1:27" ht="15.75" customHeight="1" thickBot="1" x14ac:dyDescent="0.25">
      <c r="A48" s="19" t="s">
        <v>18</v>
      </c>
      <c r="B48" s="47" t="s">
        <v>20</v>
      </c>
      <c r="C48" s="574" t="s">
        <v>68</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85"/>
    </row>
    <row r="49" spans="1:32" x14ac:dyDescent="0.2">
      <c r="A49" s="539" t="s">
        <v>18</v>
      </c>
      <c r="B49" s="434" t="s">
        <v>20</v>
      </c>
      <c r="C49" s="436" t="s">
        <v>18</v>
      </c>
      <c r="D49" s="525" t="s">
        <v>128</v>
      </c>
      <c r="E49" s="440" t="s">
        <v>30</v>
      </c>
      <c r="F49" s="596" t="s">
        <v>156</v>
      </c>
      <c r="G49" s="562" t="s">
        <v>101</v>
      </c>
      <c r="H49" s="472">
        <f t="shared" ref="H49:O49" si="12">SUM(H53,H57,H62,H67,H71,H75)</f>
        <v>300549</v>
      </c>
      <c r="I49" s="474">
        <f t="shared" si="12"/>
        <v>269555</v>
      </c>
      <c r="J49" s="474">
        <f t="shared" si="12"/>
        <v>0</v>
      </c>
      <c r="K49" s="476">
        <f t="shared" si="12"/>
        <v>30994</v>
      </c>
      <c r="L49" s="472">
        <f t="shared" si="12"/>
        <v>154017</v>
      </c>
      <c r="M49" s="474">
        <f t="shared" si="12"/>
        <v>151117</v>
      </c>
      <c r="N49" s="474">
        <f t="shared" si="12"/>
        <v>0</v>
      </c>
      <c r="O49" s="476">
        <f t="shared" si="12"/>
        <v>2900</v>
      </c>
      <c r="P49" s="472">
        <f>SUM(P53,P57,P62,P67,P71,P75)</f>
        <v>0</v>
      </c>
      <c r="Q49" s="651"/>
      <c r="R49" s="653">
        <f>L49+P49+Q49</f>
        <v>154017</v>
      </c>
      <c r="S49" s="472">
        <f>SUM(S53,S57,S62,S67,S71,S75)</f>
        <v>0</v>
      </c>
      <c r="T49" s="653">
        <f>R49-S49</f>
        <v>154017</v>
      </c>
      <c r="U49" s="444">
        <f>SUM(U53,U57,U62,U67,U71,U75)</f>
        <v>158777</v>
      </c>
      <c r="V49" s="477">
        <f>SUM(V53,V57,V62,V67,V71,V75)</f>
        <v>166041</v>
      </c>
      <c r="W49" s="454" t="s">
        <v>69</v>
      </c>
      <c r="X49" s="15">
        <f>SUM(X53,X57,X62,X67,X71,X75)</f>
        <v>233.29999999999998</v>
      </c>
      <c r="Y49" s="152"/>
      <c r="Z49" s="16">
        <f>SUM(Z53,Z57,Z62,Z67,Z71,Z75)</f>
        <v>240.60000000000002</v>
      </c>
      <c r="AA49" s="17">
        <f>SUM(AA53,AA57,AA62,AA67,AA71,AA75)</f>
        <v>247.4</v>
      </c>
      <c r="AC49" s="25">
        <f>X49+X53+X58+X62+X67+X71</f>
        <v>439.49999999999994</v>
      </c>
      <c r="AD49" s="25">
        <f>Z49+Z53+Z58+Z62+Z67+Z71</f>
        <v>452.8</v>
      </c>
      <c r="AE49" s="25">
        <f>AA49+AA53+AA58+AA62+AA67+AA71</f>
        <v>464.3</v>
      </c>
      <c r="AF49" s="25"/>
    </row>
    <row r="50" spans="1:32" x14ac:dyDescent="0.2">
      <c r="A50" s="539"/>
      <c r="B50" s="434"/>
      <c r="C50" s="436"/>
      <c r="D50" s="525"/>
      <c r="E50" s="440"/>
      <c r="F50" s="597"/>
      <c r="G50" s="562"/>
      <c r="H50" s="473"/>
      <c r="I50" s="475"/>
      <c r="J50" s="475"/>
      <c r="K50" s="467"/>
      <c r="L50" s="473"/>
      <c r="M50" s="475"/>
      <c r="N50" s="475"/>
      <c r="O50" s="467"/>
      <c r="P50" s="473"/>
      <c r="Q50" s="652"/>
      <c r="R50" s="646"/>
      <c r="S50" s="473"/>
      <c r="T50" s="646"/>
      <c r="U50" s="445"/>
      <c r="V50" s="478"/>
      <c r="W50" s="452"/>
      <c r="X50" s="107">
        <f>SUM(X49)</f>
        <v>233.29999999999998</v>
      </c>
      <c r="Y50" s="102">
        <f>SUM(Y49)</f>
        <v>0</v>
      </c>
      <c r="Z50" s="102">
        <f>SUM(Z49)</f>
        <v>240.60000000000002</v>
      </c>
      <c r="AA50" s="103">
        <f>SUM(AA49)</f>
        <v>247.4</v>
      </c>
      <c r="AC50" s="25">
        <f>X51+X55+X61+X65+X69+X74</f>
        <v>2568</v>
      </c>
      <c r="AD50" s="25">
        <f>Z51+Z55+Z61+Z65+Z69+Z74</f>
        <v>2798</v>
      </c>
      <c r="AE50" s="25">
        <f>AA51+AA55+AA61+AA65+AA69+AA74</f>
        <v>2822</v>
      </c>
      <c r="AF50" s="25"/>
    </row>
    <row r="51" spans="1:32" ht="6.75" customHeight="1" x14ac:dyDescent="0.2">
      <c r="A51" s="539"/>
      <c r="B51" s="434"/>
      <c r="C51" s="436"/>
      <c r="D51" s="525"/>
      <c r="E51" s="440"/>
      <c r="F51" s="597"/>
      <c r="G51" s="563"/>
      <c r="H51" s="473"/>
      <c r="I51" s="475"/>
      <c r="J51" s="475"/>
      <c r="K51" s="467"/>
      <c r="L51" s="473"/>
      <c r="M51" s="475"/>
      <c r="N51" s="475"/>
      <c r="O51" s="467"/>
      <c r="P51" s="473"/>
      <c r="Q51" s="444"/>
      <c r="R51" s="647"/>
      <c r="S51" s="473"/>
      <c r="T51" s="647"/>
      <c r="U51" s="445"/>
      <c r="V51" s="478"/>
      <c r="W51" s="452" t="s">
        <v>99</v>
      </c>
      <c r="X51" s="18">
        <f>SUM(X55,X59,X65,X69,X73,X78)</f>
        <v>1284</v>
      </c>
      <c r="Y51" s="129"/>
      <c r="Z51" s="10">
        <f>SUM(Z55,Z59,Z65,Z69,Z73,Z78)</f>
        <v>1399</v>
      </c>
      <c r="AA51" s="12">
        <f>SUM(AA55,AA59,AA65,AA69,AA73,AA78)</f>
        <v>1411</v>
      </c>
      <c r="AC51" s="25"/>
      <c r="AD51" s="25"/>
      <c r="AE51" s="25"/>
      <c r="AF51" s="25"/>
    </row>
    <row r="52" spans="1:32" ht="12" thickBot="1" x14ac:dyDescent="0.25">
      <c r="A52" s="540"/>
      <c r="B52" s="441"/>
      <c r="C52" s="443"/>
      <c r="D52" s="526"/>
      <c r="E52" s="442"/>
      <c r="F52" s="589"/>
      <c r="G52" s="27" t="s">
        <v>13</v>
      </c>
      <c r="H52" s="203">
        <f t="shared" ref="H52:V52" si="13">SUM(H49:H49)</f>
        <v>300549</v>
      </c>
      <c r="I52" s="213">
        <f t="shared" si="13"/>
        <v>269555</v>
      </c>
      <c r="J52" s="213">
        <f t="shared" si="13"/>
        <v>0</v>
      </c>
      <c r="K52" s="214">
        <f t="shared" si="13"/>
        <v>30994</v>
      </c>
      <c r="L52" s="203">
        <f t="shared" si="13"/>
        <v>154017</v>
      </c>
      <c r="M52" s="213">
        <f t="shared" si="13"/>
        <v>151117</v>
      </c>
      <c r="N52" s="213">
        <f t="shared" si="13"/>
        <v>0</v>
      </c>
      <c r="O52" s="214">
        <f t="shared" si="13"/>
        <v>2900</v>
      </c>
      <c r="P52" s="214">
        <f t="shared" si="13"/>
        <v>0</v>
      </c>
      <c r="Q52" s="214">
        <f t="shared" si="13"/>
        <v>0</v>
      </c>
      <c r="R52" s="214">
        <f t="shared" si="13"/>
        <v>154017</v>
      </c>
      <c r="S52" s="214">
        <f t="shared" si="13"/>
        <v>0</v>
      </c>
      <c r="T52" s="214">
        <f t="shared" si="13"/>
        <v>154017</v>
      </c>
      <c r="U52" s="198">
        <f t="shared" si="13"/>
        <v>158777</v>
      </c>
      <c r="V52" s="199">
        <f t="shared" si="13"/>
        <v>166041</v>
      </c>
      <c r="W52" s="452"/>
      <c r="X52" s="96">
        <f>SUM(X51)</f>
        <v>1284</v>
      </c>
      <c r="Y52" s="97">
        <f>SUM(Y51)</f>
        <v>0</v>
      </c>
      <c r="Z52" s="97">
        <f>SUM(Z51)</f>
        <v>1399</v>
      </c>
      <c r="AA52" s="98">
        <f>SUM(AA49:AA49)</f>
        <v>247.4</v>
      </c>
      <c r="AC52" s="25"/>
      <c r="AD52" s="25"/>
      <c r="AE52" s="25"/>
      <c r="AF52" s="83"/>
    </row>
    <row r="53" spans="1:32" ht="12" customHeight="1" outlineLevel="1" x14ac:dyDescent="0.2">
      <c r="A53" s="539" t="s">
        <v>18</v>
      </c>
      <c r="B53" s="434" t="s">
        <v>20</v>
      </c>
      <c r="C53" s="436" t="s">
        <v>129</v>
      </c>
      <c r="D53" s="438" t="s">
        <v>79</v>
      </c>
      <c r="E53" s="440" t="s">
        <v>30</v>
      </c>
      <c r="F53" s="488" t="s">
        <v>19</v>
      </c>
      <c r="G53" s="555" t="s">
        <v>101</v>
      </c>
      <c r="H53" s="598">
        <v>44120</v>
      </c>
      <c r="I53" s="600">
        <v>30797</v>
      </c>
      <c r="J53" s="600"/>
      <c r="K53" s="667">
        <v>13323</v>
      </c>
      <c r="L53" s="598">
        <v>28915</v>
      </c>
      <c r="M53" s="600">
        <v>28915</v>
      </c>
      <c r="N53" s="669"/>
      <c r="O53" s="671"/>
      <c r="P53" s="645"/>
      <c r="Q53" s="645"/>
      <c r="R53" s="645">
        <f>L53+P53+Q53</f>
        <v>28915</v>
      </c>
      <c r="S53" s="658"/>
      <c r="T53" s="645">
        <f>R53-S53</f>
        <v>28915</v>
      </c>
      <c r="U53" s="479">
        <v>34323</v>
      </c>
      <c r="V53" s="453">
        <v>34323</v>
      </c>
      <c r="W53" s="452" t="s">
        <v>69</v>
      </c>
      <c r="X53" s="18">
        <v>27.4</v>
      </c>
      <c r="Y53" s="18">
        <v>27.4</v>
      </c>
      <c r="Z53" s="18">
        <v>29.4</v>
      </c>
      <c r="AA53" s="18">
        <v>29.4</v>
      </c>
      <c r="AC53" s="25">
        <f>X53+X57+X62+X67+X71+X75</f>
        <v>233.29999999999998</v>
      </c>
      <c r="AD53" s="25">
        <f>Z53+Z57+Z62+Z67+Z71+Z75</f>
        <v>240.60000000000002</v>
      </c>
      <c r="AE53" s="25">
        <f>AA53+AA57+AA62+AA67+AA71+AA75</f>
        <v>247.4</v>
      </c>
      <c r="AF53" s="25"/>
    </row>
    <row r="54" spans="1:32" ht="8.25" customHeight="1" outlineLevel="1" x14ac:dyDescent="0.2">
      <c r="A54" s="539"/>
      <c r="B54" s="434"/>
      <c r="C54" s="436"/>
      <c r="D54" s="438"/>
      <c r="E54" s="440"/>
      <c r="F54" s="488"/>
      <c r="G54" s="556"/>
      <c r="H54" s="599"/>
      <c r="I54" s="601"/>
      <c r="J54" s="601"/>
      <c r="K54" s="668"/>
      <c r="L54" s="599"/>
      <c r="M54" s="601"/>
      <c r="N54" s="670"/>
      <c r="O54" s="672"/>
      <c r="P54" s="646"/>
      <c r="Q54" s="646"/>
      <c r="R54" s="646"/>
      <c r="S54" s="652"/>
      <c r="T54" s="646"/>
      <c r="U54" s="479"/>
      <c r="V54" s="453"/>
      <c r="W54" s="452"/>
      <c r="X54" s="108">
        <f>SUM(X53)</f>
        <v>27.4</v>
      </c>
      <c r="Y54" s="57">
        <f>SUM(Y53)</f>
        <v>27.4</v>
      </c>
      <c r="Z54" s="57">
        <f>SUM(Z53)</f>
        <v>29.4</v>
      </c>
      <c r="AA54" s="58">
        <f>SUM(AA53)</f>
        <v>29.4</v>
      </c>
      <c r="AC54" s="25">
        <f>X55+X59+X65+X69+X73+X78</f>
        <v>1284</v>
      </c>
      <c r="AD54" s="25">
        <f>Z55+Z59+Z65+Z69+Z73+Z78</f>
        <v>1399</v>
      </c>
      <c r="AE54" s="25">
        <f>AA55+AA59+AA65+AA69+AA73+AA78</f>
        <v>1411</v>
      </c>
      <c r="AF54" s="25"/>
    </row>
    <row r="55" spans="1:32" ht="15" customHeight="1" outlineLevel="1" x14ac:dyDescent="0.2">
      <c r="A55" s="539"/>
      <c r="B55" s="434"/>
      <c r="C55" s="436"/>
      <c r="D55" s="438"/>
      <c r="E55" s="440"/>
      <c r="F55" s="488"/>
      <c r="G55" s="189" t="s">
        <v>227</v>
      </c>
      <c r="H55" s="341"/>
      <c r="I55" s="341"/>
      <c r="J55" s="341"/>
      <c r="K55" s="341"/>
      <c r="L55" s="341"/>
      <c r="M55" s="341"/>
      <c r="N55" s="207"/>
      <c r="O55" s="207"/>
      <c r="P55" s="207"/>
      <c r="Q55" s="207"/>
      <c r="R55" s="216">
        <f>L55+P55+Q55</f>
        <v>0</v>
      </c>
      <c r="S55" s="216"/>
      <c r="T55" s="216">
        <f>R55-S55</f>
        <v>0</v>
      </c>
      <c r="U55" s="465"/>
      <c r="V55" s="453"/>
      <c r="W55" s="452" t="s">
        <v>99</v>
      </c>
      <c r="X55" s="18">
        <v>286</v>
      </c>
      <c r="Y55" s="18">
        <v>286</v>
      </c>
      <c r="Z55" s="10">
        <v>306</v>
      </c>
      <c r="AA55" s="12">
        <v>306</v>
      </c>
      <c r="AC55" s="25"/>
      <c r="AD55" s="25"/>
      <c r="AE55" s="25"/>
      <c r="AF55" s="25"/>
    </row>
    <row r="56" spans="1:32" ht="15" customHeight="1" outlineLevel="1" x14ac:dyDescent="0.2">
      <c r="A56" s="540"/>
      <c r="B56" s="441"/>
      <c r="C56" s="443"/>
      <c r="D56" s="573"/>
      <c r="E56" s="442"/>
      <c r="F56" s="451"/>
      <c r="G56" s="27" t="s">
        <v>13</v>
      </c>
      <c r="H56" s="204">
        <f t="shared" ref="H56:V56" si="14">SUM(H53:H53)</f>
        <v>44120</v>
      </c>
      <c r="I56" s="205">
        <f t="shared" si="14"/>
        <v>30797</v>
      </c>
      <c r="J56" s="205">
        <f t="shared" si="14"/>
        <v>0</v>
      </c>
      <c r="K56" s="206">
        <f t="shared" si="14"/>
        <v>13323</v>
      </c>
      <c r="L56" s="204">
        <f t="shared" si="14"/>
        <v>28915</v>
      </c>
      <c r="M56" s="205">
        <f t="shared" si="14"/>
        <v>28915</v>
      </c>
      <c r="N56" s="205">
        <f t="shared" si="14"/>
        <v>0</v>
      </c>
      <c r="O56" s="206">
        <f t="shared" si="14"/>
        <v>0</v>
      </c>
      <c r="P56" s="206">
        <f t="shared" si="14"/>
        <v>0</v>
      </c>
      <c r="Q56" s="206">
        <f t="shared" si="14"/>
        <v>0</v>
      </c>
      <c r="R56" s="206">
        <f t="shared" si="14"/>
        <v>28915</v>
      </c>
      <c r="S56" s="206">
        <f t="shared" si="14"/>
        <v>0</v>
      </c>
      <c r="T56" s="206">
        <f t="shared" si="14"/>
        <v>28915</v>
      </c>
      <c r="U56" s="195">
        <f t="shared" si="14"/>
        <v>34323</v>
      </c>
      <c r="V56" s="196">
        <f t="shared" si="14"/>
        <v>34323</v>
      </c>
      <c r="W56" s="452"/>
      <c r="X56" s="49">
        <f>SUM(X55)</f>
        <v>286</v>
      </c>
      <c r="Y56" s="49">
        <f>SUM(Y55)</f>
        <v>286</v>
      </c>
      <c r="Z56" s="49">
        <f>SUM(Z55)</f>
        <v>306</v>
      </c>
      <c r="AA56" s="50">
        <f>SUM(AA53:AA53)</f>
        <v>29.4</v>
      </c>
      <c r="AC56" s="25"/>
      <c r="AD56" s="25"/>
      <c r="AE56" s="25"/>
      <c r="AF56" s="25"/>
    </row>
    <row r="57" spans="1:32" ht="10.5" customHeight="1" outlineLevel="1" x14ac:dyDescent="0.2">
      <c r="A57" s="539" t="s">
        <v>18</v>
      </c>
      <c r="B57" s="434" t="s">
        <v>20</v>
      </c>
      <c r="C57" s="436" t="s">
        <v>130</v>
      </c>
      <c r="D57" s="438" t="s">
        <v>80</v>
      </c>
      <c r="E57" s="440" t="s">
        <v>30</v>
      </c>
      <c r="F57" s="488" t="s">
        <v>20</v>
      </c>
      <c r="G57" s="595" t="s">
        <v>101</v>
      </c>
      <c r="H57" s="457">
        <v>12050</v>
      </c>
      <c r="I57" s="456">
        <v>12050</v>
      </c>
      <c r="J57" s="456"/>
      <c r="K57" s="455"/>
      <c r="L57" s="457">
        <v>7469</v>
      </c>
      <c r="M57" s="456">
        <v>7469</v>
      </c>
      <c r="N57" s="456"/>
      <c r="O57" s="455"/>
      <c r="P57" s="645"/>
      <c r="Q57" s="645"/>
      <c r="R57" s="645">
        <f>L57+P57+Q57</f>
        <v>7469</v>
      </c>
      <c r="S57" s="658"/>
      <c r="T57" s="645">
        <f>R57-S57</f>
        <v>7469</v>
      </c>
      <c r="U57" s="479">
        <v>5200</v>
      </c>
      <c r="V57" s="453">
        <v>5200</v>
      </c>
      <c r="W57" s="452" t="s">
        <v>69</v>
      </c>
      <c r="X57" s="18">
        <v>10</v>
      </c>
      <c r="Y57" s="129"/>
      <c r="Z57" s="10">
        <v>11</v>
      </c>
      <c r="AA57" s="12">
        <v>11</v>
      </c>
      <c r="AC57" s="25"/>
      <c r="AD57" s="25"/>
      <c r="AE57" s="25"/>
      <c r="AF57" s="25"/>
    </row>
    <row r="58" spans="1:32" ht="15.75" customHeight="1" outlineLevel="1" x14ac:dyDescent="0.2">
      <c r="A58" s="539"/>
      <c r="B58" s="434"/>
      <c r="C58" s="436"/>
      <c r="D58" s="438"/>
      <c r="E58" s="440"/>
      <c r="F58" s="488"/>
      <c r="G58" s="562"/>
      <c r="H58" s="457"/>
      <c r="I58" s="456"/>
      <c r="J58" s="456"/>
      <c r="K58" s="455"/>
      <c r="L58" s="457"/>
      <c r="M58" s="456"/>
      <c r="N58" s="456"/>
      <c r="O58" s="455"/>
      <c r="P58" s="646"/>
      <c r="Q58" s="646"/>
      <c r="R58" s="646"/>
      <c r="S58" s="652"/>
      <c r="T58" s="646"/>
      <c r="U58" s="479"/>
      <c r="V58" s="453"/>
      <c r="W58" s="452"/>
      <c r="X58" s="108">
        <f>SUM(X57)</f>
        <v>10</v>
      </c>
      <c r="Y58" s="57">
        <f>SUM(Y57)</f>
        <v>0</v>
      </c>
      <c r="Z58" s="57">
        <f>SUM(Z57)</f>
        <v>11</v>
      </c>
      <c r="AA58" s="58">
        <f>SUM(AA57)</f>
        <v>11</v>
      </c>
      <c r="AC58" s="25"/>
      <c r="AD58" s="25"/>
      <c r="AE58" s="25"/>
      <c r="AF58" s="25"/>
    </row>
    <row r="59" spans="1:32" ht="15" customHeight="1" outlineLevel="1" x14ac:dyDescent="0.2">
      <c r="A59" s="539"/>
      <c r="B59" s="434"/>
      <c r="C59" s="436"/>
      <c r="D59" s="438"/>
      <c r="E59" s="440"/>
      <c r="F59" s="488"/>
      <c r="G59" s="563"/>
      <c r="H59" s="457"/>
      <c r="I59" s="456"/>
      <c r="J59" s="456"/>
      <c r="K59" s="455"/>
      <c r="L59" s="457"/>
      <c r="M59" s="456"/>
      <c r="N59" s="456"/>
      <c r="O59" s="455"/>
      <c r="P59" s="647"/>
      <c r="Q59" s="647"/>
      <c r="R59" s="647"/>
      <c r="S59" s="444"/>
      <c r="T59" s="647"/>
      <c r="U59" s="479"/>
      <c r="V59" s="453"/>
      <c r="W59" s="452" t="s">
        <v>99</v>
      </c>
      <c r="X59" s="416">
        <v>76</v>
      </c>
      <c r="Y59" s="412"/>
      <c r="Z59" s="412">
        <v>81</v>
      </c>
      <c r="AA59" s="414">
        <v>81</v>
      </c>
      <c r="AC59" s="25"/>
      <c r="AD59" s="25"/>
      <c r="AE59" s="25"/>
      <c r="AF59" s="25"/>
    </row>
    <row r="60" spans="1:32" ht="15" customHeight="1" outlineLevel="1" x14ac:dyDescent="0.2">
      <c r="A60" s="539"/>
      <c r="B60" s="434"/>
      <c r="C60" s="436"/>
      <c r="D60" s="438"/>
      <c r="E60" s="440"/>
      <c r="F60" s="488"/>
      <c r="G60" s="161" t="s">
        <v>227</v>
      </c>
      <c r="H60" s="215"/>
      <c r="I60" s="216"/>
      <c r="J60" s="216"/>
      <c r="K60" s="217"/>
      <c r="L60" s="215"/>
      <c r="M60" s="216"/>
      <c r="N60" s="216"/>
      <c r="O60" s="217"/>
      <c r="P60" s="228"/>
      <c r="Q60" s="228"/>
      <c r="R60" s="228">
        <f>L60+P60+Q60</f>
        <v>0</v>
      </c>
      <c r="S60" s="228"/>
      <c r="T60" s="228">
        <f>R60-S60</f>
        <v>0</v>
      </c>
      <c r="U60" s="193"/>
      <c r="V60" s="194"/>
      <c r="W60" s="452"/>
      <c r="X60" s="418"/>
      <c r="Y60" s="413"/>
      <c r="Z60" s="413"/>
      <c r="AA60" s="415"/>
      <c r="AC60" s="25"/>
      <c r="AD60" s="25"/>
      <c r="AE60" s="25"/>
      <c r="AF60" s="25"/>
    </row>
    <row r="61" spans="1:32" ht="13.5" customHeight="1" outlineLevel="1" x14ac:dyDescent="0.2">
      <c r="A61" s="540"/>
      <c r="B61" s="441"/>
      <c r="C61" s="443"/>
      <c r="D61" s="573"/>
      <c r="E61" s="442"/>
      <c r="F61" s="451"/>
      <c r="G61" s="27" t="s">
        <v>13</v>
      </c>
      <c r="H61" s="204">
        <f t="shared" ref="H61:V61" si="15">SUM(H57:H60)</f>
        <v>12050</v>
      </c>
      <c r="I61" s="205">
        <f t="shared" si="15"/>
        <v>12050</v>
      </c>
      <c r="J61" s="205">
        <f t="shared" si="15"/>
        <v>0</v>
      </c>
      <c r="K61" s="206">
        <f t="shared" si="15"/>
        <v>0</v>
      </c>
      <c r="L61" s="204">
        <f t="shared" si="15"/>
        <v>7469</v>
      </c>
      <c r="M61" s="205">
        <f t="shared" si="15"/>
        <v>7469</v>
      </c>
      <c r="N61" s="205">
        <f t="shared" si="15"/>
        <v>0</v>
      </c>
      <c r="O61" s="206">
        <f t="shared" si="15"/>
        <v>0</v>
      </c>
      <c r="P61" s="206">
        <f t="shared" si="15"/>
        <v>0</v>
      </c>
      <c r="Q61" s="206">
        <f t="shared" si="15"/>
        <v>0</v>
      </c>
      <c r="R61" s="206">
        <f t="shared" si="15"/>
        <v>7469</v>
      </c>
      <c r="S61" s="206">
        <f t="shared" si="15"/>
        <v>0</v>
      </c>
      <c r="T61" s="206">
        <f t="shared" si="15"/>
        <v>7469</v>
      </c>
      <c r="U61" s="195">
        <f t="shared" si="15"/>
        <v>5200</v>
      </c>
      <c r="V61" s="196">
        <f t="shared" si="15"/>
        <v>5200</v>
      </c>
      <c r="W61" s="452"/>
      <c r="X61" s="48">
        <f>SUM(X59)</f>
        <v>76</v>
      </c>
      <c r="Y61" s="49">
        <f>SUM(Y59)</f>
        <v>0</v>
      </c>
      <c r="Z61" s="49">
        <f>SUM(Z59)</f>
        <v>81</v>
      </c>
      <c r="AA61" s="50">
        <f>SUM(AA59)</f>
        <v>81</v>
      </c>
      <c r="AC61" s="25"/>
      <c r="AD61" s="25"/>
      <c r="AE61" s="25"/>
      <c r="AF61" s="25"/>
    </row>
    <row r="62" spans="1:32" ht="25.5" customHeight="1" outlineLevel="1" x14ac:dyDescent="0.2">
      <c r="A62" s="539" t="s">
        <v>18</v>
      </c>
      <c r="B62" s="434" t="s">
        <v>20</v>
      </c>
      <c r="C62" s="436" t="s">
        <v>131</v>
      </c>
      <c r="D62" s="438" t="s">
        <v>81</v>
      </c>
      <c r="E62" s="440" t="s">
        <v>30</v>
      </c>
      <c r="F62" s="488" t="s">
        <v>21</v>
      </c>
      <c r="G62" s="595" t="s">
        <v>101</v>
      </c>
      <c r="H62" s="457">
        <v>61074</v>
      </c>
      <c r="I62" s="456">
        <v>61074</v>
      </c>
      <c r="J62" s="456">
        <v>0</v>
      </c>
      <c r="K62" s="455">
        <v>0</v>
      </c>
      <c r="L62" s="457">
        <v>11203</v>
      </c>
      <c r="M62" s="456">
        <v>11203</v>
      </c>
      <c r="N62" s="456"/>
      <c r="O62" s="455"/>
      <c r="P62" s="645"/>
      <c r="Q62" s="645"/>
      <c r="R62" s="645">
        <f>L62+P62+Q62</f>
        <v>11203</v>
      </c>
      <c r="S62" s="658"/>
      <c r="T62" s="645">
        <f>R62-S62</f>
        <v>11203</v>
      </c>
      <c r="U62" s="479">
        <v>5500</v>
      </c>
      <c r="V62" s="453">
        <v>8046</v>
      </c>
      <c r="W62" s="452" t="s">
        <v>69</v>
      </c>
      <c r="X62" s="485">
        <v>21</v>
      </c>
      <c r="Y62" s="412">
        <v>21</v>
      </c>
      <c r="Z62" s="469">
        <v>22</v>
      </c>
      <c r="AA62" s="533">
        <v>24</v>
      </c>
      <c r="AC62" s="25"/>
      <c r="AD62" s="25"/>
      <c r="AE62" s="25"/>
      <c r="AF62" s="25"/>
    </row>
    <row r="63" spans="1:32" ht="17.25" customHeight="1" outlineLevel="1" x14ac:dyDescent="0.2">
      <c r="A63" s="539"/>
      <c r="B63" s="434"/>
      <c r="C63" s="436"/>
      <c r="D63" s="438"/>
      <c r="E63" s="440"/>
      <c r="F63" s="488"/>
      <c r="G63" s="562"/>
      <c r="H63" s="457"/>
      <c r="I63" s="456"/>
      <c r="J63" s="456"/>
      <c r="K63" s="455"/>
      <c r="L63" s="457"/>
      <c r="M63" s="456"/>
      <c r="N63" s="456"/>
      <c r="O63" s="455"/>
      <c r="P63" s="646"/>
      <c r="Q63" s="646"/>
      <c r="R63" s="646"/>
      <c r="S63" s="652"/>
      <c r="T63" s="646"/>
      <c r="U63" s="479"/>
      <c r="V63" s="453"/>
      <c r="W63" s="452"/>
      <c r="X63" s="485"/>
      <c r="Y63" s="413"/>
      <c r="Z63" s="469"/>
      <c r="AA63" s="533"/>
      <c r="AC63" s="25"/>
      <c r="AD63" s="25"/>
      <c r="AE63" s="25"/>
      <c r="AF63" s="25"/>
    </row>
    <row r="64" spans="1:32" ht="15" customHeight="1" outlineLevel="1" x14ac:dyDescent="0.2">
      <c r="A64" s="539"/>
      <c r="B64" s="434"/>
      <c r="C64" s="436"/>
      <c r="D64" s="438"/>
      <c r="E64" s="440"/>
      <c r="F64" s="488"/>
      <c r="G64" s="562"/>
      <c r="H64" s="457"/>
      <c r="I64" s="456"/>
      <c r="J64" s="456"/>
      <c r="K64" s="455"/>
      <c r="L64" s="457"/>
      <c r="M64" s="456"/>
      <c r="N64" s="456"/>
      <c r="O64" s="455"/>
      <c r="P64" s="646"/>
      <c r="Q64" s="646"/>
      <c r="R64" s="646"/>
      <c r="S64" s="652"/>
      <c r="T64" s="646"/>
      <c r="U64" s="479"/>
      <c r="V64" s="453"/>
      <c r="W64" s="452"/>
      <c r="X64" s="108">
        <f>SUM(X62)</f>
        <v>21</v>
      </c>
      <c r="Y64" s="57">
        <f>SUM(Y62)</f>
        <v>21</v>
      </c>
      <c r="Z64" s="57">
        <f>SUM(Z62)</f>
        <v>22</v>
      </c>
      <c r="AA64" s="58">
        <f>SUM(AA62)</f>
        <v>24</v>
      </c>
      <c r="AC64" s="25"/>
      <c r="AD64" s="25"/>
      <c r="AE64" s="25"/>
      <c r="AF64" s="25"/>
    </row>
    <row r="65" spans="1:32" ht="18.75" customHeight="1" outlineLevel="1" x14ac:dyDescent="0.2">
      <c r="A65" s="539"/>
      <c r="B65" s="434"/>
      <c r="C65" s="436"/>
      <c r="D65" s="438"/>
      <c r="E65" s="440"/>
      <c r="F65" s="488"/>
      <c r="G65" s="563"/>
      <c r="H65" s="457"/>
      <c r="I65" s="456"/>
      <c r="J65" s="456"/>
      <c r="K65" s="455"/>
      <c r="L65" s="457"/>
      <c r="M65" s="456"/>
      <c r="N65" s="456"/>
      <c r="O65" s="455"/>
      <c r="P65" s="647"/>
      <c r="Q65" s="647"/>
      <c r="R65" s="647"/>
      <c r="S65" s="444"/>
      <c r="T65" s="647"/>
      <c r="U65" s="479"/>
      <c r="V65" s="453"/>
      <c r="W65" s="452" t="s">
        <v>99</v>
      </c>
      <c r="X65" s="18">
        <v>119</v>
      </c>
      <c r="Y65" s="129">
        <v>119</v>
      </c>
      <c r="Z65" s="10">
        <v>122</v>
      </c>
      <c r="AA65" s="12">
        <v>124</v>
      </c>
      <c r="AC65" s="25"/>
      <c r="AD65" s="25"/>
      <c r="AE65" s="25"/>
      <c r="AF65" s="25"/>
    </row>
    <row r="66" spans="1:32" ht="14.25" customHeight="1" outlineLevel="1" x14ac:dyDescent="0.2">
      <c r="A66" s="540"/>
      <c r="B66" s="441"/>
      <c r="C66" s="443"/>
      <c r="D66" s="573"/>
      <c r="E66" s="442"/>
      <c r="F66" s="451"/>
      <c r="G66" s="27" t="s">
        <v>13</v>
      </c>
      <c r="H66" s="204">
        <f t="shared" ref="H66:V66" si="16">SUM(H62:H62)</f>
        <v>61074</v>
      </c>
      <c r="I66" s="205">
        <f t="shared" si="16"/>
        <v>61074</v>
      </c>
      <c r="J66" s="205">
        <f t="shared" si="16"/>
        <v>0</v>
      </c>
      <c r="K66" s="206">
        <f t="shared" si="16"/>
        <v>0</v>
      </c>
      <c r="L66" s="204">
        <f t="shared" si="16"/>
        <v>11203</v>
      </c>
      <c r="M66" s="205">
        <f t="shared" si="16"/>
        <v>11203</v>
      </c>
      <c r="N66" s="205">
        <f t="shared" si="16"/>
        <v>0</v>
      </c>
      <c r="O66" s="206">
        <f t="shared" si="16"/>
        <v>0</v>
      </c>
      <c r="P66" s="206">
        <f t="shared" si="16"/>
        <v>0</v>
      </c>
      <c r="Q66" s="206">
        <f t="shared" si="16"/>
        <v>0</v>
      </c>
      <c r="R66" s="206">
        <f t="shared" si="16"/>
        <v>11203</v>
      </c>
      <c r="S66" s="206">
        <f t="shared" si="16"/>
        <v>0</v>
      </c>
      <c r="T66" s="206">
        <f t="shared" si="16"/>
        <v>11203</v>
      </c>
      <c r="U66" s="195">
        <f t="shared" si="16"/>
        <v>5500</v>
      </c>
      <c r="V66" s="196">
        <f t="shared" si="16"/>
        <v>8046</v>
      </c>
      <c r="W66" s="452"/>
      <c r="X66" s="48">
        <f>SUM(X65)</f>
        <v>119</v>
      </c>
      <c r="Y66" s="49">
        <f>SUM(Y65)</f>
        <v>119</v>
      </c>
      <c r="Z66" s="49">
        <f>SUM(Z65)</f>
        <v>122</v>
      </c>
      <c r="AA66" s="50">
        <f>SUM(AA65)</f>
        <v>124</v>
      </c>
      <c r="AC66" s="25"/>
      <c r="AD66" s="25"/>
      <c r="AE66" s="25"/>
      <c r="AF66" s="25"/>
    </row>
    <row r="67" spans="1:32" ht="24" customHeight="1" outlineLevel="1" x14ac:dyDescent="0.2">
      <c r="A67" s="539" t="s">
        <v>18</v>
      </c>
      <c r="B67" s="434" t="s">
        <v>20</v>
      </c>
      <c r="C67" s="436" t="s">
        <v>132</v>
      </c>
      <c r="D67" s="438" t="s">
        <v>82</v>
      </c>
      <c r="E67" s="440" t="s">
        <v>30</v>
      </c>
      <c r="F67" s="488" t="s">
        <v>22</v>
      </c>
      <c r="G67" s="595" t="s">
        <v>101</v>
      </c>
      <c r="H67" s="456">
        <v>115400</v>
      </c>
      <c r="I67" s="456">
        <v>115400</v>
      </c>
      <c r="J67" s="456">
        <v>0</v>
      </c>
      <c r="K67" s="456">
        <v>0</v>
      </c>
      <c r="L67" s="456">
        <v>57782</v>
      </c>
      <c r="M67" s="456">
        <v>57782</v>
      </c>
      <c r="N67" s="456"/>
      <c r="O67" s="456"/>
      <c r="P67" s="456"/>
      <c r="Q67" s="456"/>
      <c r="R67" s="456">
        <f>L67+P67+Q67</f>
        <v>57782</v>
      </c>
      <c r="S67" s="475"/>
      <c r="T67" s="456">
        <f>R67-S67</f>
        <v>57782</v>
      </c>
      <c r="U67" s="465">
        <v>64000</v>
      </c>
      <c r="V67" s="453">
        <v>67000</v>
      </c>
      <c r="W67" s="452" t="s">
        <v>69</v>
      </c>
      <c r="X67" s="18">
        <v>118.6</v>
      </c>
      <c r="Y67" s="129">
        <v>118.6</v>
      </c>
      <c r="Z67" s="10">
        <v>119.5</v>
      </c>
      <c r="AA67" s="12">
        <v>120.5</v>
      </c>
      <c r="AC67" s="25"/>
      <c r="AD67" s="25"/>
      <c r="AE67" s="25"/>
      <c r="AF67" s="25"/>
    </row>
    <row r="68" spans="1:32" ht="20.25" customHeight="1" outlineLevel="1" x14ac:dyDescent="0.2">
      <c r="A68" s="539"/>
      <c r="B68" s="434"/>
      <c r="C68" s="436"/>
      <c r="D68" s="438"/>
      <c r="E68" s="440"/>
      <c r="F68" s="488"/>
      <c r="G68" s="562"/>
      <c r="H68" s="456"/>
      <c r="I68" s="456"/>
      <c r="J68" s="456"/>
      <c r="K68" s="456"/>
      <c r="L68" s="456"/>
      <c r="M68" s="456"/>
      <c r="N68" s="456"/>
      <c r="O68" s="456"/>
      <c r="P68" s="456"/>
      <c r="Q68" s="456"/>
      <c r="R68" s="456"/>
      <c r="S68" s="475"/>
      <c r="T68" s="456"/>
      <c r="U68" s="465"/>
      <c r="V68" s="453"/>
      <c r="W68" s="452"/>
      <c r="X68" s="108">
        <f>SUM(X67)</f>
        <v>118.6</v>
      </c>
      <c r="Y68" s="57">
        <f>SUM(Y67)</f>
        <v>118.6</v>
      </c>
      <c r="Z68" s="57">
        <f>SUM(Z67)</f>
        <v>119.5</v>
      </c>
      <c r="AA68" s="58">
        <f>SUM(AA67)</f>
        <v>120.5</v>
      </c>
      <c r="AC68" s="25"/>
      <c r="AD68" s="25"/>
      <c r="AE68" s="25"/>
      <c r="AF68" s="25"/>
    </row>
    <row r="69" spans="1:32" ht="15.75" customHeight="1" outlineLevel="1" x14ac:dyDescent="0.2">
      <c r="A69" s="539"/>
      <c r="B69" s="434"/>
      <c r="C69" s="436"/>
      <c r="D69" s="438"/>
      <c r="E69" s="440"/>
      <c r="F69" s="488"/>
      <c r="G69" s="189" t="s">
        <v>227</v>
      </c>
      <c r="H69" s="207"/>
      <c r="I69" s="207"/>
      <c r="J69" s="207"/>
      <c r="K69" s="207"/>
      <c r="L69" s="207"/>
      <c r="M69" s="207"/>
      <c r="N69" s="207"/>
      <c r="O69" s="207"/>
      <c r="P69" s="216"/>
      <c r="Q69" s="207"/>
      <c r="R69" s="209">
        <f>L69+P69+Q69</f>
        <v>0</v>
      </c>
      <c r="S69" s="209"/>
      <c r="T69" s="209">
        <f>R69-S69</f>
        <v>0</v>
      </c>
      <c r="U69" s="465"/>
      <c r="V69" s="453"/>
      <c r="W69" s="452" t="s">
        <v>99</v>
      </c>
      <c r="X69" s="18">
        <v>530</v>
      </c>
      <c r="Y69" s="129">
        <v>530</v>
      </c>
      <c r="Z69" s="10">
        <v>610</v>
      </c>
      <c r="AA69" s="12">
        <v>610</v>
      </c>
      <c r="AC69" s="25"/>
      <c r="AD69" s="25"/>
      <c r="AE69" s="25"/>
      <c r="AF69" s="25"/>
    </row>
    <row r="70" spans="1:32" ht="15" customHeight="1" outlineLevel="1" x14ac:dyDescent="0.2">
      <c r="A70" s="540"/>
      <c r="B70" s="441"/>
      <c r="C70" s="443"/>
      <c r="D70" s="573"/>
      <c r="E70" s="442"/>
      <c r="F70" s="451"/>
      <c r="G70" s="27" t="s">
        <v>13</v>
      </c>
      <c r="H70" s="204">
        <f t="shared" ref="H70:V70" si="17">SUM(H67:H67)</f>
        <v>115400</v>
      </c>
      <c r="I70" s="205">
        <f t="shared" si="17"/>
        <v>115400</v>
      </c>
      <c r="J70" s="205">
        <f t="shared" si="17"/>
        <v>0</v>
      </c>
      <c r="K70" s="206">
        <f t="shared" si="17"/>
        <v>0</v>
      </c>
      <c r="L70" s="204">
        <f t="shared" si="17"/>
        <v>57782</v>
      </c>
      <c r="M70" s="205">
        <f t="shared" si="17"/>
        <v>57782</v>
      </c>
      <c r="N70" s="205">
        <f t="shared" si="17"/>
        <v>0</v>
      </c>
      <c r="O70" s="206">
        <f t="shared" si="17"/>
        <v>0</v>
      </c>
      <c r="P70" s="206">
        <f t="shared" si="17"/>
        <v>0</v>
      </c>
      <c r="Q70" s="206">
        <f t="shared" si="17"/>
        <v>0</v>
      </c>
      <c r="R70" s="206">
        <f t="shared" si="17"/>
        <v>57782</v>
      </c>
      <c r="S70" s="206">
        <f t="shared" si="17"/>
        <v>0</v>
      </c>
      <c r="T70" s="206">
        <f t="shared" si="17"/>
        <v>57782</v>
      </c>
      <c r="U70" s="195">
        <f t="shared" si="17"/>
        <v>64000</v>
      </c>
      <c r="V70" s="196">
        <f t="shared" si="17"/>
        <v>67000</v>
      </c>
      <c r="W70" s="452"/>
      <c r="X70" s="48">
        <f>SUM(X69)</f>
        <v>530</v>
      </c>
      <c r="Y70" s="49">
        <f>SUM(Y69)</f>
        <v>530</v>
      </c>
      <c r="Z70" s="49">
        <f>SUM(Z69)</f>
        <v>610</v>
      </c>
      <c r="AA70" s="50">
        <f>SUM(AA69)</f>
        <v>610</v>
      </c>
      <c r="AC70" s="25"/>
      <c r="AD70" s="25"/>
      <c r="AE70" s="25"/>
      <c r="AF70" s="25"/>
    </row>
    <row r="71" spans="1:32" ht="18.75" customHeight="1" outlineLevel="1" x14ac:dyDescent="0.2">
      <c r="A71" s="539" t="s">
        <v>18</v>
      </c>
      <c r="B71" s="434" t="s">
        <v>20</v>
      </c>
      <c r="C71" s="436" t="s">
        <v>133</v>
      </c>
      <c r="D71" s="438" t="s">
        <v>83</v>
      </c>
      <c r="E71" s="440" t="s">
        <v>30</v>
      </c>
      <c r="F71" s="488" t="s">
        <v>157</v>
      </c>
      <c r="G71" s="595" t="s">
        <v>101</v>
      </c>
      <c r="H71" s="473">
        <v>29722</v>
      </c>
      <c r="I71" s="475">
        <v>21898</v>
      </c>
      <c r="J71" s="475"/>
      <c r="K71" s="467">
        <v>7824</v>
      </c>
      <c r="L71" s="473">
        <v>23640</v>
      </c>
      <c r="M71" s="475">
        <v>20740</v>
      </c>
      <c r="N71" s="475"/>
      <c r="O71" s="467">
        <v>2900</v>
      </c>
      <c r="P71" s="645"/>
      <c r="Q71" s="645"/>
      <c r="R71" s="645">
        <f>L71+P71+Q71</f>
        <v>23640</v>
      </c>
      <c r="S71" s="658"/>
      <c r="T71" s="645">
        <f>R71-S71</f>
        <v>23640</v>
      </c>
      <c r="U71" s="445">
        <v>22779</v>
      </c>
      <c r="V71" s="478">
        <v>23918</v>
      </c>
      <c r="W71" s="452" t="s">
        <v>69</v>
      </c>
      <c r="X71" s="18">
        <v>29.2</v>
      </c>
      <c r="Y71" s="129"/>
      <c r="Z71" s="10">
        <v>30.3</v>
      </c>
      <c r="AA71" s="12">
        <v>32</v>
      </c>
      <c r="AC71" s="25"/>
      <c r="AD71" s="25"/>
      <c r="AE71" s="25"/>
      <c r="AF71" s="25"/>
    </row>
    <row r="72" spans="1:32" ht="19.5" customHeight="1" outlineLevel="1" x14ac:dyDescent="0.2">
      <c r="A72" s="539"/>
      <c r="B72" s="434"/>
      <c r="C72" s="436"/>
      <c r="D72" s="438"/>
      <c r="E72" s="440"/>
      <c r="F72" s="488"/>
      <c r="G72" s="562"/>
      <c r="H72" s="473"/>
      <c r="I72" s="475"/>
      <c r="J72" s="475"/>
      <c r="K72" s="467"/>
      <c r="L72" s="473"/>
      <c r="M72" s="475"/>
      <c r="N72" s="475"/>
      <c r="O72" s="467"/>
      <c r="P72" s="646"/>
      <c r="Q72" s="646"/>
      <c r="R72" s="646"/>
      <c r="S72" s="652"/>
      <c r="T72" s="646"/>
      <c r="U72" s="445"/>
      <c r="V72" s="478"/>
      <c r="W72" s="452"/>
      <c r="X72" s="108">
        <f>SUM(X71)</f>
        <v>29.2</v>
      </c>
      <c r="Y72" s="57">
        <f>SUM(Y71)</f>
        <v>0</v>
      </c>
      <c r="Z72" s="57">
        <f>SUM(Z71)</f>
        <v>30.3</v>
      </c>
      <c r="AA72" s="58">
        <f>SUM(AA71)</f>
        <v>32</v>
      </c>
      <c r="AC72" s="25"/>
      <c r="AD72" s="25"/>
      <c r="AE72" s="25"/>
      <c r="AF72" s="25"/>
    </row>
    <row r="73" spans="1:32" ht="17.25" customHeight="1" outlineLevel="1" x14ac:dyDescent="0.2">
      <c r="A73" s="539"/>
      <c r="B73" s="434"/>
      <c r="C73" s="436"/>
      <c r="D73" s="438"/>
      <c r="E73" s="440"/>
      <c r="F73" s="488"/>
      <c r="G73" s="563"/>
      <c r="H73" s="473"/>
      <c r="I73" s="475"/>
      <c r="J73" s="475"/>
      <c r="K73" s="467"/>
      <c r="L73" s="473"/>
      <c r="M73" s="475"/>
      <c r="N73" s="475"/>
      <c r="O73" s="467"/>
      <c r="P73" s="647"/>
      <c r="Q73" s="647"/>
      <c r="R73" s="647"/>
      <c r="S73" s="444"/>
      <c r="T73" s="647"/>
      <c r="U73" s="445"/>
      <c r="V73" s="478"/>
      <c r="W73" s="452" t="s">
        <v>99</v>
      </c>
      <c r="X73" s="18">
        <v>273</v>
      </c>
      <c r="Y73" s="129"/>
      <c r="Z73" s="10">
        <v>280</v>
      </c>
      <c r="AA73" s="12">
        <v>290</v>
      </c>
    </row>
    <row r="74" spans="1:32" ht="18" customHeight="1" outlineLevel="1" x14ac:dyDescent="0.2">
      <c r="A74" s="540"/>
      <c r="B74" s="441"/>
      <c r="C74" s="443"/>
      <c r="D74" s="573"/>
      <c r="E74" s="442"/>
      <c r="F74" s="451"/>
      <c r="G74" s="27" t="s">
        <v>13</v>
      </c>
      <c r="H74" s="204">
        <f t="shared" ref="H74:V74" si="18">SUM(H71:H71)</f>
        <v>29722</v>
      </c>
      <c r="I74" s="205">
        <f t="shared" si="18"/>
        <v>21898</v>
      </c>
      <c r="J74" s="205">
        <f t="shared" si="18"/>
        <v>0</v>
      </c>
      <c r="K74" s="206">
        <f t="shared" si="18"/>
        <v>7824</v>
      </c>
      <c r="L74" s="204">
        <f t="shared" si="18"/>
        <v>23640</v>
      </c>
      <c r="M74" s="205">
        <f t="shared" si="18"/>
        <v>20740</v>
      </c>
      <c r="N74" s="205">
        <f t="shared" si="18"/>
        <v>0</v>
      </c>
      <c r="O74" s="206">
        <f t="shared" si="18"/>
        <v>2900</v>
      </c>
      <c r="P74" s="206">
        <f t="shared" si="18"/>
        <v>0</v>
      </c>
      <c r="Q74" s="206">
        <f t="shared" si="18"/>
        <v>0</v>
      </c>
      <c r="R74" s="206">
        <f t="shared" si="18"/>
        <v>23640</v>
      </c>
      <c r="S74" s="206">
        <f t="shared" si="18"/>
        <v>0</v>
      </c>
      <c r="T74" s="206">
        <f t="shared" si="18"/>
        <v>23640</v>
      </c>
      <c r="U74" s="195">
        <f t="shared" si="18"/>
        <v>22779</v>
      </c>
      <c r="V74" s="196">
        <f t="shared" si="18"/>
        <v>23918</v>
      </c>
      <c r="W74" s="452"/>
      <c r="X74" s="48">
        <f>SUM(X73)</f>
        <v>273</v>
      </c>
      <c r="Y74" s="49">
        <f>SUM(Y73)</f>
        <v>0</v>
      </c>
      <c r="Z74" s="49">
        <f>SUM(Z73)</f>
        <v>280</v>
      </c>
      <c r="AA74" s="50">
        <f>SUM(AA73)</f>
        <v>290</v>
      </c>
    </row>
    <row r="75" spans="1:32" ht="18" customHeight="1" outlineLevel="1" x14ac:dyDescent="0.2">
      <c r="A75" s="541" t="s">
        <v>18</v>
      </c>
      <c r="B75" s="433" t="s">
        <v>20</v>
      </c>
      <c r="C75" s="435" t="s">
        <v>134</v>
      </c>
      <c r="D75" s="437" t="s">
        <v>84</v>
      </c>
      <c r="E75" s="439" t="s">
        <v>30</v>
      </c>
      <c r="F75" s="564" t="s">
        <v>158</v>
      </c>
      <c r="G75" s="188" t="s">
        <v>101</v>
      </c>
      <c r="H75" s="200">
        <v>38183</v>
      </c>
      <c r="I75" s="207">
        <v>28336</v>
      </c>
      <c r="J75" s="207"/>
      <c r="K75" s="208">
        <v>9847</v>
      </c>
      <c r="L75" s="200">
        <f>+M75+O75</f>
        <v>25008</v>
      </c>
      <c r="M75" s="207">
        <v>25008</v>
      </c>
      <c r="N75" s="207"/>
      <c r="O75" s="208"/>
      <c r="P75" s="209"/>
      <c r="Q75" s="209"/>
      <c r="R75" s="209">
        <f>L75+P75+Q75</f>
        <v>25008</v>
      </c>
      <c r="S75" s="210"/>
      <c r="T75" s="209">
        <f>R75-S75</f>
        <v>25008</v>
      </c>
      <c r="U75" s="479">
        <v>26975</v>
      </c>
      <c r="V75" s="453">
        <v>27554</v>
      </c>
      <c r="W75" s="452" t="s">
        <v>69</v>
      </c>
      <c r="X75" s="416">
        <v>27.1</v>
      </c>
      <c r="Y75" s="412"/>
      <c r="Z75" s="412">
        <v>28.4</v>
      </c>
      <c r="AA75" s="414">
        <v>30.5</v>
      </c>
    </row>
    <row r="76" spans="1:32" ht="18" customHeight="1" outlineLevel="1" x14ac:dyDescent="0.2">
      <c r="A76" s="550"/>
      <c r="B76" s="587"/>
      <c r="C76" s="590"/>
      <c r="D76" s="606"/>
      <c r="E76" s="605"/>
      <c r="F76" s="586"/>
      <c r="G76" s="189" t="s">
        <v>227</v>
      </c>
      <c r="H76" s="201"/>
      <c r="I76" s="207"/>
      <c r="J76" s="207"/>
      <c r="K76" s="208"/>
      <c r="L76" s="200"/>
      <c r="M76" s="207"/>
      <c r="N76" s="207"/>
      <c r="O76" s="208"/>
      <c r="P76" s="209"/>
      <c r="Q76" s="209"/>
      <c r="R76" s="209">
        <f>L76+P76+Q76</f>
        <v>0</v>
      </c>
      <c r="S76" s="209"/>
      <c r="T76" s="209">
        <f>R76-S76</f>
        <v>0</v>
      </c>
      <c r="U76" s="479"/>
      <c r="V76" s="453"/>
      <c r="W76" s="452"/>
      <c r="X76" s="418"/>
      <c r="Y76" s="413"/>
      <c r="Z76" s="413"/>
      <c r="AA76" s="415"/>
    </row>
    <row r="77" spans="1:32" ht="21.75" customHeight="1" outlineLevel="1" x14ac:dyDescent="0.2">
      <c r="A77" s="550"/>
      <c r="B77" s="587"/>
      <c r="C77" s="590"/>
      <c r="D77" s="606"/>
      <c r="E77" s="605"/>
      <c r="F77" s="586"/>
      <c r="G77" s="559" t="s">
        <v>13</v>
      </c>
      <c r="H77" s="602">
        <f t="shared" ref="H77:V77" si="19">SUM(H75:H75)</f>
        <v>38183</v>
      </c>
      <c r="I77" s="461">
        <f t="shared" si="19"/>
        <v>28336</v>
      </c>
      <c r="J77" s="461">
        <f t="shared" si="19"/>
        <v>0</v>
      </c>
      <c r="K77" s="458">
        <f t="shared" si="19"/>
        <v>9847</v>
      </c>
      <c r="L77" s="594">
        <f t="shared" si="19"/>
        <v>25008</v>
      </c>
      <c r="M77" s="466">
        <f t="shared" si="19"/>
        <v>25008</v>
      </c>
      <c r="N77" s="466">
        <f t="shared" si="19"/>
        <v>0</v>
      </c>
      <c r="O77" s="464">
        <f t="shared" si="19"/>
        <v>0</v>
      </c>
      <c r="P77" s="464">
        <f t="shared" si="19"/>
        <v>0</v>
      </c>
      <c r="Q77" s="464">
        <f t="shared" si="19"/>
        <v>0</v>
      </c>
      <c r="R77" s="464">
        <f t="shared" si="19"/>
        <v>25008</v>
      </c>
      <c r="S77" s="464">
        <f t="shared" si="19"/>
        <v>0</v>
      </c>
      <c r="T77" s="464">
        <f t="shared" si="19"/>
        <v>25008</v>
      </c>
      <c r="U77" s="648">
        <f t="shared" si="19"/>
        <v>26975</v>
      </c>
      <c r="V77" s="593">
        <f t="shared" si="19"/>
        <v>27554</v>
      </c>
      <c r="W77" s="452"/>
      <c r="X77" s="108">
        <f>SUM(X75)</f>
        <v>27.1</v>
      </c>
      <c r="Y77" s="57">
        <f>SUM(Y75)</f>
        <v>0</v>
      </c>
      <c r="Z77" s="57">
        <f>SUM(Z75)</f>
        <v>28.4</v>
      </c>
      <c r="AA77" s="58">
        <f>SUM(AA75)</f>
        <v>30.5</v>
      </c>
    </row>
    <row r="78" spans="1:32" ht="15.75" customHeight="1" outlineLevel="1" x14ac:dyDescent="0.2">
      <c r="A78" s="550"/>
      <c r="B78" s="587"/>
      <c r="C78" s="590"/>
      <c r="D78" s="606"/>
      <c r="E78" s="605"/>
      <c r="F78" s="586"/>
      <c r="G78" s="560"/>
      <c r="H78" s="603"/>
      <c r="I78" s="462"/>
      <c r="J78" s="462"/>
      <c r="K78" s="459"/>
      <c r="L78" s="594"/>
      <c r="M78" s="466"/>
      <c r="N78" s="466"/>
      <c r="O78" s="464"/>
      <c r="P78" s="464"/>
      <c r="Q78" s="464"/>
      <c r="R78" s="464"/>
      <c r="S78" s="464"/>
      <c r="T78" s="464"/>
      <c r="U78" s="648"/>
      <c r="V78" s="593"/>
      <c r="W78" s="452" t="s">
        <v>99</v>
      </c>
      <c r="X78" s="18"/>
      <c r="Y78" s="129"/>
      <c r="Z78" s="10"/>
      <c r="AA78" s="12"/>
    </row>
    <row r="79" spans="1:32" ht="18" customHeight="1" outlineLevel="1" x14ac:dyDescent="0.2">
      <c r="A79" s="539"/>
      <c r="B79" s="434"/>
      <c r="C79" s="436"/>
      <c r="D79" s="438"/>
      <c r="E79" s="440"/>
      <c r="F79" s="488"/>
      <c r="G79" s="561"/>
      <c r="H79" s="604"/>
      <c r="I79" s="463"/>
      <c r="J79" s="463"/>
      <c r="K79" s="460"/>
      <c r="L79" s="594"/>
      <c r="M79" s="466"/>
      <c r="N79" s="466"/>
      <c r="O79" s="464"/>
      <c r="P79" s="464"/>
      <c r="Q79" s="464"/>
      <c r="R79" s="464"/>
      <c r="S79" s="464"/>
      <c r="T79" s="464"/>
      <c r="U79" s="648"/>
      <c r="V79" s="593"/>
      <c r="W79" s="452"/>
      <c r="X79" s="108">
        <f>SUM(X78)</f>
        <v>0</v>
      </c>
      <c r="Y79" s="57">
        <f>SUM(Y78)</f>
        <v>0</v>
      </c>
      <c r="Z79" s="57">
        <f>SUM(Z78)</f>
        <v>0</v>
      </c>
      <c r="AA79" s="58">
        <f>SUM(AA78)</f>
        <v>0</v>
      </c>
    </row>
    <row r="80" spans="1:32" ht="21" customHeight="1" x14ac:dyDescent="0.2">
      <c r="A80" s="540" t="s">
        <v>18</v>
      </c>
      <c r="B80" s="441" t="s">
        <v>20</v>
      </c>
      <c r="C80" s="443" t="s">
        <v>19</v>
      </c>
      <c r="D80" s="526" t="s">
        <v>135</v>
      </c>
      <c r="E80" s="442" t="s">
        <v>31</v>
      </c>
      <c r="F80" s="588" t="s">
        <v>156</v>
      </c>
      <c r="G80" s="55" t="s">
        <v>101</v>
      </c>
      <c r="H80" s="202">
        <f>SUM(H82,H85,H87,H89,H91,H93)</f>
        <v>509822</v>
      </c>
      <c r="I80" s="211">
        <f t="shared" ref="I80:O80" si="20">SUM(I82,I85,I87,I89,I91,I93)</f>
        <v>454671</v>
      </c>
      <c r="J80" s="211">
        <f t="shared" si="20"/>
        <v>27063</v>
      </c>
      <c r="K80" s="212">
        <f t="shared" si="20"/>
        <v>54870</v>
      </c>
      <c r="L80" s="202">
        <f t="shared" si="20"/>
        <v>200910</v>
      </c>
      <c r="M80" s="211">
        <f t="shared" si="20"/>
        <v>200910</v>
      </c>
      <c r="N80" s="211">
        <f t="shared" si="20"/>
        <v>22005</v>
      </c>
      <c r="O80" s="212">
        <f t="shared" si="20"/>
        <v>0</v>
      </c>
      <c r="P80" s="197">
        <f t="shared" ref="P80:V80" si="21">P82+P85+P87+P89+P91+P93</f>
        <v>0</v>
      </c>
      <c r="Q80" s="197">
        <f t="shared" si="21"/>
        <v>0</v>
      </c>
      <c r="R80" s="197">
        <f t="shared" si="21"/>
        <v>200910</v>
      </c>
      <c r="S80" s="197">
        <f t="shared" si="21"/>
        <v>0</v>
      </c>
      <c r="T80" s="197">
        <f t="shared" si="21"/>
        <v>200910</v>
      </c>
      <c r="U80" s="197">
        <f t="shared" si="21"/>
        <v>235491</v>
      </c>
      <c r="V80" s="197">
        <f t="shared" si="21"/>
        <v>232196</v>
      </c>
      <c r="W80" s="452" t="s">
        <v>91</v>
      </c>
      <c r="X80" s="18">
        <f>SUM(X82,X85,X87,X89,X91,X93)</f>
        <v>172.39999999999998</v>
      </c>
      <c r="Y80" s="129"/>
      <c r="Z80" s="10">
        <f>SUM(Z82,Z85,Z87,Z89,Z91,Z93)</f>
        <v>172.39999999999998</v>
      </c>
      <c r="AA80" s="12">
        <f>SUM(AA82,AA85,AA87,AA89,AA91,AA93)</f>
        <v>172.39999999999998</v>
      </c>
      <c r="AC80" s="25">
        <f>X80+X82+X85+X87+X89+X91</f>
        <v>304.09999999999997</v>
      </c>
      <c r="AD80" s="25">
        <f>Z80+Z82+Z85+Z87+Z89+Z91</f>
        <v>304.09999999999997</v>
      </c>
      <c r="AE80" s="25">
        <f>AA80+AA82+AA85+AA87+AA89+AA91</f>
        <v>304.09999999999997</v>
      </c>
    </row>
    <row r="81" spans="1:31" ht="15" customHeight="1" x14ac:dyDescent="0.2">
      <c r="A81" s="540"/>
      <c r="B81" s="441"/>
      <c r="C81" s="443"/>
      <c r="D81" s="526"/>
      <c r="E81" s="442"/>
      <c r="F81" s="589"/>
      <c r="G81" s="27" t="s">
        <v>13</v>
      </c>
      <c r="H81" s="203">
        <f t="shared" ref="H81:V81" si="22">SUM(H80:H80)</f>
        <v>509822</v>
      </c>
      <c r="I81" s="213">
        <f t="shared" si="22"/>
        <v>454671</v>
      </c>
      <c r="J81" s="213">
        <f t="shared" si="22"/>
        <v>27063</v>
      </c>
      <c r="K81" s="214">
        <f t="shared" si="22"/>
        <v>54870</v>
      </c>
      <c r="L81" s="203">
        <f t="shared" si="22"/>
        <v>200910</v>
      </c>
      <c r="M81" s="213">
        <f t="shared" si="22"/>
        <v>200910</v>
      </c>
      <c r="N81" s="213">
        <f t="shared" si="22"/>
        <v>22005</v>
      </c>
      <c r="O81" s="214">
        <f t="shared" si="22"/>
        <v>0</v>
      </c>
      <c r="P81" s="214">
        <f t="shared" si="22"/>
        <v>0</v>
      </c>
      <c r="Q81" s="214">
        <f t="shared" si="22"/>
        <v>0</v>
      </c>
      <c r="R81" s="214">
        <f t="shared" si="22"/>
        <v>200910</v>
      </c>
      <c r="S81" s="214">
        <f t="shared" si="22"/>
        <v>0</v>
      </c>
      <c r="T81" s="214">
        <f t="shared" si="22"/>
        <v>200910</v>
      </c>
      <c r="U81" s="198">
        <f t="shared" si="22"/>
        <v>235491</v>
      </c>
      <c r="V81" s="199">
        <f t="shared" si="22"/>
        <v>232196</v>
      </c>
      <c r="W81" s="452"/>
      <c r="X81" s="96">
        <f>SUM(X80:X80)</f>
        <v>172.39999999999998</v>
      </c>
      <c r="Y81" s="97">
        <f>SUM(Y80:Y80)</f>
        <v>0</v>
      </c>
      <c r="Z81" s="97">
        <f>SUM(Z80:Z80)</f>
        <v>172.39999999999998</v>
      </c>
      <c r="AA81" s="98">
        <f>SUM(AA80:AA80)</f>
        <v>172.39999999999998</v>
      </c>
    </row>
    <row r="82" spans="1:31" ht="36.75" customHeight="1" outlineLevel="1" x14ac:dyDescent="0.2">
      <c r="A82" s="540" t="s">
        <v>18</v>
      </c>
      <c r="B82" s="441" t="s">
        <v>20</v>
      </c>
      <c r="C82" s="443" t="s">
        <v>136</v>
      </c>
      <c r="D82" s="573" t="s">
        <v>85</v>
      </c>
      <c r="E82" s="442" t="s">
        <v>31</v>
      </c>
      <c r="F82" s="451" t="s">
        <v>19</v>
      </c>
      <c r="G82" s="55" t="s">
        <v>101</v>
      </c>
      <c r="H82" s="337">
        <f>+I82+K82</f>
        <v>82751</v>
      </c>
      <c r="I82" s="336">
        <v>62631</v>
      </c>
      <c r="J82" s="336">
        <v>7200</v>
      </c>
      <c r="K82" s="338">
        <v>20120</v>
      </c>
      <c r="L82" s="337">
        <f>+M82</f>
        <v>32284</v>
      </c>
      <c r="M82" s="336">
        <v>32284</v>
      </c>
      <c r="N82" s="336">
        <v>7200</v>
      </c>
      <c r="O82" s="217"/>
      <c r="P82" s="209"/>
      <c r="Q82" s="209"/>
      <c r="R82" s="209">
        <f>L82+P82+Q82</f>
        <v>32284</v>
      </c>
      <c r="S82" s="210"/>
      <c r="T82" s="209">
        <f>R82-S82</f>
        <v>32284</v>
      </c>
      <c r="U82" s="193">
        <v>45801</v>
      </c>
      <c r="V82" s="194">
        <v>45801</v>
      </c>
      <c r="W82" s="452" t="s">
        <v>91</v>
      </c>
      <c r="X82" s="412">
        <v>19.100000000000001</v>
      </c>
      <c r="Y82" s="412">
        <v>19.100000000000001</v>
      </c>
      <c r="Z82" s="412">
        <v>19.100000000000001</v>
      </c>
      <c r="AA82" s="664">
        <v>19.100000000000001</v>
      </c>
      <c r="AC82" s="25">
        <f>X82+X85+X87+X89+X91+X93</f>
        <v>172.39999999999998</v>
      </c>
      <c r="AD82" s="25">
        <f>Z82+Z85+Z87+Z89+Z91+Z93</f>
        <v>172.39999999999998</v>
      </c>
      <c r="AE82" s="25">
        <f>AA82+AA85+AA87+AA89+AA91+AA93</f>
        <v>172.39999999999998</v>
      </c>
    </row>
    <row r="83" spans="1:31" ht="18.75" customHeight="1" outlineLevel="1" x14ac:dyDescent="0.2">
      <c r="A83" s="540"/>
      <c r="B83" s="441"/>
      <c r="C83" s="443"/>
      <c r="D83" s="573"/>
      <c r="E83" s="442"/>
      <c r="F83" s="451"/>
      <c r="G83" s="55" t="s">
        <v>227</v>
      </c>
      <c r="H83" s="215"/>
      <c r="I83" s="216"/>
      <c r="J83" s="216"/>
      <c r="K83" s="217"/>
      <c r="L83" s="215"/>
      <c r="M83" s="216"/>
      <c r="N83" s="216"/>
      <c r="O83" s="217"/>
      <c r="P83" s="209"/>
      <c r="Q83" s="209"/>
      <c r="R83" s="209">
        <f>L83+P83+Q83</f>
        <v>0</v>
      </c>
      <c r="S83" s="210"/>
      <c r="T83" s="209">
        <f>R83-S83</f>
        <v>0</v>
      </c>
      <c r="U83" s="193"/>
      <c r="V83" s="194"/>
      <c r="W83" s="452"/>
      <c r="X83" s="413"/>
      <c r="Y83" s="413"/>
      <c r="Z83" s="413"/>
      <c r="AA83" s="665"/>
      <c r="AC83" s="25"/>
      <c r="AD83" s="25"/>
      <c r="AE83" s="25"/>
    </row>
    <row r="84" spans="1:31" ht="21.75" customHeight="1" outlineLevel="1" x14ac:dyDescent="0.2">
      <c r="A84" s="540"/>
      <c r="B84" s="441"/>
      <c r="C84" s="443"/>
      <c r="D84" s="573"/>
      <c r="E84" s="442"/>
      <c r="F84" s="451"/>
      <c r="G84" s="27" t="s">
        <v>13</v>
      </c>
      <c r="H84" s="203">
        <f t="shared" ref="H84:V84" si="23">SUM(H82:H82)</f>
        <v>82751</v>
      </c>
      <c r="I84" s="213">
        <f t="shared" si="23"/>
        <v>62631</v>
      </c>
      <c r="J84" s="213">
        <f t="shared" si="23"/>
        <v>7200</v>
      </c>
      <c r="K84" s="214">
        <f t="shared" si="23"/>
        <v>20120</v>
      </c>
      <c r="L84" s="203">
        <f t="shared" si="23"/>
        <v>32284</v>
      </c>
      <c r="M84" s="213">
        <f t="shared" si="23"/>
        <v>32284</v>
      </c>
      <c r="N84" s="213">
        <f t="shared" si="23"/>
        <v>7200</v>
      </c>
      <c r="O84" s="214">
        <f t="shared" si="23"/>
        <v>0</v>
      </c>
      <c r="P84" s="214">
        <f t="shared" si="23"/>
        <v>0</v>
      </c>
      <c r="Q84" s="214">
        <f t="shared" si="23"/>
        <v>0</v>
      </c>
      <c r="R84" s="214">
        <f t="shared" si="23"/>
        <v>32284</v>
      </c>
      <c r="S84" s="214">
        <f t="shared" si="23"/>
        <v>0</v>
      </c>
      <c r="T84" s="214">
        <f t="shared" si="23"/>
        <v>32284</v>
      </c>
      <c r="U84" s="195">
        <f t="shared" si="23"/>
        <v>45801</v>
      </c>
      <c r="V84" s="196">
        <f t="shared" si="23"/>
        <v>45801</v>
      </c>
      <c r="W84" s="452"/>
      <c r="X84" s="49">
        <f>SUM(X82:X82)</f>
        <v>19.100000000000001</v>
      </c>
      <c r="Y84" s="49">
        <f>SUM(Y82:Y82)</f>
        <v>19.100000000000001</v>
      </c>
      <c r="Z84" s="49">
        <f>SUM(Z82:Z82)</f>
        <v>19.100000000000001</v>
      </c>
      <c r="AA84" s="50">
        <f>SUM(AA82:AA82)</f>
        <v>19.100000000000001</v>
      </c>
    </row>
    <row r="85" spans="1:31" ht="25.5" customHeight="1" outlineLevel="1" x14ac:dyDescent="0.2">
      <c r="A85" s="540" t="s">
        <v>18</v>
      </c>
      <c r="B85" s="441" t="s">
        <v>20</v>
      </c>
      <c r="C85" s="443" t="s">
        <v>137</v>
      </c>
      <c r="D85" s="573" t="s">
        <v>86</v>
      </c>
      <c r="E85" s="442" t="s">
        <v>58</v>
      </c>
      <c r="F85" s="451" t="s">
        <v>20</v>
      </c>
      <c r="G85" s="55" t="s">
        <v>101</v>
      </c>
      <c r="H85" s="215">
        <v>39153</v>
      </c>
      <c r="I85" s="216">
        <v>4122</v>
      </c>
      <c r="J85" s="216">
        <v>2358</v>
      </c>
      <c r="K85" s="217">
        <v>34750</v>
      </c>
      <c r="L85" s="215">
        <v>4122</v>
      </c>
      <c r="M85" s="216">
        <v>4122</v>
      </c>
      <c r="N85" s="216">
        <v>1800</v>
      </c>
      <c r="O85" s="217"/>
      <c r="P85" s="209"/>
      <c r="Q85" s="209"/>
      <c r="R85" s="209">
        <f>L85+P85+Q85</f>
        <v>4122</v>
      </c>
      <c r="S85" s="210"/>
      <c r="T85" s="209">
        <f>R85-S85</f>
        <v>4122</v>
      </c>
      <c r="U85" s="193">
        <v>10858</v>
      </c>
      <c r="V85" s="194">
        <v>8758</v>
      </c>
      <c r="W85" s="452" t="s">
        <v>91</v>
      </c>
      <c r="X85" s="18">
        <v>12</v>
      </c>
      <c r="Y85" s="129"/>
      <c r="Z85" s="10">
        <v>12</v>
      </c>
      <c r="AA85" s="12">
        <v>12</v>
      </c>
    </row>
    <row r="86" spans="1:31" ht="39" customHeight="1" outlineLevel="1" x14ac:dyDescent="0.2">
      <c r="A86" s="540"/>
      <c r="B86" s="441"/>
      <c r="C86" s="443"/>
      <c r="D86" s="573"/>
      <c r="E86" s="442"/>
      <c r="F86" s="451"/>
      <c r="G86" s="27" t="s">
        <v>13</v>
      </c>
      <c r="H86" s="203">
        <f t="shared" ref="H86:V86" si="24">SUM(H85:H85)</f>
        <v>39153</v>
      </c>
      <c r="I86" s="213">
        <f t="shared" si="24"/>
        <v>4122</v>
      </c>
      <c r="J86" s="213">
        <f t="shared" si="24"/>
        <v>2358</v>
      </c>
      <c r="K86" s="214">
        <f t="shared" si="24"/>
        <v>34750</v>
      </c>
      <c r="L86" s="203">
        <f t="shared" si="24"/>
        <v>4122</v>
      </c>
      <c r="M86" s="213">
        <f t="shared" si="24"/>
        <v>4122</v>
      </c>
      <c r="N86" s="213">
        <f t="shared" si="24"/>
        <v>1800</v>
      </c>
      <c r="O86" s="214">
        <f t="shared" si="24"/>
        <v>0</v>
      </c>
      <c r="P86" s="214">
        <f t="shared" si="24"/>
        <v>0</v>
      </c>
      <c r="Q86" s="214">
        <f t="shared" si="24"/>
        <v>0</v>
      </c>
      <c r="R86" s="214">
        <f t="shared" si="24"/>
        <v>4122</v>
      </c>
      <c r="S86" s="214">
        <f t="shared" si="24"/>
        <v>0</v>
      </c>
      <c r="T86" s="214">
        <f t="shared" si="24"/>
        <v>4122</v>
      </c>
      <c r="U86" s="195">
        <f t="shared" si="24"/>
        <v>10858</v>
      </c>
      <c r="V86" s="196">
        <f t="shared" si="24"/>
        <v>8758</v>
      </c>
      <c r="W86" s="452"/>
      <c r="X86" s="48">
        <f>SUM(X85:X85)</f>
        <v>12</v>
      </c>
      <c r="Y86" s="49">
        <f>SUM(Y85:Y85)</f>
        <v>0</v>
      </c>
      <c r="Z86" s="49">
        <f>SUM(Z85:Z85)</f>
        <v>12</v>
      </c>
      <c r="AA86" s="50">
        <f>SUM(AA85:AA85)</f>
        <v>12</v>
      </c>
    </row>
    <row r="87" spans="1:31" ht="30.75" customHeight="1" outlineLevel="1" x14ac:dyDescent="0.2">
      <c r="A87" s="540" t="s">
        <v>18</v>
      </c>
      <c r="B87" s="441" t="s">
        <v>20</v>
      </c>
      <c r="C87" s="443" t="s">
        <v>138</v>
      </c>
      <c r="D87" s="573" t="s">
        <v>87</v>
      </c>
      <c r="E87" s="442" t="s">
        <v>58</v>
      </c>
      <c r="F87" s="451" t="s">
        <v>21</v>
      </c>
      <c r="G87" s="55" t="s">
        <v>101</v>
      </c>
      <c r="H87" s="215">
        <v>133705</v>
      </c>
      <c r="I87" s="216">
        <v>133705</v>
      </c>
      <c r="J87" s="216">
        <v>7200</v>
      </c>
      <c r="K87" s="217">
        <v>0</v>
      </c>
      <c r="L87" s="215">
        <v>6383</v>
      </c>
      <c r="M87" s="216">
        <v>6383</v>
      </c>
      <c r="N87" s="216">
        <v>2700</v>
      </c>
      <c r="O87" s="217"/>
      <c r="P87" s="209"/>
      <c r="Q87" s="209"/>
      <c r="R87" s="209">
        <f>L87+P87+Q87</f>
        <v>6383</v>
      </c>
      <c r="S87" s="209"/>
      <c r="T87" s="209">
        <f>R87-S87</f>
        <v>6383</v>
      </c>
      <c r="U87" s="193">
        <v>6400</v>
      </c>
      <c r="V87" s="194">
        <v>4454</v>
      </c>
      <c r="W87" s="452" t="s">
        <v>91</v>
      </c>
      <c r="X87" s="18">
        <v>10</v>
      </c>
      <c r="Y87" s="129">
        <v>10</v>
      </c>
      <c r="Z87" s="10">
        <v>10</v>
      </c>
      <c r="AA87" s="12">
        <v>10</v>
      </c>
    </row>
    <row r="88" spans="1:31" ht="39" customHeight="1" outlineLevel="1" x14ac:dyDescent="0.2">
      <c r="A88" s="540"/>
      <c r="B88" s="441"/>
      <c r="C88" s="443"/>
      <c r="D88" s="573"/>
      <c r="E88" s="442"/>
      <c r="F88" s="451"/>
      <c r="G88" s="27" t="s">
        <v>13</v>
      </c>
      <c r="H88" s="203">
        <f t="shared" ref="H88:V88" si="25">SUM(H87:H87)</f>
        <v>133705</v>
      </c>
      <c r="I88" s="213">
        <f t="shared" si="25"/>
        <v>133705</v>
      </c>
      <c r="J88" s="213">
        <f t="shared" si="25"/>
        <v>7200</v>
      </c>
      <c r="K88" s="214">
        <f t="shared" si="25"/>
        <v>0</v>
      </c>
      <c r="L88" s="203">
        <f t="shared" si="25"/>
        <v>6383</v>
      </c>
      <c r="M88" s="213">
        <f t="shared" si="25"/>
        <v>6383</v>
      </c>
      <c r="N88" s="213">
        <f t="shared" si="25"/>
        <v>2700</v>
      </c>
      <c r="O88" s="214">
        <f t="shared" si="25"/>
        <v>0</v>
      </c>
      <c r="P88" s="214">
        <f t="shared" si="25"/>
        <v>0</v>
      </c>
      <c r="Q88" s="214">
        <f t="shared" si="25"/>
        <v>0</v>
      </c>
      <c r="R88" s="214">
        <f t="shared" si="25"/>
        <v>6383</v>
      </c>
      <c r="S88" s="214">
        <f t="shared" si="25"/>
        <v>0</v>
      </c>
      <c r="T88" s="214">
        <f t="shared" si="25"/>
        <v>6383</v>
      </c>
      <c r="U88" s="195">
        <f t="shared" si="25"/>
        <v>6400</v>
      </c>
      <c r="V88" s="196">
        <f t="shared" si="25"/>
        <v>4454</v>
      </c>
      <c r="W88" s="452"/>
      <c r="X88" s="48">
        <f>SUM(X87:X87)</f>
        <v>10</v>
      </c>
      <c r="Y88" s="49">
        <f>SUM(Y87:Y87)</f>
        <v>10</v>
      </c>
      <c r="Z88" s="49">
        <f>SUM(Z87:Z87)</f>
        <v>10</v>
      </c>
      <c r="AA88" s="50">
        <f>SUM(AA87:AA87)</f>
        <v>10</v>
      </c>
    </row>
    <row r="89" spans="1:31" ht="25.5" customHeight="1" outlineLevel="1" x14ac:dyDescent="0.2">
      <c r="A89" s="540" t="s">
        <v>18</v>
      </c>
      <c r="B89" s="441" t="s">
        <v>20</v>
      </c>
      <c r="C89" s="443" t="s">
        <v>139</v>
      </c>
      <c r="D89" s="573" t="s">
        <v>88</v>
      </c>
      <c r="E89" s="442" t="s">
        <v>58</v>
      </c>
      <c r="F89" s="451" t="s">
        <v>22</v>
      </c>
      <c r="G89" s="55" t="s">
        <v>101</v>
      </c>
      <c r="H89" s="215">
        <v>206990</v>
      </c>
      <c r="I89" s="215">
        <v>206990</v>
      </c>
      <c r="J89" s="216">
        <v>2710</v>
      </c>
      <c r="K89" s="217"/>
      <c r="L89" s="215">
        <v>115113</v>
      </c>
      <c r="M89" s="215">
        <v>115113</v>
      </c>
      <c r="N89" s="216">
        <v>2710</v>
      </c>
      <c r="O89" s="217"/>
      <c r="P89" s="209"/>
      <c r="Q89" s="209"/>
      <c r="R89" s="209">
        <f>L89+P89+Q89</f>
        <v>115113</v>
      </c>
      <c r="S89" s="210"/>
      <c r="T89" s="209">
        <f>R89-S89</f>
        <v>115113</v>
      </c>
      <c r="U89" s="193">
        <v>124115</v>
      </c>
      <c r="V89" s="194">
        <v>124115</v>
      </c>
      <c r="W89" s="452" t="s">
        <v>91</v>
      </c>
      <c r="X89" s="18">
        <v>70.900000000000006</v>
      </c>
      <c r="Y89" s="129">
        <v>70.900000000000006</v>
      </c>
      <c r="Z89" s="10">
        <v>70.900000000000006</v>
      </c>
      <c r="AA89" s="12">
        <v>70.900000000000006</v>
      </c>
    </row>
    <row r="90" spans="1:31" ht="39" customHeight="1" outlineLevel="1" x14ac:dyDescent="0.2">
      <c r="A90" s="540"/>
      <c r="B90" s="441"/>
      <c r="C90" s="443"/>
      <c r="D90" s="573"/>
      <c r="E90" s="442"/>
      <c r="F90" s="451"/>
      <c r="G90" s="27" t="s">
        <v>13</v>
      </c>
      <c r="H90" s="203">
        <f t="shared" ref="H90:V90" si="26">SUM(H89:H89)</f>
        <v>206990</v>
      </c>
      <c r="I90" s="213">
        <f t="shared" si="26"/>
        <v>206990</v>
      </c>
      <c r="J90" s="213">
        <f t="shared" si="26"/>
        <v>2710</v>
      </c>
      <c r="K90" s="214">
        <f t="shared" si="26"/>
        <v>0</v>
      </c>
      <c r="L90" s="203">
        <f t="shared" si="26"/>
        <v>115113</v>
      </c>
      <c r="M90" s="213">
        <f t="shared" si="26"/>
        <v>115113</v>
      </c>
      <c r="N90" s="213">
        <f t="shared" si="26"/>
        <v>2710</v>
      </c>
      <c r="O90" s="214">
        <f t="shared" si="26"/>
        <v>0</v>
      </c>
      <c r="P90" s="214">
        <f t="shared" si="26"/>
        <v>0</v>
      </c>
      <c r="Q90" s="214">
        <f t="shared" si="26"/>
        <v>0</v>
      </c>
      <c r="R90" s="214">
        <f t="shared" si="26"/>
        <v>115113</v>
      </c>
      <c r="S90" s="214">
        <f t="shared" si="26"/>
        <v>0</v>
      </c>
      <c r="T90" s="214">
        <f t="shared" si="26"/>
        <v>115113</v>
      </c>
      <c r="U90" s="195">
        <f t="shared" si="26"/>
        <v>124115</v>
      </c>
      <c r="V90" s="196">
        <f t="shared" si="26"/>
        <v>124115</v>
      </c>
      <c r="W90" s="452"/>
      <c r="X90" s="48">
        <f>SUM(X89:X89)</f>
        <v>70.900000000000006</v>
      </c>
      <c r="Y90" s="49">
        <f>SUM(Y89:Y89)</f>
        <v>70.900000000000006</v>
      </c>
      <c r="Z90" s="49">
        <f>SUM(Z89:Z89)</f>
        <v>70.900000000000006</v>
      </c>
      <c r="AA90" s="50">
        <f>SUM(AA89:AA89)</f>
        <v>70.900000000000006</v>
      </c>
    </row>
    <row r="91" spans="1:31" ht="25.5" customHeight="1" outlineLevel="1" x14ac:dyDescent="0.2">
      <c r="A91" s="540" t="s">
        <v>18</v>
      </c>
      <c r="B91" s="441" t="s">
        <v>20</v>
      </c>
      <c r="C91" s="443" t="s">
        <v>140</v>
      </c>
      <c r="D91" s="573" t="s">
        <v>89</v>
      </c>
      <c r="E91" s="442" t="s">
        <v>58</v>
      </c>
      <c r="F91" s="451" t="s">
        <v>157</v>
      </c>
      <c r="G91" s="55" t="s">
        <v>101</v>
      </c>
      <c r="H91" s="340">
        <v>13960</v>
      </c>
      <c r="I91" s="339">
        <v>13960</v>
      </c>
      <c r="J91" s="339">
        <v>3965</v>
      </c>
      <c r="K91" s="217"/>
      <c r="L91" s="337">
        <v>13960</v>
      </c>
      <c r="M91" s="336">
        <v>13960</v>
      </c>
      <c r="N91" s="336">
        <v>3965</v>
      </c>
      <c r="O91" s="217"/>
      <c r="P91" s="209"/>
      <c r="Q91" s="209"/>
      <c r="R91" s="209">
        <f>L91+P91+Q91</f>
        <v>13960</v>
      </c>
      <c r="S91" s="210"/>
      <c r="T91" s="209">
        <f>R91-S91</f>
        <v>13960</v>
      </c>
      <c r="U91" s="193">
        <v>15054</v>
      </c>
      <c r="V91" s="194">
        <v>15805</v>
      </c>
      <c r="W91" s="452" t="s">
        <v>91</v>
      </c>
      <c r="X91" s="18">
        <v>19.7</v>
      </c>
      <c r="Y91" s="129"/>
      <c r="Z91" s="10">
        <v>19.7</v>
      </c>
      <c r="AA91" s="12">
        <v>19.7</v>
      </c>
    </row>
    <row r="92" spans="1:31" ht="39" customHeight="1" outlineLevel="1" x14ac:dyDescent="0.2">
      <c r="A92" s="540"/>
      <c r="B92" s="441"/>
      <c r="C92" s="443"/>
      <c r="D92" s="573"/>
      <c r="E92" s="442"/>
      <c r="F92" s="451"/>
      <c r="G92" s="27" t="s">
        <v>13</v>
      </c>
      <c r="H92" s="203">
        <f t="shared" ref="H92:V92" si="27">SUM(H91:H91)</f>
        <v>13960</v>
      </c>
      <c r="I92" s="213">
        <f t="shared" si="27"/>
        <v>13960</v>
      </c>
      <c r="J92" s="213">
        <f t="shared" si="27"/>
        <v>3965</v>
      </c>
      <c r="K92" s="214">
        <f t="shared" si="27"/>
        <v>0</v>
      </c>
      <c r="L92" s="203">
        <f t="shared" si="27"/>
        <v>13960</v>
      </c>
      <c r="M92" s="213">
        <f t="shared" si="27"/>
        <v>13960</v>
      </c>
      <c r="N92" s="213">
        <f t="shared" si="27"/>
        <v>3965</v>
      </c>
      <c r="O92" s="214">
        <f t="shared" si="27"/>
        <v>0</v>
      </c>
      <c r="P92" s="214">
        <f t="shared" si="27"/>
        <v>0</v>
      </c>
      <c r="Q92" s="214">
        <f t="shared" si="27"/>
        <v>0</v>
      </c>
      <c r="R92" s="214">
        <f t="shared" si="27"/>
        <v>13960</v>
      </c>
      <c r="S92" s="214">
        <f t="shared" si="27"/>
        <v>0</v>
      </c>
      <c r="T92" s="214">
        <f t="shared" si="27"/>
        <v>13960</v>
      </c>
      <c r="U92" s="195">
        <f t="shared" si="27"/>
        <v>15054</v>
      </c>
      <c r="V92" s="196">
        <f t="shared" si="27"/>
        <v>15805</v>
      </c>
      <c r="W92" s="452"/>
      <c r="X92" s="48">
        <f>SUM(X91:X91)</f>
        <v>19.7</v>
      </c>
      <c r="Y92" s="49">
        <f>SUM(Y91:Y91)</f>
        <v>0</v>
      </c>
      <c r="Z92" s="49">
        <f>SUM(Z91:Z91)</f>
        <v>19.7</v>
      </c>
      <c r="AA92" s="50">
        <f>SUM(AA91:AA91)</f>
        <v>19.7</v>
      </c>
    </row>
    <row r="93" spans="1:31" ht="25.5" customHeight="1" outlineLevel="1" x14ac:dyDescent="0.2">
      <c r="A93" s="540" t="s">
        <v>18</v>
      </c>
      <c r="B93" s="441" t="s">
        <v>20</v>
      </c>
      <c r="C93" s="443" t="s">
        <v>141</v>
      </c>
      <c r="D93" s="573" t="s">
        <v>90</v>
      </c>
      <c r="E93" s="442" t="s">
        <v>58</v>
      </c>
      <c r="F93" s="451" t="s">
        <v>158</v>
      </c>
      <c r="G93" s="55" t="s">
        <v>101</v>
      </c>
      <c r="H93" s="215">
        <f>+I93+K93</f>
        <v>33263</v>
      </c>
      <c r="I93" s="216">
        <v>33263</v>
      </c>
      <c r="J93" s="216">
        <v>3630</v>
      </c>
      <c r="K93" s="217"/>
      <c r="L93" s="215">
        <f>+M93+O93</f>
        <v>29048</v>
      </c>
      <c r="M93" s="216">
        <v>29048</v>
      </c>
      <c r="N93" s="216">
        <v>3630</v>
      </c>
      <c r="O93" s="217"/>
      <c r="P93" s="209"/>
      <c r="Q93" s="209"/>
      <c r="R93" s="209">
        <f>L93+P93+Q93</f>
        <v>29048</v>
      </c>
      <c r="S93" s="210"/>
      <c r="T93" s="209">
        <f>R93-S93</f>
        <v>29048</v>
      </c>
      <c r="U93" s="193">
        <v>33263</v>
      </c>
      <c r="V93" s="194">
        <v>33263</v>
      </c>
      <c r="W93" s="452" t="s">
        <v>91</v>
      </c>
      <c r="X93" s="18">
        <v>40.700000000000003</v>
      </c>
      <c r="Y93" s="129"/>
      <c r="Z93" s="10">
        <v>40.700000000000003</v>
      </c>
      <c r="AA93" s="12">
        <v>40.700000000000003</v>
      </c>
    </row>
    <row r="94" spans="1:31" ht="39" customHeight="1" outlineLevel="1" x14ac:dyDescent="0.2">
      <c r="A94" s="540"/>
      <c r="B94" s="441"/>
      <c r="C94" s="443"/>
      <c r="D94" s="573"/>
      <c r="E94" s="442"/>
      <c r="F94" s="451"/>
      <c r="G94" s="27" t="s">
        <v>13</v>
      </c>
      <c r="H94" s="203">
        <f t="shared" ref="H94:V94" si="28">SUM(H93:H93)</f>
        <v>33263</v>
      </c>
      <c r="I94" s="213">
        <f t="shared" si="28"/>
        <v>33263</v>
      </c>
      <c r="J94" s="213">
        <f t="shared" si="28"/>
        <v>3630</v>
      </c>
      <c r="K94" s="214">
        <f t="shared" si="28"/>
        <v>0</v>
      </c>
      <c r="L94" s="203">
        <f t="shared" si="28"/>
        <v>29048</v>
      </c>
      <c r="M94" s="213">
        <f t="shared" si="28"/>
        <v>29048</v>
      </c>
      <c r="N94" s="213">
        <f t="shared" si="28"/>
        <v>3630</v>
      </c>
      <c r="O94" s="214">
        <f t="shared" si="28"/>
        <v>0</v>
      </c>
      <c r="P94" s="214">
        <f t="shared" si="28"/>
        <v>0</v>
      </c>
      <c r="Q94" s="214">
        <f t="shared" si="28"/>
        <v>0</v>
      </c>
      <c r="R94" s="214">
        <f t="shared" si="28"/>
        <v>29048</v>
      </c>
      <c r="S94" s="214">
        <f t="shared" si="28"/>
        <v>0</v>
      </c>
      <c r="T94" s="214">
        <f t="shared" si="28"/>
        <v>29048</v>
      </c>
      <c r="U94" s="195">
        <f t="shared" si="28"/>
        <v>33263</v>
      </c>
      <c r="V94" s="196">
        <f t="shared" si="28"/>
        <v>33263</v>
      </c>
      <c r="W94" s="452"/>
      <c r="X94" s="48">
        <f>SUM(X93:X93)</f>
        <v>40.700000000000003</v>
      </c>
      <c r="Y94" s="49">
        <f>SUM(Y93:Y93)</f>
        <v>0</v>
      </c>
      <c r="Z94" s="49">
        <f>SUM(Z93:Z93)</f>
        <v>40.700000000000003</v>
      </c>
      <c r="AA94" s="50">
        <f>SUM(AA93:AA93)</f>
        <v>40.700000000000003</v>
      </c>
    </row>
    <row r="95" spans="1:31" ht="33" customHeight="1" x14ac:dyDescent="0.2">
      <c r="A95" s="540" t="s">
        <v>18</v>
      </c>
      <c r="B95" s="441" t="s">
        <v>20</v>
      </c>
      <c r="C95" s="443" t="s">
        <v>20</v>
      </c>
      <c r="D95" s="573" t="s">
        <v>109</v>
      </c>
      <c r="E95" s="442" t="s">
        <v>312</v>
      </c>
      <c r="F95" s="588" t="s">
        <v>22</v>
      </c>
      <c r="G95" s="55" t="s">
        <v>101</v>
      </c>
      <c r="H95" s="215">
        <v>57030</v>
      </c>
      <c r="I95" s="215">
        <v>57030</v>
      </c>
      <c r="J95" s="216"/>
      <c r="K95" s="217">
        <v>0</v>
      </c>
      <c r="L95" s="215">
        <v>8158</v>
      </c>
      <c r="M95" s="215">
        <v>1158</v>
      </c>
      <c r="N95" s="216"/>
      <c r="O95" s="217">
        <v>7000</v>
      </c>
      <c r="P95" s="209"/>
      <c r="Q95" s="209"/>
      <c r="R95" s="209">
        <f>L95+P95+Q95</f>
        <v>8158</v>
      </c>
      <c r="S95" s="209"/>
      <c r="T95" s="209">
        <f>R95-S95</f>
        <v>8158</v>
      </c>
      <c r="U95" s="193">
        <v>1430</v>
      </c>
      <c r="V95" s="194">
        <v>1430</v>
      </c>
      <c r="W95" s="452" t="s">
        <v>74</v>
      </c>
      <c r="X95" s="18">
        <v>6</v>
      </c>
      <c r="Y95" s="129">
        <v>6</v>
      </c>
      <c r="Z95" s="10">
        <v>7</v>
      </c>
      <c r="AA95" s="12">
        <v>7</v>
      </c>
    </row>
    <row r="96" spans="1:31" ht="21" customHeight="1" x14ac:dyDescent="0.2">
      <c r="A96" s="541"/>
      <c r="B96" s="433"/>
      <c r="C96" s="435"/>
      <c r="D96" s="437"/>
      <c r="E96" s="439"/>
      <c r="F96" s="597"/>
      <c r="G96" s="171" t="s">
        <v>227</v>
      </c>
      <c r="H96" s="215"/>
      <c r="I96" s="216"/>
      <c r="J96" s="216"/>
      <c r="K96" s="217"/>
      <c r="L96" s="215"/>
      <c r="M96" s="216"/>
      <c r="N96" s="216"/>
      <c r="O96" s="217"/>
      <c r="P96" s="209"/>
      <c r="Q96" s="209"/>
      <c r="R96" s="209">
        <f>L96+P96+Q96</f>
        <v>0</v>
      </c>
      <c r="S96" s="209"/>
      <c r="T96" s="209">
        <f>R96-S96</f>
        <v>0</v>
      </c>
      <c r="U96" s="193"/>
      <c r="V96" s="194"/>
      <c r="W96" s="452"/>
      <c r="X96" s="18"/>
      <c r="Y96" s="129"/>
      <c r="Z96" s="10"/>
      <c r="AA96" s="12"/>
    </row>
    <row r="97" spans="1:31" ht="25.5" customHeight="1" x14ac:dyDescent="0.2">
      <c r="A97" s="541"/>
      <c r="B97" s="433"/>
      <c r="C97" s="435"/>
      <c r="D97" s="437"/>
      <c r="E97" s="439"/>
      <c r="F97" s="589"/>
      <c r="G97" s="53" t="s">
        <v>13</v>
      </c>
      <c r="H97" s="203">
        <f t="shared" ref="H97:V97" si="29">SUM(H95:H95)</f>
        <v>57030</v>
      </c>
      <c r="I97" s="213">
        <f t="shared" si="29"/>
        <v>57030</v>
      </c>
      <c r="J97" s="213">
        <f t="shared" si="29"/>
        <v>0</v>
      </c>
      <c r="K97" s="214">
        <f t="shared" si="29"/>
        <v>0</v>
      </c>
      <c r="L97" s="203">
        <f t="shared" si="29"/>
        <v>8158</v>
      </c>
      <c r="M97" s="213">
        <f t="shared" si="29"/>
        <v>1158</v>
      </c>
      <c r="N97" s="213">
        <f t="shared" si="29"/>
        <v>0</v>
      </c>
      <c r="O97" s="214">
        <f t="shared" si="29"/>
        <v>7000</v>
      </c>
      <c r="P97" s="214">
        <f t="shared" si="29"/>
        <v>0</v>
      </c>
      <c r="Q97" s="214">
        <f t="shared" si="29"/>
        <v>0</v>
      </c>
      <c r="R97" s="214">
        <f t="shared" si="29"/>
        <v>8158</v>
      </c>
      <c r="S97" s="214">
        <f t="shared" si="29"/>
        <v>0</v>
      </c>
      <c r="T97" s="214">
        <f t="shared" si="29"/>
        <v>8158</v>
      </c>
      <c r="U97" s="198">
        <f t="shared" si="29"/>
        <v>1430</v>
      </c>
      <c r="V97" s="199">
        <f t="shared" si="29"/>
        <v>1430</v>
      </c>
      <c r="W97" s="452"/>
      <c r="X97" s="96">
        <f>SUM(X95:X95)</f>
        <v>6</v>
      </c>
      <c r="Y97" s="97">
        <f>SUM(Y95:Y95)</f>
        <v>6</v>
      </c>
      <c r="Z97" s="97">
        <f>SUM(Z95:Z95)</f>
        <v>7</v>
      </c>
      <c r="AA97" s="98">
        <f>SUM(AA95:AA95)</f>
        <v>7</v>
      </c>
    </row>
    <row r="98" spans="1:31" ht="14.25" customHeight="1" x14ac:dyDescent="0.2">
      <c r="A98" s="540" t="s">
        <v>18</v>
      </c>
      <c r="B98" s="441" t="s">
        <v>20</v>
      </c>
      <c r="C98" s="443" t="s">
        <v>21</v>
      </c>
      <c r="D98" s="526" t="s">
        <v>149</v>
      </c>
      <c r="E98" s="442" t="s">
        <v>31</v>
      </c>
      <c r="F98" s="588" t="s">
        <v>156</v>
      </c>
      <c r="G98" s="55" t="s">
        <v>101</v>
      </c>
      <c r="H98" s="215">
        <f>SUM(H102,H104,H106,H109,H111,H114,H116)</f>
        <v>510699</v>
      </c>
      <c r="I98" s="216">
        <f t="shared" ref="I98:V98" si="30">SUM(I102,I104,I106,I109,I111,I114,I116)</f>
        <v>499212</v>
      </c>
      <c r="J98" s="216">
        <f t="shared" si="30"/>
        <v>0</v>
      </c>
      <c r="K98" s="217">
        <f t="shared" si="30"/>
        <v>11487</v>
      </c>
      <c r="L98" s="215">
        <f t="shared" si="30"/>
        <v>1219</v>
      </c>
      <c r="M98" s="216">
        <f t="shared" si="30"/>
        <v>1219</v>
      </c>
      <c r="N98" s="216">
        <f t="shared" si="30"/>
        <v>0</v>
      </c>
      <c r="O98" s="217">
        <f t="shared" si="30"/>
        <v>0</v>
      </c>
      <c r="P98" s="209">
        <f t="shared" si="30"/>
        <v>0</v>
      </c>
      <c r="Q98" s="209">
        <f t="shared" si="30"/>
        <v>0</v>
      </c>
      <c r="R98" s="209">
        <f t="shared" si="30"/>
        <v>1219</v>
      </c>
      <c r="S98" s="210">
        <f t="shared" si="30"/>
        <v>0</v>
      </c>
      <c r="T98" s="209">
        <f t="shared" si="30"/>
        <v>1219</v>
      </c>
      <c r="U98" s="193">
        <f t="shared" si="30"/>
        <v>8014</v>
      </c>
      <c r="V98" s="194">
        <f t="shared" si="30"/>
        <v>8014</v>
      </c>
      <c r="W98" s="452" t="s">
        <v>25</v>
      </c>
      <c r="X98" s="18">
        <f>SUM(X100,X103,X105,X107,X110,X112)</f>
        <v>2</v>
      </c>
      <c r="Y98" s="129"/>
      <c r="Z98" s="10">
        <f>SUM(Z100,Z103,Z105,Z107,Z110,Z112)</f>
        <v>1</v>
      </c>
      <c r="AA98" s="12">
        <f>SUM(AA100,AA103,AA105,AA107,AA110,AA112)</f>
        <v>1</v>
      </c>
      <c r="AC98" s="25">
        <f>X98+X100+X103+X105+X107+X110</f>
        <v>2</v>
      </c>
      <c r="AD98" s="25">
        <f>Z98+Z100+Z103+Z105+Z107+Z110</f>
        <v>2</v>
      </c>
      <c r="AE98" s="25">
        <f>AA98+AA100+AA103+AA105+AA107+AA110</f>
        <v>2</v>
      </c>
    </row>
    <row r="99" spans="1:31" ht="11.25" customHeight="1" x14ac:dyDescent="0.2">
      <c r="A99" s="541"/>
      <c r="B99" s="433"/>
      <c r="C99" s="435"/>
      <c r="D99" s="527"/>
      <c r="E99" s="439"/>
      <c r="F99" s="589"/>
      <c r="G99" s="53" t="s">
        <v>13</v>
      </c>
      <c r="H99" s="203">
        <f t="shared" ref="H99:V99" si="31">SUM(H98:H98)</f>
        <v>510699</v>
      </c>
      <c r="I99" s="213">
        <f t="shared" si="31"/>
        <v>499212</v>
      </c>
      <c r="J99" s="213">
        <f t="shared" si="31"/>
        <v>0</v>
      </c>
      <c r="K99" s="214">
        <f t="shared" si="31"/>
        <v>11487</v>
      </c>
      <c r="L99" s="203">
        <f t="shared" si="31"/>
        <v>1219</v>
      </c>
      <c r="M99" s="213">
        <f t="shared" si="31"/>
        <v>1219</v>
      </c>
      <c r="N99" s="213">
        <f t="shared" si="31"/>
        <v>0</v>
      </c>
      <c r="O99" s="214">
        <f t="shared" si="31"/>
        <v>0</v>
      </c>
      <c r="P99" s="214">
        <f t="shared" si="31"/>
        <v>0</v>
      </c>
      <c r="Q99" s="214">
        <f t="shared" si="31"/>
        <v>0</v>
      </c>
      <c r="R99" s="214">
        <f t="shared" si="31"/>
        <v>1219</v>
      </c>
      <c r="S99" s="214">
        <f t="shared" si="31"/>
        <v>0</v>
      </c>
      <c r="T99" s="214">
        <f t="shared" si="31"/>
        <v>1219</v>
      </c>
      <c r="U99" s="198">
        <f t="shared" si="31"/>
        <v>8014</v>
      </c>
      <c r="V99" s="199">
        <f t="shared" si="31"/>
        <v>8014</v>
      </c>
      <c r="W99" s="452"/>
      <c r="X99" s="96">
        <f>SUM(X98:X98)</f>
        <v>2</v>
      </c>
      <c r="Y99" s="97">
        <f>SUM(Y98:Y98)</f>
        <v>0</v>
      </c>
      <c r="Z99" s="97">
        <f>SUM(Z98:Z98)</f>
        <v>1</v>
      </c>
      <c r="AA99" s="98">
        <f>SUM(AA98:AA98)</f>
        <v>1</v>
      </c>
    </row>
    <row r="100" spans="1:31" ht="20.25" customHeight="1" outlineLevel="1" x14ac:dyDescent="0.2">
      <c r="A100" s="540" t="s">
        <v>18</v>
      </c>
      <c r="B100" s="441" t="s">
        <v>20</v>
      </c>
      <c r="C100" s="443" t="s">
        <v>142</v>
      </c>
      <c r="D100" s="573" t="s">
        <v>92</v>
      </c>
      <c r="E100" s="442" t="s">
        <v>31</v>
      </c>
      <c r="F100" s="451" t="s">
        <v>19</v>
      </c>
      <c r="G100" s="55" t="s">
        <v>101</v>
      </c>
      <c r="H100" s="215"/>
      <c r="I100" s="216"/>
      <c r="J100" s="216"/>
      <c r="K100" s="217"/>
      <c r="L100" s="215"/>
      <c r="M100" s="216"/>
      <c r="N100" s="216"/>
      <c r="O100" s="217"/>
      <c r="P100" s="209"/>
      <c r="Q100" s="209"/>
      <c r="R100" s="209">
        <f>L100+P100+Q100</f>
        <v>0</v>
      </c>
      <c r="S100" s="209"/>
      <c r="T100" s="209">
        <f>R100-S100</f>
        <v>0</v>
      </c>
      <c r="U100" s="193"/>
      <c r="V100" s="194"/>
      <c r="W100" s="452" t="s">
        <v>25</v>
      </c>
      <c r="X100" s="18"/>
      <c r="Y100" s="129"/>
      <c r="Z100" s="10"/>
      <c r="AA100" s="12"/>
      <c r="AC100" s="25">
        <f>X100+X103+X105+X107+X110+X112</f>
        <v>2</v>
      </c>
      <c r="AD100" s="25">
        <f>Z100+Z103+Z105+Z107+Z110+Z112</f>
        <v>1</v>
      </c>
      <c r="AE100" s="25">
        <f>AA100+AA103+AA105+AA107+AA110+AA112</f>
        <v>1</v>
      </c>
    </row>
    <row r="101" spans="1:31" ht="20.25" customHeight="1" outlineLevel="1" x14ac:dyDescent="0.2">
      <c r="A101" s="541"/>
      <c r="B101" s="433"/>
      <c r="C101" s="435"/>
      <c r="D101" s="437"/>
      <c r="E101" s="439"/>
      <c r="F101" s="564"/>
      <c r="G101" s="171" t="s">
        <v>227</v>
      </c>
      <c r="H101" s="215"/>
      <c r="I101" s="216"/>
      <c r="J101" s="216"/>
      <c r="K101" s="217"/>
      <c r="L101" s="215"/>
      <c r="M101" s="216"/>
      <c r="N101" s="216"/>
      <c r="O101" s="217"/>
      <c r="P101" s="209"/>
      <c r="Q101" s="209"/>
      <c r="R101" s="209">
        <f>L101+P101+Q101</f>
        <v>0</v>
      </c>
      <c r="S101" s="209"/>
      <c r="T101" s="209">
        <f>R101-S101</f>
        <v>0</v>
      </c>
      <c r="U101" s="193"/>
      <c r="V101" s="194"/>
      <c r="W101" s="452"/>
      <c r="X101" s="18"/>
      <c r="Y101" s="129"/>
      <c r="Z101" s="10"/>
      <c r="AA101" s="12"/>
      <c r="AC101" s="25"/>
      <c r="AD101" s="25"/>
      <c r="AE101" s="25"/>
    </row>
    <row r="102" spans="1:31" ht="17.25" customHeight="1" outlineLevel="1" x14ac:dyDescent="0.2">
      <c r="A102" s="541"/>
      <c r="B102" s="433"/>
      <c r="C102" s="435"/>
      <c r="D102" s="437"/>
      <c r="E102" s="439"/>
      <c r="F102" s="564"/>
      <c r="G102" s="53" t="s">
        <v>13</v>
      </c>
      <c r="H102" s="203">
        <f t="shared" ref="H102:V102" si="32">SUM(H100:H100)</f>
        <v>0</v>
      </c>
      <c r="I102" s="213">
        <f t="shared" si="32"/>
        <v>0</v>
      </c>
      <c r="J102" s="213">
        <f t="shared" si="32"/>
        <v>0</v>
      </c>
      <c r="K102" s="214">
        <f t="shared" si="32"/>
        <v>0</v>
      </c>
      <c r="L102" s="203">
        <f t="shared" si="32"/>
        <v>0</v>
      </c>
      <c r="M102" s="213">
        <f t="shared" si="32"/>
        <v>0</v>
      </c>
      <c r="N102" s="213">
        <f t="shared" si="32"/>
        <v>0</v>
      </c>
      <c r="O102" s="214">
        <f t="shared" si="32"/>
        <v>0</v>
      </c>
      <c r="P102" s="214">
        <f t="shared" si="32"/>
        <v>0</v>
      </c>
      <c r="Q102" s="214">
        <f t="shared" si="32"/>
        <v>0</v>
      </c>
      <c r="R102" s="214">
        <f t="shared" si="32"/>
        <v>0</v>
      </c>
      <c r="S102" s="214">
        <f t="shared" si="32"/>
        <v>0</v>
      </c>
      <c r="T102" s="214">
        <f t="shared" si="32"/>
        <v>0</v>
      </c>
      <c r="U102" s="198">
        <f t="shared" si="32"/>
        <v>0</v>
      </c>
      <c r="V102" s="199">
        <f t="shared" si="32"/>
        <v>0</v>
      </c>
      <c r="W102" s="452"/>
      <c r="X102" s="48">
        <f>SUM(X100:X100)</f>
        <v>0</v>
      </c>
      <c r="Y102" s="49">
        <f>SUM(Y100:Y100)</f>
        <v>0</v>
      </c>
      <c r="Z102" s="49">
        <f>SUM(Z100:Z100)</f>
        <v>0</v>
      </c>
      <c r="AA102" s="50">
        <f>SUM(AA100:AA100)</f>
        <v>0</v>
      </c>
    </row>
    <row r="103" spans="1:31" ht="20.25" customHeight="1" outlineLevel="1" x14ac:dyDescent="0.2">
      <c r="A103" s="540" t="s">
        <v>18</v>
      </c>
      <c r="B103" s="441" t="s">
        <v>20</v>
      </c>
      <c r="C103" s="443" t="s">
        <v>143</v>
      </c>
      <c r="D103" s="573" t="s">
        <v>94</v>
      </c>
      <c r="E103" s="442" t="s">
        <v>31</v>
      </c>
      <c r="F103" s="451" t="s">
        <v>20</v>
      </c>
      <c r="G103" s="55" t="s">
        <v>101</v>
      </c>
      <c r="H103" s="269"/>
      <c r="I103" s="270"/>
      <c r="J103" s="216"/>
      <c r="K103" s="217"/>
      <c r="L103" s="215"/>
      <c r="M103" s="216"/>
      <c r="N103" s="216"/>
      <c r="O103" s="217"/>
      <c r="P103" s="209"/>
      <c r="Q103" s="209"/>
      <c r="R103" s="209">
        <f>L103+P103+Q103</f>
        <v>0</v>
      </c>
      <c r="S103" s="209"/>
      <c r="T103" s="209">
        <f>R103-S103</f>
        <v>0</v>
      </c>
      <c r="U103" s="193"/>
      <c r="V103" s="194"/>
      <c r="W103" s="452" t="s">
        <v>25</v>
      </c>
      <c r="X103" s="18"/>
      <c r="Y103" s="129"/>
      <c r="Z103" s="10"/>
      <c r="AA103" s="12"/>
    </row>
    <row r="104" spans="1:31" ht="17.25" customHeight="1" outlineLevel="1" x14ac:dyDescent="0.2">
      <c r="A104" s="541"/>
      <c r="B104" s="433"/>
      <c r="C104" s="435"/>
      <c r="D104" s="437"/>
      <c r="E104" s="439"/>
      <c r="F104" s="564"/>
      <c r="G104" s="53" t="s">
        <v>13</v>
      </c>
      <c r="H104" s="203">
        <f t="shared" ref="H104:V104" si="33">SUM(H103:H103)</f>
        <v>0</v>
      </c>
      <c r="I104" s="213">
        <f t="shared" si="33"/>
        <v>0</v>
      </c>
      <c r="J104" s="213">
        <f t="shared" si="33"/>
        <v>0</v>
      </c>
      <c r="K104" s="214">
        <f t="shared" si="33"/>
        <v>0</v>
      </c>
      <c r="L104" s="203">
        <f t="shared" si="33"/>
        <v>0</v>
      </c>
      <c r="M104" s="213">
        <f t="shared" si="33"/>
        <v>0</v>
      </c>
      <c r="N104" s="213">
        <f t="shared" si="33"/>
        <v>0</v>
      </c>
      <c r="O104" s="214">
        <f t="shared" si="33"/>
        <v>0</v>
      </c>
      <c r="P104" s="214">
        <f t="shared" si="33"/>
        <v>0</v>
      </c>
      <c r="Q104" s="214">
        <f t="shared" si="33"/>
        <v>0</v>
      </c>
      <c r="R104" s="214">
        <f t="shared" si="33"/>
        <v>0</v>
      </c>
      <c r="S104" s="214">
        <f t="shared" si="33"/>
        <v>0</v>
      </c>
      <c r="T104" s="214">
        <f t="shared" si="33"/>
        <v>0</v>
      </c>
      <c r="U104" s="198">
        <f t="shared" si="33"/>
        <v>0</v>
      </c>
      <c r="V104" s="199">
        <f t="shared" si="33"/>
        <v>0</v>
      </c>
      <c r="W104" s="452"/>
      <c r="X104" s="48">
        <f>SUM(X103:X103)</f>
        <v>0</v>
      </c>
      <c r="Y104" s="49">
        <f>SUM(Y103:Y103)</f>
        <v>0</v>
      </c>
      <c r="Z104" s="49">
        <f>SUM(Z103:Z103)</f>
        <v>0</v>
      </c>
      <c r="AA104" s="50">
        <f>SUM(AA103:AA103)</f>
        <v>0</v>
      </c>
    </row>
    <row r="105" spans="1:31" ht="29.25" customHeight="1" outlineLevel="1" x14ac:dyDescent="0.2">
      <c r="A105" s="540" t="s">
        <v>18</v>
      </c>
      <c r="B105" s="441" t="s">
        <v>20</v>
      </c>
      <c r="C105" s="443" t="s">
        <v>144</v>
      </c>
      <c r="D105" s="573" t="s">
        <v>93</v>
      </c>
      <c r="E105" s="442" t="s">
        <v>31</v>
      </c>
      <c r="F105" s="451" t="s">
        <v>21</v>
      </c>
      <c r="G105" s="55" t="s">
        <v>101</v>
      </c>
      <c r="H105" s="215">
        <v>33895</v>
      </c>
      <c r="I105" s="216">
        <v>33895</v>
      </c>
      <c r="J105" s="216"/>
      <c r="K105" s="217"/>
      <c r="L105" s="215"/>
      <c r="M105" s="216"/>
      <c r="N105" s="216"/>
      <c r="O105" s="217"/>
      <c r="P105" s="209"/>
      <c r="Q105" s="209"/>
      <c r="R105" s="209">
        <f>L105+P105+Q105</f>
        <v>0</v>
      </c>
      <c r="S105" s="209"/>
      <c r="T105" s="209">
        <f>R105-S105</f>
        <v>0</v>
      </c>
      <c r="U105" s="193"/>
      <c r="V105" s="194"/>
      <c r="W105" s="452" t="s">
        <v>25</v>
      </c>
      <c r="X105" s="18"/>
      <c r="Y105" s="129"/>
      <c r="Z105" s="10"/>
      <c r="AA105" s="12"/>
    </row>
    <row r="106" spans="1:31" ht="17.25" customHeight="1" outlineLevel="1" x14ac:dyDescent="0.2">
      <c r="A106" s="541"/>
      <c r="B106" s="433"/>
      <c r="C106" s="435"/>
      <c r="D106" s="437"/>
      <c r="E106" s="439"/>
      <c r="F106" s="564"/>
      <c r="G106" s="53" t="s">
        <v>13</v>
      </c>
      <c r="H106" s="203">
        <f t="shared" ref="H106:V106" si="34">SUM(H105:H105)</f>
        <v>33895</v>
      </c>
      <c r="I106" s="213">
        <f t="shared" si="34"/>
        <v>33895</v>
      </c>
      <c r="J106" s="213">
        <f t="shared" si="34"/>
        <v>0</v>
      </c>
      <c r="K106" s="214">
        <f t="shared" si="34"/>
        <v>0</v>
      </c>
      <c r="L106" s="203">
        <f t="shared" si="34"/>
        <v>0</v>
      </c>
      <c r="M106" s="213">
        <f t="shared" si="34"/>
        <v>0</v>
      </c>
      <c r="N106" s="213">
        <f t="shared" si="34"/>
        <v>0</v>
      </c>
      <c r="O106" s="214">
        <f t="shared" si="34"/>
        <v>0</v>
      </c>
      <c r="P106" s="214">
        <f t="shared" si="34"/>
        <v>0</v>
      </c>
      <c r="Q106" s="214">
        <f t="shared" si="34"/>
        <v>0</v>
      </c>
      <c r="R106" s="214">
        <f t="shared" si="34"/>
        <v>0</v>
      </c>
      <c r="S106" s="214">
        <f t="shared" si="34"/>
        <v>0</v>
      </c>
      <c r="T106" s="214">
        <f t="shared" si="34"/>
        <v>0</v>
      </c>
      <c r="U106" s="198">
        <f t="shared" si="34"/>
        <v>0</v>
      </c>
      <c r="V106" s="199">
        <f t="shared" si="34"/>
        <v>0</v>
      </c>
      <c r="W106" s="452"/>
      <c r="X106" s="48">
        <f>SUM(X105:X105)</f>
        <v>0</v>
      </c>
      <c r="Y106" s="49">
        <f>SUM(Y105:Y105)</f>
        <v>0</v>
      </c>
      <c r="Z106" s="49">
        <f>SUM(Z105:Z105)</f>
        <v>0</v>
      </c>
      <c r="AA106" s="50">
        <f>SUM(AA105:AA105)</f>
        <v>0</v>
      </c>
    </row>
    <row r="107" spans="1:31" ht="31.5" customHeight="1" outlineLevel="1" x14ac:dyDescent="0.2">
      <c r="A107" s="540" t="s">
        <v>18</v>
      </c>
      <c r="B107" s="441" t="s">
        <v>20</v>
      </c>
      <c r="C107" s="443" t="s">
        <v>145</v>
      </c>
      <c r="D107" s="573" t="s">
        <v>95</v>
      </c>
      <c r="E107" s="442" t="s">
        <v>31</v>
      </c>
      <c r="F107" s="451" t="s">
        <v>22</v>
      </c>
      <c r="G107" s="55" t="s">
        <v>101</v>
      </c>
      <c r="H107" s="215">
        <v>194450</v>
      </c>
      <c r="I107" s="215">
        <v>194450</v>
      </c>
      <c r="J107" s="216"/>
      <c r="K107" s="217"/>
      <c r="L107" s="215">
        <v>1219</v>
      </c>
      <c r="M107" s="215">
        <v>1219</v>
      </c>
      <c r="N107" s="216"/>
      <c r="O107" s="217"/>
      <c r="P107" s="209"/>
      <c r="Q107" s="209"/>
      <c r="R107" s="209">
        <f>L107+P107+Q107</f>
        <v>1219</v>
      </c>
      <c r="S107" s="209"/>
      <c r="T107" s="209">
        <f>R107-S107</f>
        <v>1219</v>
      </c>
      <c r="U107" s="193">
        <v>5120</v>
      </c>
      <c r="V107" s="194">
        <v>5120</v>
      </c>
      <c r="W107" s="452" t="s">
        <v>25</v>
      </c>
      <c r="X107" s="18"/>
      <c r="Y107" s="129"/>
      <c r="Z107" s="10">
        <v>1</v>
      </c>
      <c r="AA107" s="12">
        <v>1</v>
      </c>
    </row>
    <row r="108" spans="1:31" outlineLevel="1" x14ac:dyDescent="0.2">
      <c r="A108" s="541"/>
      <c r="B108" s="433"/>
      <c r="C108" s="435"/>
      <c r="D108" s="437"/>
      <c r="E108" s="439"/>
      <c r="F108" s="564"/>
      <c r="G108" s="171" t="s">
        <v>227</v>
      </c>
      <c r="H108" s="215"/>
      <c r="I108" s="215"/>
      <c r="J108" s="216"/>
      <c r="K108" s="217"/>
      <c r="L108" s="215"/>
      <c r="M108" s="215"/>
      <c r="N108" s="259"/>
      <c r="O108" s="260"/>
      <c r="P108" s="261"/>
      <c r="Q108" s="261"/>
      <c r="R108" s="209">
        <f>L108+P108+Q108</f>
        <v>0</v>
      </c>
      <c r="S108" s="266"/>
      <c r="T108" s="209">
        <f>R108-S108</f>
        <v>0</v>
      </c>
      <c r="U108" s="218"/>
      <c r="V108" s="218"/>
      <c r="W108" s="452"/>
      <c r="X108" s="18"/>
      <c r="Y108" s="129"/>
      <c r="Z108" s="10"/>
      <c r="AA108" s="12"/>
    </row>
    <row r="109" spans="1:31" ht="17.25" customHeight="1" outlineLevel="1" x14ac:dyDescent="0.2">
      <c r="A109" s="541"/>
      <c r="B109" s="433"/>
      <c r="C109" s="435"/>
      <c r="D109" s="437"/>
      <c r="E109" s="439"/>
      <c r="F109" s="564"/>
      <c r="G109" s="53" t="s">
        <v>13</v>
      </c>
      <c r="H109" s="203">
        <f t="shared" ref="H109:P109" si="35">SUM(H107:H108)</f>
        <v>194450</v>
      </c>
      <c r="I109" s="213">
        <f t="shared" si="35"/>
        <v>194450</v>
      </c>
      <c r="J109" s="213">
        <f t="shared" si="35"/>
        <v>0</v>
      </c>
      <c r="K109" s="214">
        <f t="shared" si="35"/>
        <v>0</v>
      </c>
      <c r="L109" s="203">
        <f t="shared" si="35"/>
        <v>1219</v>
      </c>
      <c r="M109" s="213">
        <f t="shared" si="35"/>
        <v>1219</v>
      </c>
      <c r="N109" s="213">
        <f t="shared" si="35"/>
        <v>0</v>
      </c>
      <c r="O109" s="214">
        <f t="shared" si="35"/>
        <v>0</v>
      </c>
      <c r="P109" s="214">
        <f t="shared" si="35"/>
        <v>0</v>
      </c>
      <c r="Q109" s="214">
        <f>SUM(Q107)</f>
        <v>0</v>
      </c>
      <c r="R109" s="214">
        <f>SUM(R107:R108)</f>
        <v>1219</v>
      </c>
      <c r="S109" s="214">
        <f>SUM(S107:S108)</f>
        <v>0</v>
      </c>
      <c r="T109" s="214">
        <f>SUM(T107:T108)</f>
        <v>1219</v>
      </c>
      <c r="U109" s="198">
        <f>SUM(U107:U108)</f>
        <v>5120</v>
      </c>
      <c r="V109" s="199">
        <f>SUM(V107:V108)</f>
        <v>5120</v>
      </c>
      <c r="W109" s="452"/>
      <c r="X109" s="48">
        <f>SUM(X107:X107)</f>
        <v>0</v>
      </c>
      <c r="Y109" s="49">
        <f>SUM(Y107:Y107)</f>
        <v>0</v>
      </c>
      <c r="Z109" s="49">
        <f>SUM(Z107:Z107)</f>
        <v>1</v>
      </c>
      <c r="AA109" s="50">
        <f>SUM(AA107:AA107)</f>
        <v>1</v>
      </c>
    </row>
    <row r="110" spans="1:31" ht="15.75" customHeight="1" outlineLevel="1" x14ac:dyDescent="0.2">
      <c r="A110" s="540" t="s">
        <v>18</v>
      </c>
      <c r="B110" s="441" t="s">
        <v>20</v>
      </c>
      <c r="C110" s="443" t="s">
        <v>146</v>
      </c>
      <c r="D110" s="573" t="s">
        <v>96</v>
      </c>
      <c r="E110" s="442" t="s">
        <v>31</v>
      </c>
      <c r="F110" s="451" t="s">
        <v>157</v>
      </c>
      <c r="G110" s="55" t="s">
        <v>101</v>
      </c>
      <c r="H110" s="337">
        <v>255126</v>
      </c>
      <c r="I110" s="336">
        <v>255126</v>
      </c>
      <c r="J110" s="216"/>
      <c r="K110" s="217"/>
      <c r="L110" s="215"/>
      <c r="M110" s="216"/>
      <c r="N110" s="216"/>
      <c r="O110" s="217"/>
      <c r="P110" s="209"/>
      <c r="Q110" s="209"/>
      <c r="R110" s="209">
        <f>L110+P110+Q110</f>
        <v>0</v>
      </c>
      <c r="S110" s="209"/>
      <c r="T110" s="209">
        <f>R110-S110</f>
        <v>0</v>
      </c>
      <c r="U110" s="193"/>
      <c r="V110" s="194"/>
      <c r="W110" s="452" t="s">
        <v>25</v>
      </c>
      <c r="X110" s="18"/>
      <c r="Y110" s="129"/>
      <c r="Z110" s="10"/>
      <c r="AA110" s="12"/>
    </row>
    <row r="111" spans="1:31" ht="17.25" customHeight="1" outlineLevel="1" x14ac:dyDescent="0.2">
      <c r="A111" s="541"/>
      <c r="B111" s="433"/>
      <c r="C111" s="435"/>
      <c r="D111" s="437"/>
      <c r="E111" s="439"/>
      <c r="F111" s="564"/>
      <c r="G111" s="53" t="s">
        <v>13</v>
      </c>
      <c r="H111" s="203">
        <f t="shared" ref="H111:V111" si="36">SUM(H110:H110)</f>
        <v>255126</v>
      </c>
      <c r="I111" s="213">
        <f t="shared" si="36"/>
        <v>255126</v>
      </c>
      <c r="J111" s="213">
        <f t="shared" si="36"/>
        <v>0</v>
      </c>
      <c r="K111" s="214">
        <f t="shared" si="36"/>
        <v>0</v>
      </c>
      <c r="L111" s="203">
        <f t="shared" si="36"/>
        <v>0</v>
      </c>
      <c r="M111" s="213">
        <f t="shared" si="36"/>
        <v>0</v>
      </c>
      <c r="N111" s="213">
        <f t="shared" si="36"/>
        <v>0</v>
      </c>
      <c r="O111" s="214">
        <f t="shared" si="36"/>
        <v>0</v>
      </c>
      <c r="P111" s="214">
        <f t="shared" si="36"/>
        <v>0</v>
      </c>
      <c r="Q111" s="214">
        <f t="shared" si="36"/>
        <v>0</v>
      </c>
      <c r="R111" s="214">
        <f t="shared" si="36"/>
        <v>0</v>
      </c>
      <c r="S111" s="214">
        <f t="shared" si="36"/>
        <v>0</v>
      </c>
      <c r="T111" s="214">
        <f t="shared" si="36"/>
        <v>0</v>
      </c>
      <c r="U111" s="198">
        <f t="shared" si="36"/>
        <v>0</v>
      </c>
      <c r="V111" s="199">
        <f t="shared" si="36"/>
        <v>0</v>
      </c>
      <c r="W111" s="452"/>
      <c r="X111" s="48">
        <f>SUM(X110:X110)</f>
        <v>0</v>
      </c>
      <c r="Y111" s="49">
        <f>SUM(Y110:Y110)</f>
        <v>0</v>
      </c>
      <c r="Z111" s="49">
        <f>SUM(Z110:Z110)</f>
        <v>0</v>
      </c>
      <c r="AA111" s="50">
        <f>SUM(AA110:AA110)</f>
        <v>0</v>
      </c>
    </row>
    <row r="112" spans="1:31" ht="15.75" customHeight="1" outlineLevel="1" x14ac:dyDescent="0.2">
      <c r="A112" s="541" t="s">
        <v>18</v>
      </c>
      <c r="B112" s="433" t="s">
        <v>20</v>
      </c>
      <c r="C112" s="435" t="s">
        <v>147</v>
      </c>
      <c r="D112" s="437" t="s">
        <v>97</v>
      </c>
      <c r="E112" s="439" t="s">
        <v>31</v>
      </c>
      <c r="F112" s="564" t="s">
        <v>158</v>
      </c>
      <c r="G112" s="55" t="s">
        <v>101</v>
      </c>
      <c r="H112" s="215">
        <f>+I112+K112</f>
        <v>24228</v>
      </c>
      <c r="I112" s="216">
        <v>12741</v>
      </c>
      <c r="J112" s="216"/>
      <c r="K112" s="217">
        <v>11487</v>
      </c>
      <c r="L112" s="215"/>
      <c r="M112" s="216"/>
      <c r="N112" s="216"/>
      <c r="O112" s="217"/>
      <c r="P112" s="209"/>
      <c r="Q112" s="209"/>
      <c r="R112" s="209">
        <f>L112+P112+Q112</f>
        <v>0</v>
      </c>
      <c r="S112" s="209"/>
      <c r="T112" s="209">
        <f>R112-S112</f>
        <v>0</v>
      </c>
      <c r="U112" s="193">
        <v>2894</v>
      </c>
      <c r="V112" s="194">
        <v>2894</v>
      </c>
      <c r="W112" s="642" t="s">
        <v>25</v>
      </c>
      <c r="X112" s="18">
        <v>2</v>
      </c>
      <c r="Y112" s="129"/>
      <c r="Z112" s="10"/>
      <c r="AA112" s="12"/>
    </row>
    <row r="113" spans="1:27" ht="15.75" customHeight="1" outlineLevel="1" x14ac:dyDescent="0.2">
      <c r="A113" s="550"/>
      <c r="B113" s="587"/>
      <c r="C113" s="590"/>
      <c r="D113" s="606"/>
      <c r="E113" s="605"/>
      <c r="F113" s="586"/>
      <c r="G113" s="171" t="s">
        <v>227</v>
      </c>
      <c r="H113" s="215"/>
      <c r="I113" s="216"/>
      <c r="J113" s="216"/>
      <c r="K113" s="217"/>
      <c r="L113" s="215"/>
      <c r="M113" s="216"/>
      <c r="N113" s="216"/>
      <c r="O113" s="217"/>
      <c r="P113" s="209"/>
      <c r="Q113" s="209"/>
      <c r="R113" s="209">
        <f>L113+P113+Q113</f>
        <v>0</v>
      </c>
      <c r="S113" s="209"/>
      <c r="T113" s="209">
        <f>R113-S113</f>
        <v>0</v>
      </c>
      <c r="U113" s="193"/>
      <c r="V113" s="194"/>
      <c r="W113" s="643"/>
      <c r="X113" s="18"/>
      <c r="Y113" s="129"/>
      <c r="Z113" s="10"/>
      <c r="AA113" s="12"/>
    </row>
    <row r="114" spans="1:27" ht="35.25" customHeight="1" outlineLevel="1" x14ac:dyDescent="0.2">
      <c r="A114" s="539"/>
      <c r="B114" s="434"/>
      <c r="C114" s="436"/>
      <c r="D114" s="438"/>
      <c r="E114" s="440"/>
      <c r="F114" s="488"/>
      <c r="G114" s="53" t="s">
        <v>13</v>
      </c>
      <c r="H114" s="203">
        <f t="shared" ref="H114:V114" si="37">SUM(H112:H113)</f>
        <v>24228</v>
      </c>
      <c r="I114" s="213">
        <f t="shared" si="37"/>
        <v>12741</v>
      </c>
      <c r="J114" s="213">
        <f t="shared" si="37"/>
        <v>0</v>
      </c>
      <c r="K114" s="214">
        <f t="shared" si="37"/>
        <v>11487</v>
      </c>
      <c r="L114" s="203">
        <f t="shared" si="37"/>
        <v>0</v>
      </c>
      <c r="M114" s="213">
        <f t="shared" si="37"/>
        <v>0</v>
      </c>
      <c r="N114" s="213">
        <f t="shared" si="37"/>
        <v>0</v>
      </c>
      <c r="O114" s="214">
        <f t="shared" si="37"/>
        <v>0</v>
      </c>
      <c r="P114" s="214">
        <f t="shared" si="37"/>
        <v>0</v>
      </c>
      <c r="Q114" s="214">
        <f t="shared" si="37"/>
        <v>0</v>
      </c>
      <c r="R114" s="214">
        <f t="shared" si="37"/>
        <v>0</v>
      </c>
      <c r="S114" s="214">
        <f t="shared" si="37"/>
        <v>0</v>
      </c>
      <c r="T114" s="214">
        <f t="shared" si="37"/>
        <v>0</v>
      </c>
      <c r="U114" s="198">
        <f t="shared" si="37"/>
        <v>2894</v>
      </c>
      <c r="V114" s="199">
        <f t="shared" si="37"/>
        <v>2894</v>
      </c>
      <c r="W114" s="644"/>
      <c r="X114" s="48">
        <f>SUM(X112:X112)</f>
        <v>2</v>
      </c>
      <c r="Y114" s="49">
        <f>SUM(Y112:Y112)</f>
        <v>0</v>
      </c>
      <c r="Z114" s="49">
        <f>SUM(Z112:Z112)</f>
        <v>0</v>
      </c>
      <c r="AA114" s="50">
        <f>SUM(AA112:AA112)</f>
        <v>0</v>
      </c>
    </row>
    <row r="115" spans="1:27" ht="17.25" customHeight="1" outlineLevel="1" x14ac:dyDescent="0.2">
      <c r="A115" s="541" t="s">
        <v>18</v>
      </c>
      <c r="B115" s="433" t="s">
        <v>20</v>
      </c>
      <c r="C115" s="435" t="s">
        <v>316</v>
      </c>
      <c r="D115" s="437" t="s">
        <v>451</v>
      </c>
      <c r="E115" s="439" t="s">
        <v>31</v>
      </c>
      <c r="F115" s="564" t="s">
        <v>314</v>
      </c>
      <c r="G115" s="55" t="s">
        <v>170</v>
      </c>
      <c r="H115" s="215">
        <v>3000</v>
      </c>
      <c r="I115" s="216">
        <v>3000</v>
      </c>
      <c r="J115" s="216"/>
      <c r="K115" s="217"/>
      <c r="L115" s="215"/>
      <c r="M115" s="216"/>
      <c r="N115" s="216"/>
      <c r="O115" s="217"/>
      <c r="P115" s="209"/>
      <c r="Q115" s="209"/>
      <c r="R115" s="209">
        <f>L115+P115+Q115</f>
        <v>0</v>
      </c>
      <c r="S115" s="209"/>
      <c r="T115" s="209">
        <f>R115-S115</f>
        <v>0</v>
      </c>
      <c r="U115" s="193"/>
      <c r="V115" s="194"/>
      <c r="W115" s="649"/>
      <c r="X115" s="175"/>
      <c r="Y115" s="176"/>
      <c r="Z115" s="177"/>
      <c r="AA115" s="178"/>
    </row>
    <row r="116" spans="1:27" ht="17.25" customHeight="1" outlineLevel="1" x14ac:dyDescent="0.2">
      <c r="A116" s="539"/>
      <c r="B116" s="434"/>
      <c r="C116" s="436"/>
      <c r="D116" s="438"/>
      <c r="E116" s="440"/>
      <c r="F116" s="488"/>
      <c r="G116" s="53" t="s">
        <v>13</v>
      </c>
      <c r="H116" s="203">
        <f t="shared" ref="H116:V116" si="38">SUM(H115:H115)</f>
        <v>3000</v>
      </c>
      <c r="I116" s="213">
        <f t="shared" si="38"/>
        <v>3000</v>
      </c>
      <c r="J116" s="213">
        <f t="shared" si="38"/>
        <v>0</v>
      </c>
      <c r="K116" s="214">
        <f t="shared" si="38"/>
        <v>0</v>
      </c>
      <c r="L116" s="203">
        <f t="shared" si="38"/>
        <v>0</v>
      </c>
      <c r="M116" s="213">
        <f t="shared" si="38"/>
        <v>0</v>
      </c>
      <c r="N116" s="213">
        <f t="shared" si="38"/>
        <v>0</v>
      </c>
      <c r="O116" s="214">
        <f t="shared" si="38"/>
        <v>0</v>
      </c>
      <c r="P116" s="214">
        <f t="shared" si="38"/>
        <v>0</v>
      </c>
      <c r="Q116" s="214">
        <f t="shared" si="38"/>
        <v>0</v>
      </c>
      <c r="R116" s="214">
        <f t="shared" si="38"/>
        <v>0</v>
      </c>
      <c r="S116" s="214">
        <f t="shared" si="38"/>
        <v>0</v>
      </c>
      <c r="T116" s="214">
        <f t="shared" si="38"/>
        <v>0</v>
      </c>
      <c r="U116" s="198">
        <f t="shared" si="38"/>
        <v>0</v>
      </c>
      <c r="V116" s="199">
        <f t="shared" si="38"/>
        <v>0</v>
      </c>
      <c r="W116" s="650"/>
      <c r="X116" s="48">
        <f>SUM(X115:X115)</f>
        <v>0</v>
      </c>
      <c r="Y116" s="49">
        <f>SUM(Y115:Y115)</f>
        <v>0</v>
      </c>
      <c r="Z116" s="49">
        <f>SUM(Z115:Z115)</f>
        <v>0</v>
      </c>
      <c r="AA116" s="50">
        <f>SUM(AA115:AA115)</f>
        <v>0</v>
      </c>
    </row>
    <row r="117" spans="1:27" ht="15" customHeight="1" x14ac:dyDescent="0.2">
      <c r="A117" s="540" t="s">
        <v>18</v>
      </c>
      <c r="B117" s="441" t="s">
        <v>20</v>
      </c>
      <c r="C117" s="443" t="s">
        <v>22</v>
      </c>
      <c r="D117" s="526" t="s">
        <v>71</v>
      </c>
      <c r="E117" s="442" t="s">
        <v>169</v>
      </c>
      <c r="F117" s="579" t="s">
        <v>154</v>
      </c>
      <c r="G117" s="28" t="s">
        <v>59</v>
      </c>
      <c r="H117" s="215">
        <f>SUM(H119+H121+H123+H125+H127+H129+H131+H133+H135+H137+H139+H141+H143+H145+H147+H149+H151+H153+H155+H157)</f>
        <v>150517</v>
      </c>
      <c r="I117" s="215">
        <f>SUM(I119+I121+I123+I125+I127+I129+I131+I133+I135+I137+I139+I141+I143+I145+I147+I149+I151+I153+I155+I157)</f>
        <v>150517</v>
      </c>
      <c r="J117" s="215">
        <f>SUM(J119+J121+J123+J125+J127+J129+J131+J133+J135+J137+J139+J141+J143+J145+J147+J149+J151+J153+J155+J157)</f>
        <v>12009</v>
      </c>
      <c r="K117" s="217"/>
      <c r="L117" s="215">
        <f>SUM(L119+L121+L123+L125+L127+L129+L131+L133+L135+L137+L139+L141+L143+L145+L147+L149+L151+L153+L155+L157)</f>
        <v>106847</v>
      </c>
      <c r="M117" s="215">
        <f>SUM(M119+M121+M123+M125+M127+M129+M131+M133+M135+M137+M139+M141+M143+M145+M147+M149+M151+M153+M155+M157)</f>
        <v>106847</v>
      </c>
      <c r="N117" s="215">
        <f>SUM(N119+N121+N123+N125+N127+N129+N131+N133+N135+N137+N139+N141+N143+N145+N147+N149+N151+N153+N155+N157)</f>
        <v>5008</v>
      </c>
      <c r="O117" s="217"/>
      <c r="P117" s="209"/>
      <c r="Q117" s="209"/>
      <c r="R117" s="209">
        <f>L117+P117+Q117</f>
        <v>106847</v>
      </c>
      <c r="S117" s="215">
        <f>SUM(S119+S121+S123+S125+S127+S129+S131+S133+S135+S137+S139+S141+S143+S145+S147+S149+S151+S153+S155+S157)</f>
        <v>0</v>
      </c>
      <c r="T117" s="215">
        <f>SUM(T119+T121+T123+T125+T127+T129+T131+T133+T135+T137+T139+T141+T143+T145+T147+T149+T151+T153+T155+T157)</f>
        <v>106847</v>
      </c>
      <c r="U117" s="215">
        <f>SUM(U119+U121+U123+U125+U127+U129+U131+U133+U135+U137+U139+U141+U143+U145+U147+U149+U151+U153+U155+U157)</f>
        <v>160960</v>
      </c>
      <c r="V117" s="215">
        <f>SUM(V119+V121+V123+V125+V127+V129+V131+V133+V135+V137+V139+V141+V143+V145+V147+V149+V151+V153+V155+V157)</f>
        <v>165565</v>
      </c>
      <c r="W117" s="452" t="s">
        <v>70</v>
      </c>
      <c r="X117" s="215">
        <f>SUM(X119+X121+X123+X125+X127+X129+X131+X133+X135+X137+X139+X141+X143+X145+X147+X149+X151+X153+X155+X157)</f>
        <v>273</v>
      </c>
      <c r="Y117" s="215">
        <f>SUM(Y119+Y121+Y123+Y125+Y127+Y129+Y131+Y133+Y135+Y137+Y139+Y141+Y143+Y145+Y147+Y149+Y151+Y153+Y155+Y157)</f>
        <v>0</v>
      </c>
      <c r="Z117" s="215">
        <f>SUM(Z119+Z121+Z123+Z125+Z127+Z129+Z131+Z133+Z135+Z137+Z139+Z141+Z143+Z145+Z147+Z149+Z151+Z153+Z155+Z157)</f>
        <v>280</v>
      </c>
      <c r="AA117" s="215">
        <f>SUM(AA119+AA121+AA123+AA125+AA127+AA129+AA131+AA133+AA135+AA137+AA139+AA141+AA143+AA145+AA147+AA149+AA151+AA153+AA155+AA157)</f>
        <v>280</v>
      </c>
    </row>
    <row r="118" spans="1:27" ht="15.75" customHeight="1" x14ac:dyDescent="0.2">
      <c r="A118" s="541"/>
      <c r="B118" s="433"/>
      <c r="C118" s="435"/>
      <c r="D118" s="527"/>
      <c r="E118" s="439"/>
      <c r="F118" s="580"/>
      <c r="G118" s="53" t="s">
        <v>13</v>
      </c>
      <c r="H118" s="262">
        <f t="shared" ref="H118:V118" si="39">SUM(H117:H117)</f>
        <v>150517</v>
      </c>
      <c r="I118" s="263">
        <f t="shared" si="39"/>
        <v>150517</v>
      </c>
      <c r="J118" s="263">
        <f t="shared" si="39"/>
        <v>12009</v>
      </c>
      <c r="K118" s="264">
        <f t="shared" si="39"/>
        <v>0</v>
      </c>
      <c r="L118" s="262">
        <f t="shared" si="39"/>
        <v>106847</v>
      </c>
      <c r="M118" s="263">
        <f t="shared" si="39"/>
        <v>106847</v>
      </c>
      <c r="N118" s="263">
        <f t="shared" si="39"/>
        <v>5008</v>
      </c>
      <c r="O118" s="264">
        <f t="shared" si="39"/>
        <v>0</v>
      </c>
      <c r="P118" s="264">
        <f t="shared" si="39"/>
        <v>0</v>
      </c>
      <c r="Q118" s="264">
        <f t="shared" si="39"/>
        <v>0</v>
      </c>
      <c r="R118" s="264">
        <f t="shared" si="39"/>
        <v>106847</v>
      </c>
      <c r="S118" s="264">
        <f t="shared" si="39"/>
        <v>0</v>
      </c>
      <c r="T118" s="264">
        <f t="shared" si="39"/>
        <v>106847</v>
      </c>
      <c r="U118" s="265">
        <f t="shared" si="39"/>
        <v>160960</v>
      </c>
      <c r="V118" s="271">
        <f t="shared" si="39"/>
        <v>165565</v>
      </c>
      <c r="W118" s="452"/>
      <c r="X118" s="96">
        <f>SUM(X117:X117)</f>
        <v>273</v>
      </c>
      <c r="Y118" s="97">
        <f>SUM(Y117:Y117)</f>
        <v>0</v>
      </c>
      <c r="Z118" s="97">
        <f>SUM(Z117:Z117)</f>
        <v>280</v>
      </c>
      <c r="AA118" s="98">
        <f>SUM(AA117:AA117)</f>
        <v>280</v>
      </c>
    </row>
    <row r="119" spans="1:27" ht="21.75" customHeight="1" outlineLevel="1" x14ac:dyDescent="0.2">
      <c r="A119" s="540" t="s">
        <v>18</v>
      </c>
      <c r="B119" s="441" t="s">
        <v>20</v>
      </c>
      <c r="C119" s="443" t="s">
        <v>190</v>
      </c>
      <c r="D119" s="573" t="s">
        <v>171</v>
      </c>
      <c r="E119" s="442" t="s">
        <v>169</v>
      </c>
      <c r="F119" s="579" t="s">
        <v>22</v>
      </c>
      <c r="G119" s="53" t="s">
        <v>13</v>
      </c>
      <c r="H119" s="215">
        <v>48920</v>
      </c>
      <c r="I119" s="216">
        <v>48920</v>
      </c>
      <c r="J119" s="216">
        <v>2280</v>
      </c>
      <c r="K119" s="217"/>
      <c r="L119" s="215">
        <v>37828</v>
      </c>
      <c r="M119" s="216">
        <v>37828</v>
      </c>
      <c r="N119" s="216">
        <v>1773</v>
      </c>
      <c r="O119" s="217"/>
      <c r="P119" s="209"/>
      <c r="Q119" s="209"/>
      <c r="R119" s="209">
        <f>L119+P119+Q119</f>
        <v>37828</v>
      </c>
      <c r="S119" s="210"/>
      <c r="T119" s="209">
        <f>R119-S119</f>
        <v>37828</v>
      </c>
      <c r="U119" s="193">
        <v>54846</v>
      </c>
      <c r="V119" s="194">
        <v>54846</v>
      </c>
      <c r="W119" s="452" t="s">
        <v>70</v>
      </c>
      <c r="X119" s="18">
        <v>96</v>
      </c>
      <c r="Y119" s="129"/>
      <c r="Z119" s="10">
        <v>96</v>
      </c>
      <c r="AA119" s="12">
        <v>96</v>
      </c>
    </row>
    <row r="120" spans="1:27" ht="23.25" customHeight="1" outlineLevel="1" x14ac:dyDescent="0.2">
      <c r="A120" s="541"/>
      <c r="B120" s="433"/>
      <c r="C120" s="435"/>
      <c r="D120" s="437"/>
      <c r="E120" s="439"/>
      <c r="F120" s="580"/>
      <c r="G120" s="53" t="s">
        <v>13</v>
      </c>
      <c r="H120" s="262">
        <f t="shared" ref="H120:V120" si="40">SUM(H119:H119)</f>
        <v>48920</v>
      </c>
      <c r="I120" s="263">
        <f t="shared" si="40"/>
        <v>48920</v>
      </c>
      <c r="J120" s="263">
        <f t="shared" si="40"/>
        <v>2280</v>
      </c>
      <c r="K120" s="264">
        <f t="shared" si="40"/>
        <v>0</v>
      </c>
      <c r="L120" s="262">
        <f t="shared" si="40"/>
        <v>37828</v>
      </c>
      <c r="M120" s="263">
        <f t="shared" si="40"/>
        <v>37828</v>
      </c>
      <c r="N120" s="263">
        <f t="shared" si="40"/>
        <v>1773</v>
      </c>
      <c r="O120" s="264">
        <f t="shared" si="40"/>
        <v>0</v>
      </c>
      <c r="P120" s="264">
        <f t="shared" si="40"/>
        <v>0</v>
      </c>
      <c r="Q120" s="264">
        <f t="shared" si="40"/>
        <v>0</v>
      </c>
      <c r="R120" s="264">
        <f t="shared" si="40"/>
        <v>37828</v>
      </c>
      <c r="S120" s="264">
        <f t="shared" si="40"/>
        <v>0</v>
      </c>
      <c r="T120" s="264">
        <f t="shared" si="40"/>
        <v>37828</v>
      </c>
      <c r="U120" s="265">
        <f t="shared" si="40"/>
        <v>54846</v>
      </c>
      <c r="V120" s="271">
        <f t="shared" si="40"/>
        <v>54846</v>
      </c>
      <c r="W120" s="452"/>
      <c r="X120" s="96">
        <f>SUM(X119:X119)</f>
        <v>96</v>
      </c>
      <c r="Y120" s="97">
        <f>SUM(Y119:Y119)</f>
        <v>0</v>
      </c>
      <c r="Z120" s="97">
        <f>SUM(Z119:Z119)</f>
        <v>96</v>
      </c>
      <c r="AA120" s="98">
        <f>SUM(AA119:AA119)</f>
        <v>96</v>
      </c>
    </row>
    <row r="121" spans="1:27" ht="24.75" customHeight="1" outlineLevel="1" x14ac:dyDescent="0.2">
      <c r="A121" s="540" t="s">
        <v>18</v>
      </c>
      <c r="B121" s="441" t="s">
        <v>20</v>
      </c>
      <c r="C121" s="443" t="s">
        <v>191</v>
      </c>
      <c r="D121" s="573" t="s">
        <v>172</v>
      </c>
      <c r="E121" s="442" t="s">
        <v>169</v>
      </c>
      <c r="F121" s="579" t="s">
        <v>21</v>
      </c>
      <c r="G121" s="53" t="s">
        <v>13</v>
      </c>
      <c r="H121" s="215">
        <v>6401</v>
      </c>
      <c r="I121" s="216">
        <v>6401</v>
      </c>
      <c r="J121" s="216">
        <v>319</v>
      </c>
      <c r="K121" s="217"/>
      <c r="L121" s="215">
        <v>4649</v>
      </c>
      <c r="M121" s="216">
        <v>4649</v>
      </c>
      <c r="N121" s="216">
        <v>218</v>
      </c>
      <c r="O121" s="217"/>
      <c r="P121" s="209"/>
      <c r="Q121" s="209"/>
      <c r="R121" s="209">
        <f>L121+P121+Q121</f>
        <v>4649</v>
      </c>
      <c r="S121" s="209"/>
      <c r="T121" s="209">
        <f>R121-S121</f>
        <v>4649</v>
      </c>
      <c r="U121" s="193">
        <v>7000</v>
      </c>
      <c r="V121" s="194">
        <v>8000</v>
      </c>
      <c r="W121" s="452" t="s">
        <v>70</v>
      </c>
      <c r="X121" s="18">
        <v>12</v>
      </c>
      <c r="Y121" s="129"/>
      <c r="Z121" s="10">
        <v>12</v>
      </c>
      <c r="AA121" s="12">
        <v>12</v>
      </c>
    </row>
    <row r="122" spans="1:27" ht="23.25" customHeight="1" outlineLevel="1" x14ac:dyDescent="0.2">
      <c r="A122" s="541"/>
      <c r="B122" s="433"/>
      <c r="C122" s="435"/>
      <c r="D122" s="437"/>
      <c r="E122" s="439"/>
      <c r="F122" s="580"/>
      <c r="G122" s="53" t="s">
        <v>13</v>
      </c>
      <c r="H122" s="262">
        <f t="shared" ref="H122:V122" si="41">SUM(H121:H121)</f>
        <v>6401</v>
      </c>
      <c r="I122" s="263">
        <f t="shared" si="41"/>
        <v>6401</v>
      </c>
      <c r="J122" s="263">
        <f t="shared" si="41"/>
        <v>319</v>
      </c>
      <c r="K122" s="264">
        <f t="shared" si="41"/>
        <v>0</v>
      </c>
      <c r="L122" s="262">
        <f t="shared" si="41"/>
        <v>4649</v>
      </c>
      <c r="M122" s="263">
        <f t="shared" si="41"/>
        <v>4649</v>
      </c>
      <c r="N122" s="263">
        <f t="shared" si="41"/>
        <v>218</v>
      </c>
      <c r="O122" s="264">
        <f t="shared" si="41"/>
        <v>0</v>
      </c>
      <c r="P122" s="264">
        <f t="shared" si="41"/>
        <v>0</v>
      </c>
      <c r="Q122" s="264">
        <f t="shared" si="41"/>
        <v>0</v>
      </c>
      <c r="R122" s="264">
        <f t="shared" si="41"/>
        <v>4649</v>
      </c>
      <c r="S122" s="264">
        <f t="shared" si="41"/>
        <v>0</v>
      </c>
      <c r="T122" s="264">
        <f t="shared" si="41"/>
        <v>4649</v>
      </c>
      <c r="U122" s="265">
        <f t="shared" si="41"/>
        <v>7000</v>
      </c>
      <c r="V122" s="271">
        <f t="shared" si="41"/>
        <v>8000</v>
      </c>
      <c r="W122" s="452"/>
      <c r="X122" s="96">
        <f>SUM(X121:X121)</f>
        <v>12</v>
      </c>
      <c r="Y122" s="97">
        <f>SUM(Y121:Y121)</f>
        <v>0</v>
      </c>
      <c r="Z122" s="97">
        <f>SUM(Z121:Z121)</f>
        <v>12</v>
      </c>
      <c r="AA122" s="98">
        <f>SUM(AA121:AA121)</f>
        <v>12</v>
      </c>
    </row>
    <row r="123" spans="1:27" ht="21.75" customHeight="1" outlineLevel="1" x14ac:dyDescent="0.2">
      <c r="A123" s="540" t="s">
        <v>18</v>
      </c>
      <c r="B123" s="441" t="s">
        <v>20</v>
      </c>
      <c r="C123" s="443" t="s">
        <v>192</v>
      </c>
      <c r="D123" s="573" t="s">
        <v>173</v>
      </c>
      <c r="E123" s="442" t="s">
        <v>169</v>
      </c>
      <c r="F123" s="579" t="s">
        <v>19</v>
      </c>
      <c r="G123" s="53" t="s">
        <v>13</v>
      </c>
      <c r="H123" s="215">
        <v>20187</v>
      </c>
      <c r="I123" s="216">
        <v>20187</v>
      </c>
      <c r="J123" s="216">
        <v>927</v>
      </c>
      <c r="K123" s="217"/>
      <c r="L123" s="215">
        <v>15971</v>
      </c>
      <c r="M123" s="216">
        <v>15971</v>
      </c>
      <c r="N123" s="216">
        <v>749</v>
      </c>
      <c r="O123" s="217"/>
      <c r="P123" s="209"/>
      <c r="Q123" s="209"/>
      <c r="R123" s="209">
        <f>L123+P123+Q123</f>
        <v>15971</v>
      </c>
      <c r="S123" s="210"/>
      <c r="T123" s="209">
        <f>R123-S123</f>
        <v>15971</v>
      </c>
      <c r="U123" s="193">
        <v>20187</v>
      </c>
      <c r="V123" s="194">
        <v>20187</v>
      </c>
      <c r="W123" s="452" t="s">
        <v>70</v>
      </c>
      <c r="X123" s="18">
        <v>41</v>
      </c>
      <c r="Y123" s="129"/>
      <c r="Z123" s="10">
        <v>41</v>
      </c>
      <c r="AA123" s="12">
        <v>41</v>
      </c>
    </row>
    <row r="124" spans="1:27" ht="23.25" customHeight="1" outlineLevel="1" x14ac:dyDescent="0.2">
      <c r="A124" s="541"/>
      <c r="B124" s="433"/>
      <c r="C124" s="435"/>
      <c r="D124" s="437"/>
      <c r="E124" s="439"/>
      <c r="F124" s="580"/>
      <c r="G124" s="53" t="s">
        <v>13</v>
      </c>
      <c r="H124" s="262">
        <f t="shared" ref="H124:V124" si="42">SUM(H123:H123)</f>
        <v>20187</v>
      </c>
      <c r="I124" s="263">
        <f t="shared" si="42"/>
        <v>20187</v>
      </c>
      <c r="J124" s="263">
        <f t="shared" si="42"/>
        <v>927</v>
      </c>
      <c r="K124" s="264">
        <f t="shared" si="42"/>
        <v>0</v>
      </c>
      <c r="L124" s="262">
        <f t="shared" si="42"/>
        <v>15971</v>
      </c>
      <c r="M124" s="263">
        <f t="shared" si="42"/>
        <v>15971</v>
      </c>
      <c r="N124" s="263">
        <f t="shared" si="42"/>
        <v>749</v>
      </c>
      <c r="O124" s="264">
        <f t="shared" si="42"/>
        <v>0</v>
      </c>
      <c r="P124" s="264">
        <f t="shared" si="42"/>
        <v>0</v>
      </c>
      <c r="Q124" s="264">
        <f t="shared" si="42"/>
        <v>0</v>
      </c>
      <c r="R124" s="264">
        <f t="shared" si="42"/>
        <v>15971</v>
      </c>
      <c r="S124" s="264">
        <f t="shared" si="42"/>
        <v>0</v>
      </c>
      <c r="T124" s="264">
        <f t="shared" si="42"/>
        <v>15971</v>
      </c>
      <c r="U124" s="265">
        <f t="shared" si="42"/>
        <v>20187</v>
      </c>
      <c r="V124" s="271">
        <f t="shared" si="42"/>
        <v>20187</v>
      </c>
      <c r="W124" s="452"/>
      <c r="X124" s="96">
        <f>SUM(X123:X123)</f>
        <v>41</v>
      </c>
      <c r="Y124" s="97">
        <f>SUM(Y123:Y123)</f>
        <v>0</v>
      </c>
      <c r="Z124" s="97">
        <f>SUM(Z123:Z123)</f>
        <v>41</v>
      </c>
      <c r="AA124" s="98">
        <f>SUM(AA123:AA123)</f>
        <v>41</v>
      </c>
    </row>
    <row r="125" spans="1:27" ht="15" customHeight="1" outlineLevel="1" x14ac:dyDescent="0.2">
      <c r="A125" s="540" t="s">
        <v>18</v>
      </c>
      <c r="B125" s="441" t="s">
        <v>20</v>
      </c>
      <c r="C125" s="443" t="s">
        <v>193</v>
      </c>
      <c r="D125" s="573" t="s">
        <v>174</v>
      </c>
      <c r="E125" s="442" t="s">
        <v>169</v>
      </c>
      <c r="F125" s="579" t="s">
        <v>158</v>
      </c>
      <c r="G125" s="53" t="s">
        <v>13</v>
      </c>
      <c r="H125" s="215">
        <f>+I125+K125</f>
        <v>23368</v>
      </c>
      <c r="I125" s="216">
        <v>23368</v>
      </c>
      <c r="J125" s="216">
        <v>1498</v>
      </c>
      <c r="K125" s="217"/>
      <c r="L125" s="215">
        <v>12035</v>
      </c>
      <c r="M125" s="216">
        <v>12035</v>
      </c>
      <c r="N125" s="216">
        <v>564</v>
      </c>
      <c r="O125" s="217"/>
      <c r="P125" s="209"/>
      <c r="Q125" s="209"/>
      <c r="R125" s="209">
        <f>L125+P125+Q125</f>
        <v>12035</v>
      </c>
      <c r="S125" s="210"/>
      <c r="T125" s="209">
        <f>R125-S125</f>
        <v>12035</v>
      </c>
      <c r="U125" s="193">
        <v>23368</v>
      </c>
      <c r="V125" s="194">
        <v>23368</v>
      </c>
      <c r="W125" s="452" t="s">
        <v>70</v>
      </c>
      <c r="X125" s="18">
        <v>31</v>
      </c>
      <c r="Y125" s="129"/>
      <c r="Z125" s="10">
        <v>31</v>
      </c>
      <c r="AA125" s="12">
        <v>31</v>
      </c>
    </row>
    <row r="126" spans="1:27" ht="23.25" customHeight="1" outlineLevel="1" x14ac:dyDescent="0.2">
      <c r="A126" s="541"/>
      <c r="B126" s="433"/>
      <c r="C126" s="435"/>
      <c r="D126" s="437"/>
      <c r="E126" s="439"/>
      <c r="F126" s="580"/>
      <c r="G126" s="53" t="s">
        <v>13</v>
      </c>
      <c r="H126" s="262">
        <f t="shared" ref="H126:V126" si="43">SUM(H125:H125)</f>
        <v>23368</v>
      </c>
      <c r="I126" s="263">
        <f t="shared" si="43"/>
        <v>23368</v>
      </c>
      <c r="J126" s="263">
        <f t="shared" si="43"/>
        <v>1498</v>
      </c>
      <c r="K126" s="264">
        <f t="shared" si="43"/>
        <v>0</v>
      </c>
      <c r="L126" s="262">
        <f t="shared" si="43"/>
        <v>12035</v>
      </c>
      <c r="M126" s="263">
        <f t="shared" si="43"/>
        <v>12035</v>
      </c>
      <c r="N126" s="263">
        <f t="shared" si="43"/>
        <v>564</v>
      </c>
      <c r="O126" s="264">
        <f t="shared" si="43"/>
        <v>0</v>
      </c>
      <c r="P126" s="264">
        <f t="shared" si="43"/>
        <v>0</v>
      </c>
      <c r="Q126" s="264">
        <f t="shared" si="43"/>
        <v>0</v>
      </c>
      <c r="R126" s="264">
        <f t="shared" si="43"/>
        <v>12035</v>
      </c>
      <c r="S126" s="264">
        <f t="shared" si="43"/>
        <v>0</v>
      </c>
      <c r="T126" s="264">
        <f t="shared" si="43"/>
        <v>12035</v>
      </c>
      <c r="U126" s="265">
        <f t="shared" si="43"/>
        <v>23368</v>
      </c>
      <c r="V126" s="271">
        <f t="shared" si="43"/>
        <v>23368</v>
      </c>
      <c r="W126" s="452"/>
      <c r="X126" s="96">
        <f>SUM(X125:X125)</f>
        <v>31</v>
      </c>
      <c r="Y126" s="97">
        <f>SUM(Y125:Y125)</f>
        <v>0</v>
      </c>
      <c r="Z126" s="97">
        <f>SUM(Z125:Z125)</f>
        <v>31</v>
      </c>
      <c r="AA126" s="98">
        <f>SUM(AA125:AA125)</f>
        <v>31</v>
      </c>
    </row>
    <row r="127" spans="1:27" ht="15" customHeight="1" outlineLevel="1" x14ac:dyDescent="0.2">
      <c r="A127" s="540" t="s">
        <v>18</v>
      </c>
      <c r="B127" s="441" t="s">
        <v>20</v>
      </c>
      <c r="C127" s="443" t="s">
        <v>194</v>
      </c>
      <c r="D127" s="573" t="s">
        <v>175</v>
      </c>
      <c r="E127" s="442" t="s">
        <v>169</v>
      </c>
      <c r="F127" s="579" t="s">
        <v>157</v>
      </c>
      <c r="G127" s="53" t="s">
        <v>13</v>
      </c>
      <c r="H127" s="215">
        <v>12429</v>
      </c>
      <c r="I127" s="216">
        <v>12429</v>
      </c>
      <c r="J127" s="216">
        <v>583</v>
      </c>
      <c r="K127" s="217"/>
      <c r="L127" s="215">
        <v>12429</v>
      </c>
      <c r="M127" s="216">
        <v>12429</v>
      </c>
      <c r="N127" s="216">
        <v>583</v>
      </c>
      <c r="O127" s="217"/>
      <c r="P127" s="209"/>
      <c r="Q127" s="209"/>
      <c r="R127" s="209">
        <f>L127+P127+Q127</f>
        <v>12429</v>
      </c>
      <c r="S127" s="210"/>
      <c r="T127" s="209">
        <f>R127-S127</f>
        <v>12429</v>
      </c>
      <c r="U127" s="193">
        <v>13253</v>
      </c>
      <c r="V127" s="194">
        <v>13916</v>
      </c>
      <c r="W127" s="452" t="s">
        <v>70</v>
      </c>
      <c r="X127" s="18">
        <v>32</v>
      </c>
      <c r="Y127" s="129"/>
      <c r="Z127" s="10">
        <v>32</v>
      </c>
      <c r="AA127" s="12">
        <v>32</v>
      </c>
    </row>
    <row r="128" spans="1:27" ht="23.25" customHeight="1" outlineLevel="1" x14ac:dyDescent="0.2">
      <c r="A128" s="541"/>
      <c r="B128" s="433"/>
      <c r="C128" s="435"/>
      <c r="D128" s="437"/>
      <c r="E128" s="439"/>
      <c r="F128" s="580"/>
      <c r="G128" s="53" t="s">
        <v>13</v>
      </c>
      <c r="H128" s="262">
        <f t="shared" ref="H128:V128" si="44">SUM(H127:H127)</f>
        <v>12429</v>
      </c>
      <c r="I128" s="263">
        <f t="shared" si="44"/>
        <v>12429</v>
      </c>
      <c r="J128" s="263">
        <f t="shared" si="44"/>
        <v>583</v>
      </c>
      <c r="K128" s="264">
        <f t="shared" si="44"/>
        <v>0</v>
      </c>
      <c r="L128" s="262">
        <f t="shared" si="44"/>
        <v>12429</v>
      </c>
      <c r="M128" s="263">
        <f t="shared" si="44"/>
        <v>12429</v>
      </c>
      <c r="N128" s="263">
        <f t="shared" si="44"/>
        <v>583</v>
      </c>
      <c r="O128" s="264">
        <f t="shared" si="44"/>
        <v>0</v>
      </c>
      <c r="P128" s="264">
        <f t="shared" si="44"/>
        <v>0</v>
      </c>
      <c r="Q128" s="264">
        <f t="shared" si="44"/>
        <v>0</v>
      </c>
      <c r="R128" s="264">
        <f t="shared" si="44"/>
        <v>12429</v>
      </c>
      <c r="S128" s="264">
        <f t="shared" si="44"/>
        <v>0</v>
      </c>
      <c r="T128" s="264">
        <f t="shared" si="44"/>
        <v>12429</v>
      </c>
      <c r="U128" s="265">
        <f t="shared" si="44"/>
        <v>13253</v>
      </c>
      <c r="V128" s="271">
        <f t="shared" si="44"/>
        <v>13916</v>
      </c>
      <c r="W128" s="452"/>
      <c r="X128" s="96">
        <f>SUM(X127:X127)</f>
        <v>32</v>
      </c>
      <c r="Y128" s="97">
        <f>SUM(Y127:Y127)</f>
        <v>0</v>
      </c>
      <c r="Z128" s="97">
        <f>SUM(Z127:Z127)</f>
        <v>32</v>
      </c>
      <c r="AA128" s="98">
        <f>SUM(AA127:AA127)</f>
        <v>32</v>
      </c>
    </row>
    <row r="129" spans="1:33" ht="15" customHeight="1" outlineLevel="1" x14ac:dyDescent="0.2">
      <c r="A129" s="540" t="s">
        <v>18</v>
      </c>
      <c r="B129" s="441" t="s">
        <v>20</v>
      </c>
      <c r="C129" s="443" t="s">
        <v>195</v>
      </c>
      <c r="D129" s="573" t="s">
        <v>176</v>
      </c>
      <c r="E129" s="442" t="s">
        <v>169</v>
      </c>
      <c r="F129" s="579" t="s">
        <v>20</v>
      </c>
      <c r="G129" s="53" t="s">
        <v>13</v>
      </c>
      <c r="H129" s="215">
        <v>7154</v>
      </c>
      <c r="I129" s="216">
        <v>7154</v>
      </c>
      <c r="J129" s="216">
        <v>319</v>
      </c>
      <c r="K129" s="217"/>
      <c r="L129" s="215">
        <v>5042</v>
      </c>
      <c r="M129" s="216">
        <v>5042</v>
      </c>
      <c r="N129" s="216">
        <v>237</v>
      </c>
      <c r="O129" s="217"/>
      <c r="P129" s="209"/>
      <c r="Q129" s="209"/>
      <c r="R129" s="209">
        <f>L129+P129+Q129</f>
        <v>5042</v>
      </c>
      <c r="S129" s="210"/>
      <c r="T129" s="209">
        <f>R129-S129</f>
        <v>5042</v>
      </c>
      <c r="U129" s="193">
        <v>7156</v>
      </c>
      <c r="V129" s="194">
        <v>7156</v>
      </c>
      <c r="W129" s="452" t="s">
        <v>70</v>
      </c>
      <c r="X129" s="18">
        <v>13</v>
      </c>
      <c r="Y129" s="129"/>
      <c r="Z129" s="10">
        <v>20</v>
      </c>
      <c r="AA129" s="12">
        <v>20</v>
      </c>
    </row>
    <row r="130" spans="1:33" ht="23.25" customHeight="1" outlineLevel="1" x14ac:dyDescent="0.2">
      <c r="A130" s="541"/>
      <c r="B130" s="433"/>
      <c r="C130" s="435"/>
      <c r="D130" s="437"/>
      <c r="E130" s="439"/>
      <c r="F130" s="580"/>
      <c r="G130" s="53" t="s">
        <v>13</v>
      </c>
      <c r="H130" s="262">
        <f t="shared" ref="H130:V130" si="45">SUM(H129:H129)</f>
        <v>7154</v>
      </c>
      <c r="I130" s="263">
        <f t="shared" si="45"/>
        <v>7154</v>
      </c>
      <c r="J130" s="263">
        <f t="shared" si="45"/>
        <v>319</v>
      </c>
      <c r="K130" s="264">
        <f t="shared" si="45"/>
        <v>0</v>
      </c>
      <c r="L130" s="262">
        <f t="shared" si="45"/>
        <v>5042</v>
      </c>
      <c r="M130" s="263">
        <f t="shared" si="45"/>
        <v>5042</v>
      </c>
      <c r="N130" s="263">
        <f t="shared" si="45"/>
        <v>237</v>
      </c>
      <c r="O130" s="264">
        <f t="shared" si="45"/>
        <v>0</v>
      </c>
      <c r="P130" s="264">
        <f t="shared" si="45"/>
        <v>0</v>
      </c>
      <c r="Q130" s="264">
        <f t="shared" si="45"/>
        <v>0</v>
      </c>
      <c r="R130" s="264">
        <f t="shared" si="45"/>
        <v>5042</v>
      </c>
      <c r="S130" s="264">
        <f t="shared" si="45"/>
        <v>0</v>
      </c>
      <c r="T130" s="264">
        <f t="shared" si="45"/>
        <v>5042</v>
      </c>
      <c r="U130" s="265">
        <f t="shared" si="45"/>
        <v>7156</v>
      </c>
      <c r="V130" s="271">
        <f t="shared" si="45"/>
        <v>7156</v>
      </c>
      <c r="W130" s="452"/>
      <c r="X130" s="96">
        <f>SUM(X129:X129)</f>
        <v>13</v>
      </c>
      <c r="Y130" s="97">
        <f>SUM(Y129:Y129)</f>
        <v>0</v>
      </c>
      <c r="Z130" s="97">
        <f>SUM(Z129:Z129)</f>
        <v>20</v>
      </c>
      <c r="AA130" s="98">
        <f>SUM(AA129:AA129)</f>
        <v>20</v>
      </c>
    </row>
    <row r="131" spans="1:33" ht="26.25" customHeight="1" outlineLevel="1" x14ac:dyDescent="0.2">
      <c r="A131" s="540" t="s">
        <v>18</v>
      </c>
      <c r="B131" s="441" t="s">
        <v>20</v>
      </c>
      <c r="C131" s="443" t="s">
        <v>196</v>
      </c>
      <c r="D131" s="573" t="s">
        <v>177</v>
      </c>
      <c r="E131" s="442" t="s">
        <v>169</v>
      </c>
      <c r="F131" s="579" t="s">
        <v>212</v>
      </c>
      <c r="G131" s="53" t="s">
        <v>13</v>
      </c>
      <c r="H131" s="215">
        <v>394</v>
      </c>
      <c r="I131" s="216">
        <v>394</v>
      </c>
      <c r="J131" s="216">
        <v>18</v>
      </c>
      <c r="K131" s="217"/>
      <c r="L131" s="215">
        <v>394</v>
      </c>
      <c r="M131" s="216">
        <v>394</v>
      </c>
      <c r="N131" s="216">
        <v>18</v>
      </c>
      <c r="O131" s="217"/>
      <c r="P131" s="209"/>
      <c r="Q131" s="209"/>
      <c r="R131" s="209">
        <f>L131+P131+Q131</f>
        <v>394</v>
      </c>
      <c r="S131" s="210">
        <v>0</v>
      </c>
      <c r="T131" s="209">
        <f>R131-S131</f>
        <v>394</v>
      </c>
      <c r="U131" s="193">
        <v>752</v>
      </c>
      <c r="V131" s="194">
        <v>497</v>
      </c>
      <c r="W131" s="452" t="s">
        <v>70</v>
      </c>
      <c r="X131" s="18">
        <v>1</v>
      </c>
      <c r="Y131" s="129"/>
      <c r="Z131" s="10">
        <v>1</v>
      </c>
      <c r="AA131" s="12">
        <v>1</v>
      </c>
      <c r="AG131" s="104"/>
    </row>
    <row r="132" spans="1:33" ht="23.25" customHeight="1" outlineLevel="1" x14ac:dyDescent="0.2">
      <c r="A132" s="541"/>
      <c r="B132" s="433"/>
      <c r="C132" s="435"/>
      <c r="D132" s="437"/>
      <c r="E132" s="439"/>
      <c r="F132" s="580"/>
      <c r="G132" s="53" t="s">
        <v>13</v>
      </c>
      <c r="H132" s="262">
        <f t="shared" ref="H132:V132" si="46">SUM(H131:H131)</f>
        <v>394</v>
      </c>
      <c r="I132" s="263">
        <f t="shared" si="46"/>
        <v>394</v>
      </c>
      <c r="J132" s="263">
        <f t="shared" si="46"/>
        <v>18</v>
      </c>
      <c r="K132" s="264">
        <f t="shared" si="46"/>
        <v>0</v>
      </c>
      <c r="L132" s="262">
        <f t="shared" si="46"/>
        <v>394</v>
      </c>
      <c r="M132" s="263">
        <f t="shared" si="46"/>
        <v>394</v>
      </c>
      <c r="N132" s="263">
        <f t="shared" si="46"/>
        <v>18</v>
      </c>
      <c r="O132" s="264">
        <f t="shared" si="46"/>
        <v>0</v>
      </c>
      <c r="P132" s="264">
        <f t="shared" si="46"/>
        <v>0</v>
      </c>
      <c r="Q132" s="264">
        <f t="shared" si="46"/>
        <v>0</v>
      </c>
      <c r="R132" s="264">
        <f t="shared" si="46"/>
        <v>394</v>
      </c>
      <c r="S132" s="264">
        <f t="shared" si="46"/>
        <v>0</v>
      </c>
      <c r="T132" s="264">
        <f t="shared" si="46"/>
        <v>394</v>
      </c>
      <c r="U132" s="265">
        <f t="shared" si="46"/>
        <v>752</v>
      </c>
      <c r="V132" s="271">
        <f t="shared" si="46"/>
        <v>497</v>
      </c>
      <c r="W132" s="452"/>
      <c r="X132" s="96">
        <f>SUM(X131:X131)</f>
        <v>1</v>
      </c>
      <c r="Y132" s="97">
        <f>SUM(Y131:Y131)</f>
        <v>0</v>
      </c>
      <c r="Z132" s="97">
        <f>SUM(Z131:Z131)</f>
        <v>1</v>
      </c>
      <c r="AA132" s="98">
        <f>SUM(AA131:AA131)</f>
        <v>1</v>
      </c>
    </row>
    <row r="133" spans="1:33" ht="29.25" customHeight="1" outlineLevel="1" x14ac:dyDescent="0.2">
      <c r="A133" s="540" t="s">
        <v>18</v>
      </c>
      <c r="B133" s="441" t="s">
        <v>20</v>
      </c>
      <c r="C133" s="443" t="s">
        <v>197</v>
      </c>
      <c r="D133" s="573" t="s">
        <v>178</v>
      </c>
      <c r="E133" s="442" t="s">
        <v>169</v>
      </c>
      <c r="F133" s="579" t="s">
        <v>213</v>
      </c>
      <c r="G133" s="53" t="s">
        <v>13</v>
      </c>
      <c r="H133" s="215">
        <v>1181</v>
      </c>
      <c r="I133" s="216">
        <v>1181</v>
      </c>
      <c r="J133" s="216">
        <v>55</v>
      </c>
      <c r="K133" s="217"/>
      <c r="L133" s="215">
        <v>1181</v>
      </c>
      <c r="M133" s="216">
        <v>1181</v>
      </c>
      <c r="N133" s="216">
        <v>55</v>
      </c>
      <c r="O133" s="217"/>
      <c r="P133" s="209"/>
      <c r="Q133" s="209"/>
      <c r="R133" s="209">
        <f>L133+P133+Q133</f>
        <v>1181</v>
      </c>
      <c r="S133" s="210"/>
      <c r="T133" s="209">
        <f>R133-S133</f>
        <v>1181</v>
      </c>
      <c r="U133" s="193">
        <v>1000</v>
      </c>
      <c r="V133" s="194">
        <v>1000</v>
      </c>
      <c r="W133" s="452" t="s">
        <v>70</v>
      </c>
      <c r="X133" s="18">
        <v>3</v>
      </c>
      <c r="Y133" s="129"/>
      <c r="Z133" s="10">
        <v>3</v>
      </c>
      <c r="AA133" s="12">
        <v>3</v>
      </c>
    </row>
    <row r="134" spans="1:33" ht="23.25" customHeight="1" outlineLevel="1" x14ac:dyDescent="0.2">
      <c r="A134" s="541"/>
      <c r="B134" s="433"/>
      <c r="C134" s="435"/>
      <c r="D134" s="437"/>
      <c r="E134" s="439"/>
      <c r="F134" s="580"/>
      <c r="G134" s="53" t="s">
        <v>13</v>
      </c>
      <c r="H134" s="262">
        <f t="shared" ref="H134:V134" si="47">SUM(H133:H133)</f>
        <v>1181</v>
      </c>
      <c r="I134" s="263">
        <f t="shared" si="47"/>
        <v>1181</v>
      </c>
      <c r="J134" s="263">
        <f t="shared" si="47"/>
        <v>55</v>
      </c>
      <c r="K134" s="264">
        <f t="shared" si="47"/>
        <v>0</v>
      </c>
      <c r="L134" s="262">
        <f t="shared" si="47"/>
        <v>1181</v>
      </c>
      <c r="M134" s="263">
        <f t="shared" si="47"/>
        <v>1181</v>
      </c>
      <c r="N134" s="263">
        <f t="shared" si="47"/>
        <v>55</v>
      </c>
      <c r="O134" s="264">
        <f t="shared" si="47"/>
        <v>0</v>
      </c>
      <c r="P134" s="264">
        <f t="shared" si="47"/>
        <v>0</v>
      </c>
      <c r="Q134" s="264">
        <f t="shared" si="47"/>
        <v>0</v>
      </c>
      <c r="R134" s="264">
        <f t="shared" si="47"/>
        <v>1181</v>
      </c>
      <c r="S134" s="264">
        <f t="shared" si="47"/>
        <v>0</v>
      </c>
      <c r="T134" s="264">
        <f t="shared" si="47"/>
        <v>1181</v>
      </c>
      <c r="U134" s="265">
        <f t="shared" si="47"/>
        <v>1000</v>
      </c>
      <c r="V134" s="271">
        <f t="shared" si="47"/>
        <v>1000</v>
      </c>
      <c r="W134" s="452"/>
      <c r="X134" s="96">
        <f>SUM(X133:X133)</f>
        <v>3</v>
      </c>
      <c r="Y134" s="97">
        <f>SUM(Y133:Y133)</f>
        <v>0</v>
      </c>
      <c r="Z134" s="97">
        <f>SUM(Z133:Z133)</f>
        <v>3</v>
      </c>
      <c r="AA134" s="98">
        <f>SUM(AA133:AA133)</f>
        <v>3</v>
      </c>
    </row>
    <row r="135" spans="1:33" ht="18" customHeight="1" outlineLevel="1" x14ac:dyDescent="0.2">
      <c r="A135" s="540" t="s">
        <v>18</v>
      </c>
      <c r="B135" s="441" t="s">
        <v>20</v>
      </c>
      <c r="C135" s="443" t="s">
        <v>198</v>
      </c>
      <c r="D135" s="573" t="s">
        <v>179</v>
      </c>
      <c r="E135" s="442" t="s">
        <v>169</v>
      </c>
      <c r="F135" s="579" t="s">
        <v>214</v>
      </c>
      <c r="G135" s="53" t="s">
        <v>13</v>
      </c>
      <c r="H135" s="215">
        <v>12654</v>
      </c>
      <c r="I135" s="216">
        <v>12654</v>
      </c>
      <c r="J135" s="216">
        <v>781</v>
      </c>
      <c r="K135" s="217"/>
      <c r="L135" s="215">
        <v>8265</v>
      </c>
      <c r="M135" s="216">
        <v>8265</v>
      </c>
      <c r="N135" s="216">
        <v>388</v>
      </c>
      <c r="O135" s="217"/>
      <c r="P135" s="209"/>
      <c r="Q135" s="209"/>
      <c r="R135" s="209">
        <f>L135+P135+Q135</f>
        <v>8265</v>
      </c>
      <c r="S135" s="210"/>
      <c r="T135" s="209">
        <f>R135-S135</f>
        <v>8265</v>
      </c>
      <c r="U135" s="193">
        <v>15185</v>
      </c>
      <c r="V135" s="194">
        <v>18222</v>
      </c>
      <c r="W135" s="452" t="s">
        <v>70</v>
      </c>
      <c r="X135" s="18">
        <v>21</v>
      </c>
      <c r="Y135" s="129"/>
      <c r="Z135" s="10">
        <v>21</v>
      </c>
      <c r="AA135" s="12">
        <v>21</v>
      </c>
    </row>
    <row r="136" spans="1:33" ht="29.25" customHeight="1" outlineLevel="1" x14ac:dyDescent="0.2">
      <c r="A136" s="541"/>
      <c r="B136" s="433"/>
      <c r="C136" s="435"/>
      <c r="D136" s="437"/>
      <c r="E136" s="439"/>
      <c r="F136" s="580"/>
      <c r="G136" s="53" t="s">
        <v>13</v>
      </c>
      <c r="H136" s="262">
        <f t="shared" ref="H136:V136" si="48">SUM(H135:H135)</f>
        <v>12654</v>
      </c>
      <c r="I136" s="263">
        <f t="shared" si="48"/>
        <v>12654</v>
      </c>
      <c r="J136" s="263">
        <f t="shared" si="48"/>
        <v>781</v>
      </c>
      <c r="K136" s="264">
        <f t="shared" si="48"/>
        <v>0</v>
      </c>
      <c r="L136" s="262">
        <f t="shared" si="48"/>
        <v>8265</v>
      </c>
      <c r="M136" s="263">
        <f t="shared" si="48"/>
        <v>8265</v>
      </c>
      <c r="N136" s="263">
        <f t="shared" si="48"/>
        <v>388</v>
      </c>
      <c r="O136" s="264">
        <f t="shared" si="48"/>
        <v>0</v>
      </c>
      <c r="P136" s="264">
        <f t="shared" si="48"/>
        <v>0</v>
      </c>
      <c r="Q136" s="264">
        <f t="shared" si="48"/>
        <v>0</v>
      </c>
      <c r="R136" s="264">
        <f t="shared" si="48"/>
        <v>8265</v>
      </c>
      <c r="S136" s="264">
        <f t="shared" si="48"/>
        <v>0</v>
      </c>
      <c r="T136" s="264">
        <f t="shared" si="48"/>
        <v>8265</v>
      </c>
      <c r="U136" s="265">
        <f t="shared" si="48"/>
        <v>15185</v>
      </c>
      <c r="V136" s="271">
        <f t="shared" si="48"/>
        <v>18222</v>
      </c>
      <c r="W136" s="452"/>
      <c r="X136" s="96">
        <f>SUM(X135:X135)</f>
        <v>21</v>
      </c>
      <c r="Y136" s="97">
        <f>SUM(Y135:Y135)</f>
        <v>0</v>
      </c>
      <c r="Z136" s="97">
        <f>SUM(Z135:Z135)</f>
        <v>21</v>
      </c>
      <c r="AA136" s="98">
        <f>SUM(AA135:AA135)</f>
        <v>21</v>
      </c>
    </row>
    <row r="137" spans="1:33" ht="19.5" customHeight="1" outlineLevel="1" x14ac:dyDescent="0.2">
      <c r="A137" s="540" t="s">
        <v>18</v>
      </c>
      <c r="B137" s="441" t="s">
        <v>20</v>
      </c>
      <c r="C137" s="443" t="s">
        <v>199</v>
      </c>
      <c r="D137" s="573" t="s">
        <v>180</v>
      </c>
      <c r="E137" s="442" t="s">
        <v>169</v>
      </c>
      <c r="F137" s="579" t="s">
        <v>215</v>
      </c>
      <c r="G137" s="53" t="s">
        <v>13</v>
      </c>
      <c r="H137" s="215">
        <v>1506</v>
      </c>
      <c r="I137" s="216">
        <v>1506</v>
      </c>
      <c r="J137" s="216">
        <v>58</v>
      </c>
      <c r="K137" s="217"/>
      <c r="L137" s="215">
        <v>787</v>
      </c>
      <c r="M137" s="216">
        <v>787</v>
      </c>
      <c r="N137" s="216">
        <v>37</v>
      </c>
      <c r="O137" s="217"/>
      <c r="P137" s="209"/>
      <c r="Q137" s="209"/>
      <c r="R137" s="209">
        <f>L137+P137+Q137</f>
        <v>787</v>
      </c>
      <c r="S137" s="210"/>
      <c r="T137" s="209">
        <f>R137-S137</f>
        <v>787</v>
      </c>
      <c r="U137" s="193">
        <v>1609</v>
      </c>
      <c r="V137" s="194">
        <v>1713</v>
      </c>
      <c r="W137" s="452" t="s">
        <v>70</v>
      </c>
      <c r="X137" s="18">
        <v>2</v>
      </c>
      <c r="Y137" s="129"/>
      <c r="Z137" s="10">
        <v>2</v>
      </c>
      <c r="AA137" s="12">
        <v>2</v>
      </c>
    </row>
    <row r="138" spans="1:33" ht="23.25" customHeight="1" outlineLevel="1" x14ac:dyDescent="0.2">
      <c r="A138" s="541"/>
      <c r="B138" s="433"/>
      <c r="C138" s="435"/>
      <c r="D138" s="437"/>
      <c r="E138" s="439"/>
      <c r="F138" s="580"/>
      <c r="G138" s="53" t="s">
        <v>13</v>
      </c>
      <c r="H138" s="262">
        <f t="shared" ref="H138:V138" si="49">SUM(H137:H137)</f>
        <v>1506</v>
      </c>
      <c r="I138" s="263">
        <f t="shared" si="49"/>
        <v>1506</v>
      </c>
      <c r="J138" s="263">
        <f t="shared" si="49"/>
        <v>58</v>
      </c>
      <c r="K138" s="264">
        <f t="shared" si="49"/>
        <v>0</v>
      </c>
      <c r="L138" s="262">
        <f t="shared" si="49"/>
        <v>787</v>
      </c>
      <c r="M138" s="263">
        <f t="shared" si="49"/>
        <v>787</v>
      </c>
      <c r="N138" s="263">
        <f t="shared" si="49"/>
        <v>37</v>
      </c>
      <c r="O138" s="264">
        <f t="shared" si="49"/>
        <v>0</v>
      </c>
      <c r="P138" s="264">
        <f t="shared" si="49"/>
        <v>0</v>
      </c>
      <c r="Q138" s="264">
        <f t="shared" si="49"/>
        <v>0</v>
      </c>
      <c r="R138" s="264">
        <f t="shared" si="49"/>
        <v>787</v>
      </c>
      <c r="S138" s="264">
        <f t="shared" si="49"/>
        <v>0</v>
      </c>
      <c r="T138" s="264">
        <f t="shared" si="49"/>
        <v>787</v>
      </c>
      <c r="U138" s="265">
        <f t="shared" si="49"/>
        <v>1609</v>
      </c>
      <c r="V138" s="271">
        <f t="shared" si="49"/>
        <v>1713</v>
      </c>
      <c r="W138" s="452"/>
      <c r="X138" s="96">
        <f>SUM(X137:X137)</f>
        <v>2</v>
      </c>
      <c r="Y138" s="97">
        <f>SUM(Y137:Y137)</f>
        <v>0</v>
      </c>
      <c r="Z138" s="97">
        <f>SUM(Z137:Z137)</f>
        <v>2</v>
      </c>
      <c r="AA138" s="98">
        <f>SUM(AA137:AA137)</f>
        <v>2</v>
      </c>
    </row>
    <row r="139" spans="1:33" ht="25.5" customHeight="1" outlineLevel="1" x14ac:dyDescent="0.2">
      <c r="A139" s="540" t="s">
        <v>18</v>
      </c>
      <c r="B139" s="441" t="s">
        <v>20</v>
      </c>
      <c r="C139" s="443" t="s">
        <v>200</v>
      </c>
      <c r="D139" s="573" t="s">
        <v>181</v>
      </c>
      <c r="E139" s="442" t="s">
        <v>169</v>
      </c>
      <c r="F139" s="579" t="s">
        <v>216</v>
      </c>
      <c r="G139" s="53" t="s">
        <v>13</v>
      </c>
      <c r="H139" s="215">
        <v>3195</v>
      </c>
      <c r="I139" s="216">
        <v>3195</v>
      </c>
      <c r="J139" s="216">
        <v>116</v>
      </c>
      <c r="K139" s="217"/>
      <c r="L139" s="215">
        <v>1968</v>
      </c>
      <c r="M139" s="216">
        <v>1968</v>
      </c>
      <c r="N139" s="216">
        <v>92</v>
      </c>
      <c r="O139" s="217"/>
      <c r="P139" s="209"/>
      <c r="Q139" s="209"/>
      <c r="R139" s="209">
        <f>L139+P139+Q139</f>
        <v>1968</v>
      </c>
      <c r="S139" s="210"/>
      <c r="T139" s="209">
        <f>R139-S139</f>
        <v>1968</v>
      </c>
      <c r="U139" s="193">
        <v>3195</v>
      </c>
      <c r="V139" s="194">
        <v>3195</v>
      </c>
      <c r="W139" s="452" t="s">
        <v>70</v>
      </c>
      <c r="X139" s="18">
        <v>5</v>
      </c>
      <c r="Y139" s="129"/>
      <c r="Z139" s="10">
        <v>5</v>
      </c>
      <c r="AA139" s="12">
        <v>5</v>
      </c>
    </row>
    <row r="140" spans="1:33" ht="23.25" customHeight="1" outlineLevel="1" x14ac:dyDescent="0.2">
      <c r="A140" s="541"/>
      <c r="B140" s="433"/>
      <c r="C140" s="435"/>
      <c r="D140" s="437"/>
      <c r="E140" s="439"/>
      <c r="F140" s="580"/>
      <c r="G140" s="53" t="s">
        <v>13</v>
      </c>
      <c r="H140" s="262">
        <f t="shared" ref="H140:V140" si="50">SUM(H139:H139)</f>
        <v>3195</v>
      </c>
      <c r="I140" s="263">
        <f t="shared" si="50"/>
        <v>3195</v>
      </c>
      <c r="J140" s="263">
        <f t="shared" si="50"/>
        <v>116</v>
      </c>
      <c r="K140" s="264">
        <f t="shared" si="50"/>
        <v>0</v>
      </c>
      <c r="L140" s="262">
        <f t="shared" si="50"/>
        <v>1968</v>
      </c>
      <c r="M140" s="263">
        <f t="shared" si="50"/>
        <v>1968</v>
      </c>
      <c r="N140" s="263">
        <f t="shared" si="50"/>
        <v>92</v>
      </c>
      <c r="O140" s="264">
        <f t="shared" si="50"/>
        <v>0</v>
      </c>
      <c r="P140" s="264">
        <f t="shared" si="50"/>
        <v>0</v>
      </c>
      <c r="Q140" s="264">
        <f t="shared" si="50"/>
        <v>0</v>
      </c>
      <c r="R140" s="264">
        <f t="shared" si="50"/>
        <v>1968</v>
      </c>
      <c r="S140" s="264">
        <f t="shared" si="50"/>
        <v>0</v>
      </c>
      <c r="T140" s="264">
        <f t="shared" si="50"/>
        <v>1968</v>
      </c>
      <c r="U140" s="265">
        <f t="shared" si="50"/>
        <v>3195</v>
      </c>
      <c r="V140" s="271">
        <f t="shared" si="50"/>
        <v>3195</v>
      </c>
      <c r="W140" s="452"/>
      <c r="X140" s="96">
        <f>SUM(X139:X139)</f>
        <v>5</v>
      </c>
      <c r="Y140" s="97">
        <f>SUM(Y139:Y139)</f>
        <v>0</v>
      </c>
      <c r="Z140" s="97">
        <f>SUM(Z139:Z139)</f>
        <v>5</v>
      </c>
      <c r="AA140" s="98">
        <f>SUM(AA139:AA139)</f>
        <v>5</v>
      </c>
    </row>
    <row r="141" spans="1:33" ht="15" customHeight="1" outlineLevel="1" x14ac:dyDescent="0.2">
      <c r="A141" s="540" t="s">
        <v>18</v>
      </c>
      <c r="B141" s="441" t="s">
        <v>20</v>
      </c>
      <c r="C141" s="443" t="s">
        <v>201</v>
      </c>
      <c r="D141" s="573" t="s">
        <v>182</v>
      </c>
      <c r="E141" s="442" t="s">
        <v>169</v>
      </c>
      <c r="F141" s="579" t="s">
        <v>217</v>
      </c>
      <c r="G141" s="53" t="s">
        <v>13</v>
      </c>
      <c r="H141" s="215">
        <v>1000</v>
      </c>
      <c r="I141" s="216">
        <v>1000</v>
      </c>
      <c r="J141" s="216"/>
      <c r="K141" s="217"/>
      <c r="L141" s="215">
        <v>787</v>
      </c>
      <c r="M141" s="216">
        <v>787</v>
      </c>
      <c r="N141" s="216">
        <v>37</v>
      </c>
      <c r="O141" s="217"/>
      <c r="P141" s="209"/>
      <c r="Q141" s="209"/>
      <c r="R141" s="209">
        <f>L141+P141+Q141</f>
        <v>787</v>
      </c>
      <c r="S141" s="210"/>
      <c r="T141" s="209">
        <f>R141-S141</f>
        <v>787</v>
      </c>
      <c r="U141" s="193">
        <v>1000</v>
      </c>
      <c r="V141" s="194">
        <v>1000</v>
      </c>
      <c r="W141" s="452" t="s">
        <v>70</v>
      </c>
      <c r="X141" s="18">
        <v>2</v>
      </c>
      <c r="Y141" s="129"/>
      <c r="Z141" s="10">
        <v>2</v>
      </c>
      <c r="AA141" s="12">
        <v>2</v>
      </c>
    </row>
    <row r="142" spans="1:33" ht="23.25" customHeight="1" outlineLevel="1" x14ac:dyDescent="0.2">
      <c r="A142" s="541"/>
      <c r="B142" s="433"/>
      <c r="C142" s="435"/>
      <c r="D142" s="437"/>
      <c r="E142" s="439"/>
      <c r="F142" s="580"/>
      <c r="G142" s="53" t="s">
        <v>13</v>
      </c>
      <c r="H142" s="262">
        <f t="shared" ref="H142:V142" si="51">SUM(H141:H141)</f>
        <v>1000</v>
      </c>
      <c r="I142" s="263">
        <f t="shared" si="51"/>
        <v>1000</v>
      </c>
      <c r="J142" s="263">
        <f t="shared" si="51"/>
        <v>0</v>
      </c>
      <c r="K142" s="264">
        <f t="shared" si="51"/>
        <v>0</v>
      </c>
      <c r="L142" s="262">
        <f t="shared" si="51"/>
        <v>787</v>
      </c>
      <c r="M142" s="263">
        <f t="shared" si="51"/>
        <v>787</v>
      </c>
      <c r="N142" s="263">
        <f t="shared" si="51"/>
        <v>37</v>
      </c>
      <c r="O142" s="264">
        <f t="shared" si="51"/>
        <v>0</v>
      </c>
      <c r="P142" s="264">
        <f t="shared" si="51"/>
        <v>0</v>
      </c>
      <c r="Q142" s="264">
        <f t="shared" si="51"/>
        <v>0</v>
      </c>
      <c r="R142" s="264">
        <f t="shared" si="51"/>
        <v>787</v>
      </c>
      <c r="S142" s="264">
        <f t="shared" si="51"/>
        <v>0</v>
      </c>
      <c r="T142" s="264">
        <f t="shared" si="51"/>
        <v>787</v>
      </c>
      <c r="U142" s="265">
        <f t="shared" si="51"/>
        <v>1000</v>
      </c>
      <c r="V142" s="271">
        <f t="shared" si="51"/>
        <v>1000</v>
      </c>
      <c r="W142" s="452"/>
      <c r="X142" s="96">
        <f>SUM(X141:X141)</f>
        <v>2</v>
      </c>
      <c r="Y142" s="97">
        <f>SUM(Y141:Y141)</f>
        <v>0</v>
      </c>
      <c r="Z142" s="97">
        <f>SUM(Z141:Z141)</f>
        <v>2</v>
      </c>
      <c r="AA142" s="98">
        <f>SUM(AA141:AA141)</f>
        <v>2</v>
      </c>
    </row>
    <row r="143" spans="1:33" ht="15" customHeight="1" outlineLevel="1" x14ac:dyDescent="0.2">
      <c r="A143" s="540" t="s">
        <v>18</v>
      </c>
      <c r="B143" s="441" t="s">
        <v>20</v>
      </c>
      <c r="C143" s="443" t="s">
        <v>202</v>
      </c>
      <c r="D143" s="573" t="s">
        <v>183</v>
      </c>
      <c r="E143" s="442" t="s">
        <v>169</v>
      </c>
      <c r="F143" s="579" t="s">
        <v>218</v>
      </c>
      <c r="G143" s="53" t="s">
        <v>13</v>
      </c>
      <c r="H143" s="215">
        <v>1506</v>
      </c>
      <c r="I143" s="216">
        <v>1506</v>
      </c>
      <c r="J143" s="216">
        <v>87</v>
      </c>
      <c r="K143" s="217"/>
      <c r="L143" s="215">
        <v>787</v>
      </c>
      <c r="M143" s="216">
        <v>787</v>
      </c>
      <c r="N143" s="216">
        <v>37</v>
      </c>
      <c r="O143" s="217"/>
      <c r="P143" s="209"/>
      <c r="Q143" s="209"/>
      <c r="R143" s="209">
        <f>L143+P143+Q143</f>
        <v>787</v>
      </c>
      <c r="S143" s="210"/>
      <c r="T143" s="209">
        <f>R143-S143</f>
        <v>787</v>
      </c>
      <c r="U143" s="193">
        <v>1506</v>
      </c>
      <c r="V143" s="194">
        <v>1506</v>
      </c>
      <c r="W143" s="452" t="s">
        <v>70</v>
      </c>
      <c r="X143" s="18">
        <v>2</v>
      </c>
      <c r="Y143" s="129"/>
      <c r="Z143" s="10">
        <v>2</v>
      </c>
      <c r="AA143" s="12">
        <v>2</v>
      </c>
    </row>
    <row r="144" spans="1:33" ht="23.25" customHeight="1" outlineLevel="1" x14ac:dyDescent="0.2">
      <c r="A144" s="541"/>
      <c r="B144" s="433"/>
      <c r="C144" s="435"/>
      <c r="D144" s="437"/>
      <c r="E144" s="439"/>
      <c r="F144" s="580"/>
      <c r="G144" s="53" t="s">
        <v>13</v>
      </c>
      <c r="H144" s="262">
        <f t="shared" ref="H144:V144" si="52">SUM(H143:H143)</f>
        <v>1506</v>
      </c>
      <c r="I144" s="263">
        <f t="shared" si="52"/>
        <v>1506</v>
      </c>
      <c r="J144" s="263">
        <f t="shared" si="52"/>
        <v>87</v>
      </c>
      <c r="K144" s="264">
        <f t="shared" si="52"/>
        <v>0</v>
      </c>
      <c r="L144" s="262">
        <f t="shared" si="52"/>
        <v>787</v>
      </c>
      <c r="M144" s="263">
        <f t="shared" si="52"/>
        <v>787</v>
      </c>
      <c r="N144" s="263">
        <f t="shared" si="52"/>
        <v>37</v>
      </c>
      <c r="O144" s="264">
        <f t="shared" si="52"/>
        <v>0</v>
      </c>
      <c r="P144" s="264">
        <f t="shared" si="52"/>
        <v>0</v>
      </c>
      <c r="Q144" s="264">
        <f t="shared" si="52"/>
        <v>0</v>
      </c>
      <c r="R144" s="264">
        <f t="shared" si="52"/>
        <v>787</v>
      </c>
      <c r="S144" s="264">
        <f t="shared" si="52"/>
        <v>0</v>
      </c>
      <c r="T144" s="264">
        <f t="shared" si="52"/>
        <v>787</v>
      </c>
      <c r="U144" s="265">
        <f t="shared" si="52"/>
        <v>1506</v>
      </c>
      <c r="V144" s="271">
        <f t="shared" si="52"/>
        <v>1506</v>
      </c>
      <c r="W144" s="452"/>
      <c r="X144" s="96">
        <f>SUM(X143:X143)</f>
        <v>2</v>
      </c>
      <c r="Y144" s="97">
        <f>SUM(Y143:Y143)</f>
        <v>0</v>
      </c>
      <c r="Z144" s="97">
        <f>SUM(Z143:Z143)</f>
        <v>2</v>
      </c>
      <c r="AA144" s="98">
        <f>SUM(AA143:AA143)</f>
        <v>2</v>
      </c>
    </row>
    <row r="145" spans="1:27" ht="15" customHeight="1" outlineLevel="1" x14ac:dyDescent="0.2">
      <c r="A145" s="540" t="s">
        <v>18</v>
      </c>
      <c r="B145" s="441" t="s">
        <v>20</v>
      </c>
      <c r="C145" s="443" t="s">
        <v>203</v>
      </c>
      <c r="D145" s="573" t="s">
        <v>184</v>
      </c>
      <c r="E145" s="442" t="s">
        <v>169</v>
      </c>
      <c r="F145" s="579" t="s">
        <v>219</v>
      </c>
      <c r="G145" s="53" t="s">
        <v>13</v>
      </c>
      <c r="H145" s="215">
        <v>1506</v>
      </c>
      <c r="I145" s="216">
        <v>1506</v>
      </c>
      <c r="J145" s="216">
        <v>58</v>
      </c>
      <c r="K145" s="217"/>
      <c r="L145" s="215">
        <v>1181</v>
      </c>
      <c r="M145" s="216">
        <v>1181</v>
      </c>
      <c r="N145" s="216">
        <v>55</v>
      </c>
      <c r="O145" s="217"/>
      <c r="P145" s="209"/>
      <c r="Q145" s="209"/>
      <c r="R145" s="209">
        <f>L145+P145+Q145</f>
        <v>1181</v>
      </c>
      <c r="S145" s="209"/>
      <c r="T145" s="209">
        <f>R145-S145</f>
        <v>1181</v>
      </c>
      <c r="U145" s="193">
        <v>1506</v>
      </c>
      <c r="V145" s="194">
        <v>1506</v>
      </c>
      <c r="W145" s="452" t="s">
        <v>70</v>
      </c>
      <c r="X145" s="18">
        <v>3</v>
      </c>
      <c r="Y145" s="129"/>
      <c r="Z145" s="10">
        <v>3</v>
      </c>
      <c r="AA145" s="12">
        <v>3</v>
      </c>
    </row>
    <row r="146" spans="1:27" ht="23.25" customHeight="1" outlineLevel="1" x14ac:dyDescent="0.2">
      <c r="A146" s="541"/>
      <c r="B146" s="433"/>
      <c r="C146" s="435"/>
      <c r="D146" s="437"/>
      <c r="E146" s="439"/>
      <c r="F146" s="580"/>
      <c r="G146" s="53" t="s">
        <v>13</v>
      </c>
      <c r="H146" s="262">
        <f t="shared" ref="H146:V146" si="53">SUM(H145:H145)</f>
        <v>1506</v>
      </c>
      <c r="I146" s="263">
        <f t="shared" si="53"/>
        <v>1506</v>
      </c>
      <c r="J146" s="263">
        <f t="shared" si="53"/>
        <v>58</v>
      </c>
      <c r="K146" s="264">
        <f t="shared" si="53"/>
        <v>0</v>
      </c>
      <c r="L146" s="262">
        <f t="shared" si="53"/>
        <v>1181</v>
      </c>
      <c r="M146" s="263">
        <f t="shared" si="53"/>
        <v>1181</v>
      </c>
      <c r="N146" s="263">
        <f t="shared" si="53"/>
        <v>55</v>
      </c>
      <c r="O146" s="264">
        <f t="shared" si="53"/>
        <v>0</v>
      </c>
      <c r="P146" s="264">
        <f t="shared" si="53"/>
        <v>0</v>
      </c>
      <c r="Q146" s="264">
        <f t="shared" si="53"/>
        <v>0</v>
      </c>
      <c r="R146" s="264">
        <f t="shared" si="53"/>
        <v>1181</v>
      </c>
      <c r="S146" s="264">
        <f t="shared" si="53"/>
        <v>0</v>
      </c>
      <c r="T146" s="264">
        <f t="shared" si="53"/>
        <v>1181</v>
      </c>
      <c r="U146" s="265">
        <f t="shared" si="53"/>
        <v>1506</v>
      </c>
      <c r="V146" s="271">
        <f t="shared" si="53"/>
        <v>1506</v>
      </c>
      <c r="W146" s="452"/>
      <c r="X146" s="96">
        <f>SUM(X145:X145)</f>
        <v>3</v>
      </c>
      <c r="Y146" s="97">
        <f>SUM(Y145:Y145)</f>
        <v>0</v>
      </c>
      <c r="Z146" s="97">
        <f>SUM(Z145:Z145)</f>
        <v>3</v>
      </c>
      <c r="AA146" s="98">
        <f>SUM(AA145:AA145)</f>
        <v>3</v>
      </c>
    </row>
    <row r="147" spans="1:27" ht="32.25" customHeight="1" outlineLevel="1" x14ac:dyDescent="0.2">
      <c r="A147" s="540" t="s">
        <v>18</v>
      </c>
      <c r="B147" s="441" t="s">
        <v>20</v>
      </c>
      <c r="C147" s="443" t="s">
        <v>204</v>
      </c>
      <c r="D147" s="573" t="s">
        <v>185</v>
      </c>
      <c r="E147" s="442" t="s">
        <v>169</v>
      </c>
      <c r="F147" s="579" t="s">
        <v>220</v>
      </c>
      <c r="G147" s="53" t="s">
        <v>13</v>
      </c>
      <c r="H147" s="215">
        <v>2640</v>
      </c>
      <c r="I147" s="216">
        <v>2640</v>
      </c>
      <c r="J147" s="216">
        <v>2510</v>
      </c>
      <c r="K147" s="217"/>
      <c r="L147" s="215">
        <v>787</v>
      </c>
      <c r="M147" s="216">
        <v>787</v>
      </c>
      <c r="N147" s="216">
        <v>37</v>
      </c>
      <c r="O147" s="217"/>
      <c r="P147" s="209"/>
      <c r="Q147" s="209"/>
      <c r="R147" s="209">
        <f>L147+P147+Q147</f>
        <v>787</v>
      </c>
      <c r="S147" s="210"/>
      <c r="T147" s="209">
        <f>R147-S147</f>
        <v>787</v>
      </c>
      <c r="U147" s="193">
        <v>3150</v>
      </c>
      <c r="V147" s="194">
        <v>3150</v>
      </c>
      <c r="W147" s="452" t="s">
        <v>70</v>
      </c>
      <c r="X147" s="18">
        <v>2</v>
      </c>
      <c r="Y147" s="129"/>
      <c r="Z147" s="10">
        <v>2</v>
      </c>
      <c r="AA147" s="12">
        <v>2</v>
      </c>
    </row>
    <row r="148" spans="1:27" ht="23.25" customHeight="1" outlineLevel="1" x14ac:dyDescent="0.2">
      <c r="A148" s="541"/>
      <c r="B148" s="433"/>
      <c r="C148" s="435"/>
      <c r="D148" s="437"/>
      <c r="E148" s="439"/>
      <c r="F148" s="580"/>
      <c r="G148" s="53" t="s">
        <v>13</v>
      </c>
      <c r="H148" s="262">
        <f t="shared" ref="H148:V148" si="54">SUM(H147:H147)</f>
        <v>2640</v>
      </c>
      <c r="I148" s="263">
        <f t="shared" si="54"/>
        <v>2640</v>
      </c>
      <c r="J148" s="263">
        <f t="shared" si="54"/>
        <v>2510</v>
      </c>
      <c r="K148" s="264">
        <f t="shared" si="54"/>
        <v>0</v>
      </c>
      <c r="L148" s="262">
        <f t="shared" si="54"/>
        <v>787</v>
      </c>
      <c r="M148" s="263">
        <f t="shared" si="54"/>
        <v>787</v>
      </c>
      <c r="N148" s="263">
        <f t="shared" si="54"/>
        <v>37</v>
      </c>
      <c r="O148" s="264">
        <f t="shared" si="54"/>
        <v>0</v>
      </c>
      <c r="P148" s="264">
        <f t="shared" si="54"/>
        <v>0</v>
      </c>
      <c r="Q148" s="264">
        <f t="shared" si="54"/>
        <v>0</v>
      </c>
      <c r="R148" s="264">
        <f t="shared" si="54"/>
        <v>787</v>
      </c>
      <c r="S148" s="264">
        <f t="shared" si="54"/>
        <v>0</v>
      </c>
      <c r="T148" s="264">
        <f t="shared" si="54"/>
        <v>787</v>
      </c>
      <c r="U148" s="265">
        <f t="shared" si="54"/>
        <v>3150</v>
      </c>
      <c r="V148" s="271">
        <f t="shared" si="54"/>
        <v>3150</v>
      </c>
      <c r="W148" s="452"/>
      <c r="X148" s="96">
        <f>SUM(X147:X147)</f>
        <v>2</v>
      </c>
      <c r="Y148" s="97">
        <f>SUM(Y147:Y147)</f>
        <v>0</v>
      </c>
      <c r="Z148" s="97">
        <f>SUM(Z147:Z147)</f>
        <v>2</v>
      </c>
      <c r="AA148" s="98">
        <f>SUM(AA147:AA147)</f>
        <v>2</v>
      </c>
    </row>
    <row r="149" spans="1:27" ht="26.25" customHeight="1" outlineLevel="1" x14ac:dyDescent="0.2">
      <c r="A149" s="540" t="s">
        <v>18</v>
      </c>
      <c r="B149" s="441" t="s">
        <v>20</v>
      </c>
      <c r="C149" s="443" t="s">
        <v>205</v>
      </c>
      <c r="D149" s="573" t="s">
        <v>186</v>
      </c>
      <c r="E149" s="442" t="s">
        <v>169</v>
      </c>
      <c r="F149" s="579" t="s">
        <v>221</v>
      </c>
      <c r="G149" s="53" t="s">
        <v>13</v>
      </c>
      <c r="H149" s="215">
        <v>2600</v>
      </c>
      <c r="I149" s="216">
        <v>2600</v>
      </c>
      <c r="J149" s="216">
        <v>2400</v>
      </c>
      <c r="K149" s="217"/>
      <c r="L149" s="215">
        <v>787</v>
      </c>
      <c r="M149" s="216">
        <v>787</v>
      </c>
      <c r="N149" s="216">
        <v>37</v>
      </c>
      <c r="O149" s="217"/>
      <c r="P149" s="209"/>
      <c r="Q149" s="209"/>
      <c r="R149" s="209">
        <f>L149+P149+Q149</f>
        <v>787</v>
      </c>
      <c r="S149" s="210"/>
      <c r="T149" s="209">
        <f>R149-S149</f>
        <v>787</v>
      </c>
      <c r="U149" s="193">
        <v>2600</v>
      </c>
      <c r="V149" s="194">
        <v>2600</v>
      </c>
      <c r="W149" s="452" t="s">
        <v>70</v>
      </c>
      <c r="X149" s="18">
        <v>2</v>
      </c>
      <c r="Y149" s="129"/>
      <c r="Z149" s="10">
        <v>2</v>
      </c>
      <c r="AA149" s="12">
        <v>2</v>
      </c>
    </row>
    <row r="150" spans="1:27" ht="23.25" customHeight="1" outlineLevel="1" x14ac:dyDescent="0.2">
      <c r="A150" s="541"/>
      <c r="B150" s="433"/>
      <c r="C150" s="435"/>
      <c r="D150" s="437"/>
      <c r="E150" s="439"/>
      <c r="F150" s="580"/>
      <c r="G150" s="53" t="s">
        <v>13</v>
      </c>
      <c r="H150" s="262">
        <f t="shared" ref="H150:V150" si="55">SUM(H149:H149)</f>
        <v>2600</v>
      </c>
      <c r="I150" s="263">
        <f t="shared" si="55"/>
        <v>2600</v>
      </c>
      <c r="J150" s="263">
        <f t="shared" si="55"/>
        <v>2400</v>
      </c>
      <c r="K150" s="264">
        <f t="shared" si="55"/>
        <v>0</v>
      </c>
      <c r="L150" s="262">
        <f t="shared" si="55"/>
        <v>787</v>
      </c>
      <c r="M150" s="263">
        <f t="shared" si="55"/>
        <v>787</v>
      </c>
      <c r="N150" s="263">
        <f t="shared" si="55"/>
        <v>37</v>
      </c>
      <c r="O150" s="264">
        <f t="shared" si="55"/>
        <v>0</v>
      </c>
      <c r="P150" s="264">
        <f t="shared" si="55"/>
        <v>0</v>
      </c>
      <c r="Q150" s="264">
        <f t="shared" si="55"/>
        <v>0</v>
      </c>
      <c r="R150" s="264">
        <f t="shared" si="55"/>
        <v>787</v>
      </c>
      <c r="S150" s="264">
        <f t="shared" si="55"/>
        <v>0</v>
      </c>
      <c r="T150" s="264">
        <f t="shared" si="55"/>
        <v>787</v>
      </c>
      <c r="U150" s="265">
        <f t="shared" si="55"/>
        <v>2600</v>
      </c>
      <c r="V150" s="271">
        <f t="shared" si="55"/>
        <v>2600</v>
      </c>
      <c r="W150" s="452"/>
      <c r="X150" s="96">
        <f>SUM(X149:X149)</f>
        <v>2</v>
      </c>
      <c r="Y150" s="97">
        <f>SUM(Y149:Y149)</f>
        <v>0</v>
      </c>
      <c r="Z150" s="97">
        <f>SUM(Z149:Z149)</f>
        <v>2</v>
      </c>
      <c r="AA150" s="98">
        <f>SUM(AA149:AA149)</f>
        <v>2</v>
      </c>
    </row>
    <row r="151" spans="1:27" ht="26.25" customHeight="1" outlineLevel="1" x14ac:dyDescent="0.2">
      <c r="A151" s="540" t="s">
        <v>18</v>
      </c>
      <c r="B151" s="441" t="s">
        <v>20</v>
      </c>
      <c r="C151" s="443" t="s">
        <v>206</v>
      </c>
      <c r="D151" s="573" t="s">
        <v>211</v>
      </c>
      <c r="E151" s="442" t="s">
        <v>169</v>
      </c>
      <c r="F151" s="579" t="s">
        <v>223</v>
      </c>
      <c r="G151" s="53" t="s">
        <v>13</v>
      </c>
      <c r="H151" s="215">
        <v>440</v>
      </c>
      <c r="I151" s="216">
        <v>440</v>
      </c>
      <c r="J151" s="216"/>
      <c r="K151" s="217"/>
      <c r="L151" s="215">
        <v>394</v>
      </c>
      <c r="M151" s="216">
        <v>394</v>
      </c>
      <c r="N151" s="216">
        <v>18</v>
      </c>
      <c r="O151" s="217"/>
      <c r="P151" s="209"/>
      <c r="Q151" s="209"/>
      <c r="R151" s="209">
        <f>L151+P151+Q151</f>
        <v>394</v>
      </c>
      <c r="S151" s="210"/>
      <c r="T151" s="209">
        <f>R151-S151</f>
        <v>394</v>
      </c>
      <c r="U151" s="193">
        <v>500</v>
      </c>
      <c r="V151" s="194">
        <v>500</v>
      </c>
      <c r="W151" s="452" t="s">
        <v>70</v>
      </c>
      <c r="X151" s="18">
        <v>1</v>
      </c>
      <c r="Y151" s="129"/>
      <c r="Z151" s="10">
        <v>1</v>
      </c>
      <c r="AA151" s="12">
        <v>1</v>
      </c>
    </row>
    <row r="152" spans="1:27" ht="23.25" customHeight="1" outlineLevel="1" x14ac:dyDescent="0.2">
      <c r="A152" s="541"/>
      <c r="B152" s="433"/>
      <c r="C152" s="435"/>
      <c r="D152" s="437"/>
      <c r="E152" s="439"/>
      <c r="F152" s="580"/>
      <c r="G152" s="53" t="s">
        <v>13</v>
      </c>
      <c r="H152" s="262">
        <f t="shared" ref="H152:V152" si="56">SUM(H151:H151)</f>
        <v>440</v>
      </c>
      <c r="I152" s="263">
        <f t="shared" si="56"/>
        <v>440</v>
      </c>
      <c r="J152" s="263">
        <f t="shared" si="56"/>
        <v>0</v>
      </c>
      <c r="K152" s="264">
        <f t="shared" si="56"/>
        <v>0</v>
      </c>
      <c r="L152" s="262">
        <f t="shared" si="56"/>
        <v>394</v>
      </c>
      <c r="M152" s="263">
        <f t="shared" si="56"/>
        <v>394</v>
      </c>
      <c r="N152" s="263">
        <f t="shared" si="56"/>
        <v>18</v>
      </c>
      <c r="O152" s="264">
        <f t="shared" si="56"/>
        <v>0</v>
      </c>
      <c r="P152" s="264">
        <f t="shared" si="56"/>
        <v>0</v>
      </c>
      <c r="Q152" s="264">
        <f t="shared" si="56"/>
        <v>0</v>
      </c>
      <c r="R152" s="264">
        <f t="shared" si="56"/>
        <v>394</v>
      </c>
      <c r="S152" s="264">
        <f t="shared" si="56"/>
        <v>0</v>
      </c>
      <c r="T152" s="264">
        <f t="shared" si="56"/>
        <v>394</v>
      </c>
      <c r="U152" s="265">
        <f t="shared" si="56"/>
        <v>500</v>
      </c>
      <c r="V152" s="271">
        <f t="shared" si="56"/>
        <v>500</v>
      </c>
      <c r="W152" s="452"/>
      <c r="X152" s="96">
        <f>SUM(X151:X151)</f>
        <v>1</v>
      </c>
      <c r="Y152" s="97">
        <f>SUM(Y151:Y151)</f>
        <v>0</v>
      </c>
      <c r="Z152" s="97">
        <f>SUM(Z151:Z151)</f>
        <v>1</v>
      </c>
      <c r="AA152" s="98">
        <f>SUM(AA151:AA151)</f>
        <v>1</v>
      </c>
    </row>
    <row r="153" spans="1:27" ht="24" customHeight="1" outlineLevel="1" x14ac:dyDescent="0.2">
      <c r="A153" s="540" t="s">
        <v>18</v>
      </c>
      <c r="B153" s="441" t="s">
        <v>20</v>
      </c>
      <c r="C153" s="443" t="s">
        <v>207</v>
      </c>
      <c r="D153" s="573" t="s">
        <v>187</v>
      </c>
      <c r="E153" s="442" t="s">
        <v>169</v>
      </c>
      <c r="F153" s="579" t="s">
        <v>224</v>
      </c>
      <c r="G153" s="53" t="s">
        <v>13</v>
      </c>
      <c r="H153" s="215">
        <v>1506</v>
      </c>
      <c r="I153" s="216">
        <v>1506</v>
      </c>
      <c r="J153" s="216"/>
      <c r="K153" s="217"/>
      <c r="L153" s="215">
        <v>787</v>
      </c>
      <c r="M153" s="216">
        <v>787</v>
      </c>
      <c r="N153" s="216">
        <v>37</v>
      </c>
      <c r="O153" s="217"/>
      <c r="P153" s="209"/>
      <c r="Q153" s="209"/>
      <c r="R153" s="209">
        <f>L153+P153+Q153</f>
        <v>787</v>
      </c>
      <c r="S153" s="210"/>
      <c r="T153" s="209">
        <f>R153-S153</f>
        <v>787</v>
      </c>
      <c r="U153" s="193">
        <v>1647</v>
      </c>
      <c r="V153" s="194">
        <v>1803</v>
      </c>
      <c r="W153" s="452" t="s">
        <v>70</v>
      </c>
      <c r="X153" s="18">
        <v>2</v>
      </c>
      <c r="Y153" s="129"/>
      <c r="Z153" s="10">
        <v>2</v>
      </c>
      <c r="AA153" s="12">
        <v>2</v>
      </c>
    </row>
    <row r="154" spans="1:27" ht="23.25" customHeight="1" outlineLevel="1" x14ac:dyDescent="0.2">
      <c r="A154" s="541"/>
      <c r="B154" s="433"/>
      <c r="C154" s="435"/>
      <c r="D154" s="437"/>
      <c r="E154" s="439"/>
      <c r="F154" s="580"/>
      <c r="G154" s="53" t="s">
        <v>13</v>
      </c>
      <c r="H154" s="262">
        <f t="shared" ref="H154:V154" si="57">SUM(H153:H153)</f>
        <v>1506</v>
      </c>
      <c r="I154" s="263">
        <f t="shared" si="57"/>
        <v>1506</v>
      </c>
      <c r="J154" s="263">
        <f t="shared" si="57"/>
        <v>0</v>
      </c>
      <c r="K154" s="264">
        <f t="shared" si="57"/>
        <v>0</v>
      </c>
      <c r="L154" s="262">
        <f t="shared" si="57"/>
        <v>787</v>
      </c>
      <c r="M154" s="263">
        <f t="shared" si="57"/>
        <v>787</v>
      </c>
      <c r="N154" s="263">
        <f t="shared" si="57"/>
        <v>37</v>
      </c>
      <c r="O154" s="264">
        <f t="shared" si="57"/>
        <v>0</v>
      </c>
      <c r="P154" s="264">
        <f t="shared" si="57"/>
        <v>0</v>
      </c>
      <c r="Q154" s="264">
        <f t="shared" si="57"/>
        <v>0</v>
      </c>
      <c r="R154" s="264">
        <f t="shared" si="57"/>
        <v>787</v>
      </c>
      <c r="S154" s="264">
        <f t="shared" si="57"/>
        <v>0</v>
      </c>
      <c r="T154" s="264">
        <f t="shared" si="57"/>
        <v>787</v>
      </c>
      <c r="U154" s="265">
        <f t="shared" si="57"/>
        <v>1647</v>
      </c>
      <c r="V154" s="271">
        <f t="shared" si="57"/>
        <v>1803</v>
      </c>
      <c r="W154" s="452"/>
      <c r="X154" s="96">
        <f>SUM(X153:X153)</f>
        <v>2</v>
      </c>
      <c r="Y154" s="97">
        <f>SUM(Y153:Y153)</f>
        <v>0</v>
      </c>
      <c r="Z154" s="97">
        <f>SUM(Z153:Z153)</f>
        <v>2</v>
      </c>
      <c r="AA154" s="98">
        <f>SUM(AA153:AA153)</f>
        <v>2</v>
      </c>
    </row>
    <row r="155" spans="1:27" ht="25.5" customHeight="1" outlineLevel="1" x14ac:dyDescent="0.2">
      <c r="A155" s="540" t="s">
        <v>18</v>
      </c>
      <c r="B155" s="441" t="s">
        <v>20</v>
      </c>
      <c r="C155" s="443" t="s">
        <v>208</v>
      </c>
      <c r="D155" s="573" t="s">
        <v>188</v>
      </c>
      <c r="E155" s="442" t="s">
        <v>169</v>
      </c>
      <c r="F155" s="579" t="s">
        <v>225</v>
      </c>
      <c r="G155" s="53" t="s">
        <v>13</v>
      </c>
      <c r="H155" s="215">
        <v>1230</v>
      </c>
      <c r="I155" s="216">
        <v>1230</v>
      </c>
      <c r="J155" s="216"/>
      <c r="K155" s="217"/>
      <c r="L155" s="215">
        <v>394</v>
      </c>
      <c r="M155" s="216">
        <v>394</v>
      </c>
      <c r="N155" s="216">
        <v>18</v>
      </c>
      <c r="O155" s="217"/>
      <c r="P155" s="209"/>
      <c r="Q155" s="209"/>
      <c r="R155" s="209">
        <f>L155+P155+Q155</f>
        <v>394</v>
      </c>
      <c r="S155" s="210"/>
      <c r="T155" s="209">
        <f>R155-S155</f>
        <v>394</v>
      </c>
      <c r="U155" s="193">
        <v>800</v>
      </c>
      <c r="V155" s="194">
        <v>700</v>
      </c>
      <c r="W155" s="452" t="s">
        <v>70</v>
      </c>
      <c r="X155" s="18">
        <v>1</v>
      </c>
      <c r="Y155" s="129"/>
      <c r="Z155" s="10">
        <v>1</v>
      </c>
      <c r="AA155" s="12">
        <v>1</v>
      </c>
    </row>
    <row r="156" spans="1:27" ht="23.25" customHeight="1" outlineLevel="1" x14ac:dyDescent="0.2">
      <c r="A156" s="541"/>
      <c r="B156" s="433"/>
      <c r="C156" s="435"/>
      <c r="D156" s="437"/>
      <c r="E156" s="439"/>
      <c r="F156" s="580"/>
      <c r="G156" s="53" t="s">
        <v>13</v>
      </c>
      <c r="H156" s="262">
        <f t="shared" ref="H156:V156" si="58">SUM(H155:H155)</f>
        <v>1230</v>
      </c>
      <c r="I156" s="263">
        <f t="shared" si="58"/>
        <v>1230</v>
      </c>
      <c r="J156" s="263">
        <f t="shared" si="58"/>
        <v>0</v>
      </c>
      <c r="K156" s="264">
        <f t="shared" si="58"/>
        <v>0</v>
      </c>
      <c r="L156" s="262">
        <f t="shared" si="58"/>
        <v>394</v>
      </c>
      <c r="M156" s="263">
        <f t="shared" si="58"/>
        <v>394</v>
      </c>
      <c r="N156" s="263">
        <f t="shared" si="58"/>
        <v>18</v>
      </c>
      <c r="O156" s="264">
        <f t="shared" si="58"/>
        <v>0</v>
      </c>
      <c r="P156" s="264">
        <f t="shared" si="58"/>
        <v>0</v>
      </c>
      <c r="Q156" s="264">
        <f t="shared" si="58"/>
        <v>0</v>
      </c>
      <c r="R156" s="264">
        <f t="shared" si="58"/>
        <v>394</v>
      </c>
      <c r="S156" s="264">
        <f t="shared" si="58"/>
        <v>0</v>
      </c>
      <c r="T156" s="264">
        <f t="shared" si="58"/>
        <v>394</v>
      </c>
      <c r="U156" s="265">
        <f t="shared" si="58"/>
        <v>800</v>
      </c>
      <c r="V156" s="271">
        <f t="shared" si="58"/>
        <v>700</v>
      </c>
      <c r="W156" s="452"/>
      <c r="X156" s="96">
        <f>SUM(X155:X155)</f>
        <v>1</v>
      </c>
      <c r="Y156" s="97">
        <f>SUM(Y155:Y155)</f>
        <v>0</v>
      </c>
      <c r="Z156" s="97">
        <f>SUM(Z155:Z155)</f>
        <v>1</v>
      </c>
      <c r="AA156" s="98">
        <f>SUM(AA155:AA155)</f>
        <v>1</v>
      </c>
    </row>
    <row r="157" spans="1:27" ht="24.75" customHeight="1" outlineLevel="1" x14ac:dyDescent="0.2">
      <c r="A157" s="540" t="s">
        <v>18</v>
      </c>
      <c r="B157" s="441" t="s">
        <v>20</v>
      </c>
      <c r="C157" s="443" t="s">
        <v>209</v>
      </c>
      <c r="D157" s="573" t="s">
        <v>189</v>
      </c>
      <c r="E157" s="442" t="s">
        <v>169</v>
      </c>
      <c r="F157" s="579" t="s">
        <v>226</v>
      </c>
      <c r="G157" s="53" t="s">
        <v>13</v>
      </c>
      <c r="H157" s="215">
        <v>700</v>
      </c>
      <c r="I157" s="216">
        <v>700</v>
      </c>
      <c r="J157" s="216"/>
      <c r="K157" s="217"/>
      <c r="L157" s="215">
        <v>394</v>
      </c>
      <c r="M157" s="216">
        <v>394</v>
      </c>
      <c r="N157" s="216">
        <v>18</v>
      </c>
      <c r="O157" s="217"/>
      <c r="P157" s="209"/>
      <c r="Q157" s="209"/>
      <c r="R157" s="209">
        <f>L157+P157+Q157</f>
        <v>394</v>
      </c>
      <c r="S157" s="210"/>
      <c r="T157" s="209">
        <f>R157-S157</f>
        <v>394</v>
      </c>
      <c r="U157" s="193">
        <v>700</v>
      </c>
      <c r="V157" s="194">
        <v>700</v>
      </c>
      <c r="W157" s="452" t="s">
        <v>70</v>
      </c>
      <c r="X157" s="18">
        <v>1</v>
      </c>
      <c r="Y157" s="129"/>
      <c r="Z157" s="10">
        <v>1</v>
      </c>
      <c r="AA157" s="12">
        <v>1</v>
      </c>
    </row>
    <row r="158" spans="1:27" ht="23.25" customHeight="1" outlineLevel="1" x14ac:dyDescent="0.2">
      <c r="A158" s="541"/>
      <c r="B158" s="433"/>
      <c r="C158" s="435"/>
      <c r="D158" s="437"/>
      <c r="E158" s="439"/>
      <c r="F158" s="580"/>
      <c r="G158" s="53" t="s">
        <v>13</v>
      </c>
      <c r="H158" s="262">
        <f t="shared" ref="H158:V158" si="59">SUM(H157:H157)</f>
        <v>700</v>
      </c>
      <c r="I158" s="263">
        <f t="shared" si="59"/>
        <v>700</v>
      </c>
      <c r="J158" s="263">
        <f t="shared" si="59"/>
        <v>0</v>
      </c>
      <c r="K158" s="264">
        <f t="shared" si="59"/>
        <v>0</v>
      </c>
      <c r="L158" s="262">
        <f t="shared" si="59"/>
        <v>394</v>
      </c>
      <c r="M158" s="263">
        <f t="shared" si="59"/>
        <v>394</v>
      </c>
      <c r="N158" s="263">
        <f t="shared" si="59"/>
        <v>18</v>
      </c>
      <c r="O158" s="264">
        <f t="shared" si="59"/>
        <v>0</v>
      </c>
      <c r="P158" s="264">
        <f t="shared" si="59"/>
        <v>0</v>
      </c>
      <c r="Q158" s="264">
        <f t="shared" si="59"/>
        <v>0</v>
      </c>
      <c r="R158" s="264">
        <f t="shared" si="59"/>
        <v>394</v>
      </c>
      <c r="S158" s="264">
        <f t="shared" si="59"/>
        <v>0</v>
      </c>
      <c r="T158" s="264">
        <f t="shared" si="59"/>
        <v>394</v>
      </c>
      <c r="U158" s="265">
        <f t="shared" si="59"/>
        <v>700</v>
      </c>
      <c r="V158" s="271">
        <f t="shared" si="59"/>
        <v>700</v>
      </c>
      <c r="W158" s="421"/>
      <c r="X158" s="99">
        <f>SUM(X157:X157)</f>
        <v>1</v>
      </c>
      <c r="Y158" s="100">
        <f>SUM(Y157:Y157)</f>
        <v>0</v>
      </c>
      <c r="Z158" s="100">
        <f>SUM(Z157:Z157)</f>
        <v>1</v>
      </c>
      <c r="AA158" s="101">
        <f>SUM(AA157:AA157)</f>
        <v>1</v>
      </c>
    </row>
    <row r="159" spans="1:27" ht="23.25" customHeight="1" x14ac:dyDescent="0.2">
      <c r="A159" s="551" t="s">
        <v>18</v>
      </c>
      <c r="B159" s="433" t="s">
        <v>20</v>
      </c>
      <c r="C159" s="435" t="s">
        <v>157</v>
      </c>
      <c r="D159" s="573" t="s">
        <v>315</v>
      </c>
      <c r="E159" s="442" t="s">
        <v>312</v>
      </c>
      <c r="F159" s="662" t="s">
        <v>314</v>
      </c>
      <c r="G159" s="28" t="s">
        <v>101</v>
      </c>
      <c r="H159" s="215">
        <v>7700</v>
      </c>
      <c r="I159" s="216">
        <v>7700</v>
      </c>
      <c r="J159" s="211"/>
      <c r="K159" s="217"/>
      <c r="L159" s="215"/>
      <c r="M159" s="216"/>
      <c r="N159" s="211"/>
      <c r="O159" s="217"/>
      <c r="P159" s="209"/>
      <c r="Q159" s="209"/>
      <c r="R159" s="209">
        <f>L159+P159+Q159</f>
        <v>0</v>
      </c>
      <c r="S159" s="210"/>
      <c r="T159" s="209">
        <f>R159-S159</f>
        <v>0</v>
      </c>
      <c r="U159" s="193"/>
      <c r="V159" s="194"/>
      <c r="W159" s="452" t="s">
        <v>457</v>
      </c>
      <c r="X159" s="18">
        <v>1</v>
      </c>
      <c r="Y159" s="129"/>
      <c r="Z159" s="10"/>
      <c r="AA159" s="12"/>
    </row>
    <row r="160" spans="1:27" ht="12" thickBot="1" x14ac:dyDescent="0.25">
      <c r="A160" s="552"/>
      <c r="B160" s="434"/>
      <c r="C160" s="436"/>
      <c r="D160" s="437"/>
      <c r="E160" s="439"/>
      <c r="F160" s="663"/>
      <c r="G160" s="53" t="s">
        <v>13</v>
      </c>
      <c r="H160" s="262">
        <f t="shared" ref="H160:V160" si="60">SUM(H159:H159)</f>
        <v>7700</v>
      </c>
      <c r="I160" s="263">
        <f t="shared" si="60"/>
        <v>7700</v>
      </c>
      <c r="J160" s="263">
        <f t="shared" si="60"/>
        <v>0</v>
      </c>
      <c r="K160" s="264">
        <f t="shared" si="60"/>
        <v>0</v>
      </c>
      <c r="L160" s="262">
        <f t="shared" si="60"/>
        <v>0</v>
      </c>
      <c r="M160" s="263">
        <f t="shared" si="60"/>
        <v>0</v>
      </c>
      <c r="N160" s="263">
        <f t="shared" si="60"/>
        <v>0</v>
      </c>
      <c r="O160" s="264">
        <f t="shared" si="60"/>
        <v>0</v>
      </c>
      <c r="P160" s="264">
        <f t="shared" si="60"/>
        <v>0</v>
      </c>
      <c r="Q160" s="264">
        <f t="shared" si="60"/>
        <v>0</v>
      </c>
      <c r="R160" s="264">
        <f t="shared" si="60"/>
        <v>0</v>
      </c>
      <c r="S160" s="264">
        <f t="shared" si="60"/>
        <v>0</v>
      </c>
      <c r="T160" s="264">
        <f t="shared" si="60"/>
        <v>0</v>
      </c>
      <c r="U160" s="265">
        <f t="shared" si="60"/>
        <v>0</v>
      </c>
      <c r="V160" s="271">
        <f t="shared" si="60"/>
        <v>0</v>
      </c>
      <c r="W160" s="452"/>
      <c r="X160" s="96"/>
      <c r="Y160" s="97"/>
      <c r="Z160" s="97"/>
      <c r="AA160" s="98"/>
    </row>
    <row r="161" spans="1:27" s="4" customFormat="1" ht="14.25" customHeight="1" thickBot="1" x14ac:dyDescent="0.25">
      <c r="A161" s="19" t="s">
        <v>18</v>
      </c>
      <c r="B161" s="47" t="s">
        <v>20</v>
      </c>
      <c r="C161" s="581" t="s">
        <v>14</v>
      </c>
      <c r="D161" s="581"/>
      <c r="E161" s="581"/>
      <c r="F161" s="581"/>
      <c r="G161" s="582"/>
      <c r="H161" s="272">
        <f t="shared" ref="H161:V161" si="61">SUM(H52,H81,H97,H99,H118,H160)</f>
        <v>1536317</v>
      </c>
      <c r="I161" s="272">
        <f t="shared" si="61"/>
        <v>1438685</v>
      </c>
      <c r="J161" s="272">
        <f t="shared" si="61"/>
        <v>39072</v>
      </c>
      <c r="K161" s="272">
        <f t="shared" si="61"/>
        <v>97351</v>
      </c>
      <c r="L161" s="272">
        <f t="shared" si="61"/>
        <v>471151</v>
      </c>
      <c r="M161" s="272">
        <f t="shared" si="61"/>
        <v>461251</v>
      </c>
      <c r="N161" s="272">
        <f t="shared" si="61"/>
        <v>27013</v>
      </c>
      <c r="O161" s="272">
        <f t="shared" si="61"/>
        <v>9900</v>
      </c>
      <c r="P161" s="272">
        <f t="shared" si="61"/>
        <v>0</v>
      </c>
      <c r="Q161" s="272">
        <f t="shared" si="61"/>
        <v>0</v>
      </c>
      <c r="R161" s="272">
        <f t="shared" si="61"/>
        <v>471151</v>
      </c>
      <c r="S161" s="272">
        <f t="shared" si="61"/>
        <v>0</v>
      </c>
      <c r="T161" s="272">
        <f t="shared" si="61"/>
        <v>471151</v>
      </c>
      <c r="U161" s="272">
        <f t="shared" si="61"/>
        <v>564672</v>
      </c>
      <c r="V161" s="272">
        <f t="shared" si="61"/>
        <v>573246</v>
      </c>
      <c r="W161" s="54" t="s">
        <v>23</v>
      </c>
      <c r="X161" s="51" t="s">
        <v>23</v>
      </c>
      <c r="Y161" s="51"/>
      <c r="Z161" s="51" t="s">
        <v>23</v>
      </c>
      <c r="AA161" s="52" t="s">
        <v>23</v>
      </c>
    </row>
    <row r="162" spans="1:27" ht="15" customHeight="1" thickBot="1" x14ac:dyDescent="0.25">
      <c r="A162" s="19" t="s">
        <v>18</v>
      </c>
      <c r="B162" s="47" t="s">
        <v>21</v>
      </c>
      <c r="C162" s="574" t="s">
        <v>162</v>
      </c>
      <c r="D162" s="575"/>
      <c r="E162" s="575"/>
      <c r="F162" s="575"/>
      <c r="G162" s="576"/>
      <c r="H162" s="576"/>
      <c r="I162" s="576"/>
      <c r="J162" s="576"/>
      <c r="K162" s="576"/>
      <c r="L162" s="576"/>
      <c r="M162" s="576"/>
      <c r="N162" s="576"/>
      <c r="O162" s="576"/>
      <c r="P162" s="576"/>
      <c r="Q162" s="576"/>
      <c r="R162" s="576"/>
      <c r="S162" s="576"/>
      <c r="T162" s="576"/>
      <c r="U162" s="576"/>
      <c r="V162" s="576"/>
      <c r="W162" s="577"/>
      <c r="X162" s="577"/>
      <c r="Y162" s="577"/>
      <c r="Z162" s="577"/>
      <c r="AA162" s="578"/>
    </row>
    <row r="163" spans="1:27" x14ac:dyDescent="0.2">
      <c r="A163" s="539" t="s">
        <v>18</v>
      </c>
      <c r="B163" s="434" t="s">
        <v>21</v>
      </c>
      <c r="C163" s="436" t="s">
        <v>18</v>
      </c>
      <c r="D163" s="438" t="s">
        <v>148</v>
      </c>
      <c r="E163" s="440" t="s">
        <v>26</v>
      </c>
      <c r="F163" s="591" t="s">
        <v>159</v>
      </c>
      <c r="G163" s="130" t="s">
        <v>102</v>
      </c>
      <c r="H163" s="202">
        <f>H168+H181+H183+H198+H200+H222+H224+H233+H235+H240+H242+H248</f>
        <v>690079</v>
      </c>
      <c r="I163" s="202">
        <f>I168+I181+I183+I198+I200+I222+I224+I233+I235+I240+I242+I248</f>
        <v>690079</v>
      </c>
      <c r="J163" s="211"/>
      <c r="K163" s="212"/>
      <c r="L163" s="273"/>
      <c r="M163" s="211"/>
      <c r="N163" s="211"/>
      <c r="O163" s="212"/>
      <c r="P163" s="197"/>
      <c r="Q163" s="197"/>
      <c r="R163" s="209">
        <f>L163+P163+Q163</f>
        <v>0</v>
      </c>
      <c r="S163" s="197"/>
      <c r="T163" s="209">
        <f>R163-S163</f>
        <v>0</v>
      </c>
      <c r="U163" s="253">
        <v>740000</v>
      </c>
      <c r="V163" s="268">
        <v>680000</v>
      </c>
      <c r="W163" s="584" t="s">
        <v>72</v>
      </c>
      <c r="X163" s="661">
        <v>651.4</v>
      </c>
      <c r="Y163" s="661"/>
      <c r="Z163" s="661">
        <v>651.4</v>
      </c>
      <c r="AA163" s="666">
        <v>651.4</v>
      </c>
    </row>
    <row r="164" spans="1:27" x14ac:dyDescent="0.2">
      <c r="A164" s="540"/>
      <c r="B164" s="441"/>
      <c r="C164" s="443"/>
      <c r="D164" s="573"/>
      <c r="E164" s="442"/>
      <c r="F164" s="592"/>
      <c r="G164" s="131" t="s">
        <v>101</v>
      </c>
      <c r="H164" s="202">
        <f>(H167+H182+H199+H223+H234+H241)-H163</f>
        <v>3219317</v>
      </c>
      <c r="I164" s="202">
        <f>(I167+I182+I199+I223+I234+I241)-I163</f>
        <v>3219317</v>
      </c>
      <c r="J164" s="211"/>
      <c r="K164" s="212"/>
      <c r="L164" s="273"/>
      <c r="M164" s="211"/>
      <c r="N164" s="211"/>
      <c r="O164" s="212"/>
      <c r="P164" s="197"/>
      <c r="Q164" s="197"/>
      <c r="R164" s="209">
        <f>L164+P164+Q164</f>
        <v>0</v>
      </c>
      <c r="S164" s="197"/>
      <c r="T164" s="209">
        <f>R164-S164</f>
        <v>0</v>
      </c>
      <c r="U164" s="253">
        <v>3400000</v>
      </c>
      <c r="V164" s="268">
        <v>1500000</v>
      </c>
      <c r="W164" s="583"/>
      <c r="X164" s="419"/>
      <c r="Y164" s="419"/>
      <c r="Z164" s="419"/>
      <c r="AA164" s="420"/>
    </row>
    <row r="165" spans="1:27" x14ac:dyDescent="0.2">
      <c r="A165" s="540"/>
      <c r="B165" s="441"/>
      <c r="C165" s="443"/>
      <c r="D165" s="573"/>
      <c r="E165" s="442"/>
      <c r="F165" s="592"/>
      <c r="G165" s="131" t="s">
        <v>227</v>
      </c>
      <c r="H165" s="202">
        <v>0</v>
      </c>
      <c r="I165" s="202">
        <v>0</v>
      </c>
      <c r="J165" s="211"/>
      <c r="K165" s="212"/>
      <c r="L165" s="273"/>
      <c r="M165" s="211"/>
      <c r="N165" s="211"/>
      <c r="O165" s="212"/>
      <c r="P165" s="197">
        <v>0</v>
      </c>
      <c r="Q165" s="197">
        <v>0</v>
      </c>
      <c r="R165" s="209">
        <v>0</v>
      </c>
      <c r="S165" s="197">
        <v>0</v>
      </c>
      <c r="T165" s="209">
        <v>0</v>
      </c>
      <c r="U165" s="253">
        <v>0</v>
      </c>
      <c r="V165" s="268">
        <v>0</v>
      </c>
      <c r="W165" s="583"/>
      <c r="X165" s="413"/>
      <c r="Y165" s="413"/>
      <c r="Z165" s="413"/>
      <c r="AA165" s="415"/>
    </row>
    <row r="166" spans="1:27" x14ac:dyDescent="0.2">
      <c r="A166" s="540"/>
      <c r="B166" s="441"/>
      <c r="C166" s="443"/>
      <c r="D166" s="573"/>
      <c r="E166" s="442"/>
      <c r="F166" s="592"/>
      <c r="G166" s="132" t="s">
        <v>13</v>
      </c>
      <c r="H166" s="203">
        <f>SUM(H163:H165)</f>
        <v>3909396</v>
      </c>
      <c r="I166" s="213">
        <f t="shared" ref="I166:V166" si="62">SUM(I163:I165)</f>
        <v>3909396</v>
      </c>
      <c r="J166" s="213">
        <f t="shared" si="62"/>
        <v>0</v>
      </c>
      <c r="K166" s="214">
        <f t="shared" si="62"/>
        <v>0</v>
      </c>
      <c r="L166" s="274">
        <f t="shared" si="62"/>
        <v>0</v>
      </c>
      <c r="M166" s="213">
        <f t="shared" si="62"/>
        <v>0</v>
      </c>
      <c r="N166" s="213">
        <f t="shared" si="62"/>
        <v>0</v>
      </c>
      <c r="O166" s="214">
        <f t="shared" si="62"/>
        <v>0</v>
      </c>
      <c r="P166" s="275">
        <f t="shared" si="62"/>
        <v>0</v>
      </c>
      <c r="Q166" s="275">
        <f t="shared" si="62"/>
        <v>0</v>
      </c>
      <c r="R166" s="275">
        <f t="shared" si="62"/>
        <v>0</v>
      </c>
      <c r="S166" s="275">
        <f t="shared" si="62"/>
        <v>0</v>
      </c>
      <c r="T166" s="275">
        <f t="shared" si="62"/>
        <v>0</v>
      </c>
      <c r="U166" s="198">
        <f t="shared" si="62"/>
        <v>4140000</v>
      </c>
      <c r="V166" s="199">
        <f t="shared" si="62"/>
        <v>2180000</v>
      </c>
      <c r="W166" s="583"/>
      <c r="X166" s="97">
        <f>SUM(X163:X163)</f>
        <v>651.4</v>
      </c>
      <c r="Y166" s="97">
        <f>SUM(Y163:Y163)</f>
        <v>0</v>
      </c>
      <c r="Z166" s="97">
        <f>SUM(Z163:Z163)</f>
        <v>651.4</v>
      </c>
      <c r="AA166" s="98">
        <f>SUM(AA163:AA163)</f>
        <v>651.4</v>
      </c>
    </row>
    <row r="167" spans="1:27" outlineLevel="1" x14ac:dyDescent="0.2">
      <c r="A167" s="111" t="s">
        <v>18</v>
      </c>
      <c r="B167" s="109" t="s">
        <v>21</v>
      </c>
      <c r="C167" s="110" t="s">
        <v>129</v>
      </c>
      <c r="D167" s="123" t="s">
        <v>229</v>
      </c>
      <c r="E167" s="124"/>
      <c r="F167" s="127"/>
      <c r="G167" s="132"/>
      <c r="H167" s="203">
        <f>SUM(H168:H181)</f>
        <v>599579</v>
      </c>
      <c r="I167" s="213">
        <f>SUM(I168:I181)</f>
        <v>599579</v>
      </c>
      <c r="J167" s="213">
        <f>SUM(J168:J181)</f>
        <v>0</v>
      </c>
      <c r="K167" s="214">
        <f>SUM(K168:K181)</f>
        <v>0</v>
      </c>
      <c r="L167" s="274"/>
      <c r="M167" s="213"/>
      <c r="N167" s="213"/>
      <c r="O167" s="214"/>
      <c r="P167" s="275"/>
      <c r="Q167" s="275"/>
      <c r="R167" s="275"/>
      <c r="S167" s="275"/>
      <c r="T167" s="275"/>
      <c r="U167" s="198"/>
      <c r="V167" s="199"/>
      <c r="W167" s="118"/>
      <c r="X167" s="116"/>
      <c r="Y167" s="116"/>
      <c r="Z167" s="116"/>
      <c r="AA167" s="117"/>
    </row>
    <row r="168" spans="1:27" outlineLevel="1" x14ac:dyDescent="0.2">
      <c r="A168" s="111" t="s">
        <v>18</v>
      </c>
      <c r="B168" s="109" t="s">
        <v>21</v>
      </c>
      <c r="C168" s="114" t="s">
        <v>254</v>
      </c>
      <c r="D168" s="112" t="s">
        <v>230</v>
      </c>
      <c r="E168" s="113"/>
      <c r="F168" s="126"/>
      <c r="G168" s="133" t="s">
        <v>102</v>
      </c>
      <c r="H168" s="202">
        <v>126079</v>
      </c>
      <c r="I168" s="211">
        <v>126079</v>
      </c>
      <c r="J168" s="211"/>
      <c r="K168" s="212"/>
      <c r="L168" s="276"/>
      <c r="M168" s="254"/>
      <c r="N168" s="254"/>
      <c r="O168" s="255"/>
      <c r="P168" s="256"/>
      <c r="Q168" s="256"/>
      <c r="R168" s="209">
        <f t="shared" ref="R168:R251" si="63">L168+P168+Q168</f>
        <v>0</v>
      </c>
      <c r="S168" s="256"/>
      <c r="T168" s="209">
        <f>R168-S168</f>
        <v>0</v>
      </c>
      <c r="U168" s="257"/>
      <c r="V168" s="277"/>
      <c r="W168" s="118"/>
      <c r="X168" s="116"/>
      <c r="Y168" s="116"/>
      <c r="Z168" s="116"/>
      <c r="AA168" s="117"/>
    </row>
    <row r="169" spans="1:27" outlineLevel="1" x14ac:dyDescent="0.2">
      <c r="A169" s="111" t="s">
        <v>18</v>
      </c>
      <c r="B169" s="109" t="s">
        <v>21</v>
      </c>
      <c r="C169" s="114" t="s">
        <v>255</v>
      </c>
      <c r="D169" s="112" t="s">
        <v>330</v>
      </c>
      <c r="E169" s="113"/>
      <c r="F169" s="126"/>
      <c r="G169" s="133" t="s">
        <v>328</v>
      </c>
      <c r="H169" s="202">
        <v>72500</v>
      </c>
      <c r="I169" s="211">
        <v>72500</v>
      </c>
      <c r="J169" s="211"/>
      <c r="K169" s="212"/>
      <c r="L169" s="276"/>
      <c r="M169" s="254"/>
      <c r="N169" s="254"/>
      <c r="O169" s="255"/>
      <c r="P169" s="256"/>
      <c r="Q169" s="256"/>
      <c r="R169" s="209">
        <f t="shared" si="63"/>
        <v>0</v>
      </c>
      <c r="S169" s="256"/>
      <c r="T169" s="209">
        <f t="shared" ref="T169:T251" si="64">R169-S169</f>
        <v>0</v>
      </c>
      <c r="U169" s="257"/>
      <c r="V169" s="277"/>
      <c r="W169" s="118"/>
      <c r="X169" s="116"/>
      <c r="Y169" s="116"/>
      <c r="Z169" s="116"/>
      <c r="AA169" s="117"/>
    </row>
    <row r="170" spans="1:27" outlineLevel="1" x14ac:dyDescent="0.2">
      <c r="A170" s="111" t="s">
        <v>18</v>
      </c>
      <c r="B170" s="109" t="s">
        <v>21</v>
      </c>
      <c r="C170" s="114" t="s">
        <v>256</v>
      </c>
      <c r="D170" s="112" t="s">
        <v>331</v>
      </c>
      <c r="E170" s="113"/>
      <c r="F170" s="126"/>
      <c r="G170" s="131" t="s">
        <v>101</v>
      </c>
      <c r="H170" s="202">
        <v>40000</v>
      </c>
      <c r="I170" s="202">
        <v>40000</v>
      </c>
      <c r="J170" s="211"/>
      <c r="K170" s="212"/>
      <c r="L170" s="276"/>
      <c r="M170" s="254"/>
      <c r="N170" s="254"/>
      <c r="O170" s="255"/>
      <c r="P170" s="256"/>
      <c r="Q170" s="256"/>
      <c r="R170" s="209">
        <f t="shared" si="63"/>
        <v>0</v>
      </c>
      <c r="S170" s="256"/>
      <c r="T170" s="209">
        <f t="shared" si="64"/>
        <v>0</v>
      </c>
      <c r="U170" s="257"/>
      <c r="V170" s="277"/>
      <c r="W170" s="118"/>
      <c r="X170" s="116"/>
      <c r="Y170" s="116"/>
      <c r="Z170" s="116"/>
      <c r="AA170" s="117"/>
    </row>
    <row r="171" spans="1:27" outlineLevel="1" x14ac:dyDescent="0.2">
      <c r="A171" s="111" t="s">
        <v>18</v>
      </c>
      <c r="B171" s="109" t="s">
        <v>21</v>
      </c>
      <c r="C171" s="114" t="s">
        <v>257</v>
      </c>
      <c r="D171" s="112" t="s">
        <v>332</v>
      </c>
      <c r="E171" s="113"/>
      <c r="F171" s="126"/>
      <c r="G171" s="133" t="s">
        <v>328</v>
      </c>
      <c r="H171" s="202">
        <v>40000</v>
      </c>
      <c r="I171" s="202">
        <v>40000</v>
      </c>
      <c r="J171" s="211"/>
      <c r="K171" s="212"/>
      <c r="L171" s="276"/>
      <c r="M171" s="254"/>
      <c r="N171" s="254"/>
      <c r="O171" s="255"/>
      <c r="P171" s="256"/>
      <c r="Q171" s="256"/>
      <c r="R171" s="209">
        <f t="shared" si="63"/>
        <v>0</v>
      </c>
      <c r="S171" s="256"/>
      <c r="T171" s="209">
        <f t="shared" si="64"/>
        <v>0</v>
      </c>
      <c r="U171" s="257"/>
      <c r="V171" s="277"/>
      <c r="W171" s="118"/>
      <c r="X171" s="116"/>
      <c r="Y171" s="116"/>
      <c r="Z171" s="116"/>
      <c r="AA171" s="117"/>
    </row>
    <row r="172" spans="1:27" outlineLevel="1" x14ac:dyDescent="0.2">
      <c r="A172" s="111" t="s">
        <v>18</v>
      </c>
      <c r="B172" s="109" t="s">
        <v>21</v>
      </c>
      <c r="C172" s="114" t="s">
        <v>258</v>
      </c>
      <c r="D172" s="112" t="s">
        <v>333</v>
      </c>
      <c r="E172" s="113"/>
      <c r="F172" s="126"/>
      <c r="G172" s="131" t="s">
        <v>101</v>
      </c>
      <c r="H172" s="202">
        <v>45000</v>
      </c>
      <c r="I172" s="202">
        <v>45000</v>
      </c>
      <c r="J172" s="211"/>
      <c r="K172" s="212"/>
      <c r="L172" s="276"/>
      <c r="M172" s="254"/>
      <c r="N172" s="254"/>
      <c r="O172" s="255"/>
      <c r="P172" s="256"/>
      <c r="Q172" s="256"/>
      <c r="R172" s="209">
        <f t="shared" si="63"/>
        <v>0</v>
      </c>
      <c r="S172" s="256"/>
      <c r="T172" s="209">
        <f t="shared" si="64"/>
        <v>0</v>
      </c>
      <c r="U172" s="257"/>
      <c r="V172" s="277"/>
      <c r="W172" s="118"/>
      <c r="X172" s="116"/>
      <c r="Y172" s="116"/>
      <c r="Z172" s="116"/>
      <c r="AA172" s="117"/>
    </row>
    <row r="173" spans="1:27" outlineLevel="1" x14ac:dyDescent="0.2">
      <c r="A173" s="111" t="s">
        <v>18</v>
      </c>
      <c r="B173" s="109" t="s">
        <v>21</v>
      </c>
      <c r="C173" s="114" t="s">
        <v>259</v>
      </c>
      <c r="D173" s="112" t="s">
        <v>334</v>
      </c>
      <c r="E173" s="113"/>
      <c r="F173" s="126"/>
      <c r="G173" s="133" t="s">
        <v>328</v>
      </c>
      <c r="H173" s="202">
        <v>38000</v>
      </c>
      <c r="I173" s="202">
        <v>38000</v>
      </c>
      <c r="J173" s="211"/>
      <c r="K173" s="212"/>
      <c r="L173" s="276"/>
      <c r="M173" s="254"/>
      <c r="N173" s="254"/>
      <c r="O173" s="255"/>
      <c r="P173" s="256"/>
      <c r="Q173" s="256"/>
      <c r="R173" s="209">
        <f t="shared" si="63"/>
        <v>0</v>
      </c>
      <c r="S173" s="256"/>
      <c r="T173" s="209">
        <f t="shared" si="64"/>
        <v>0</v>
      </c>
      <c r="U173" s="257"/>
      <c r="V173" s="277"/>
      <c r="W173" s="118"/>
      <c r="X173" s="116"/>
      <c r="Y173" s="116"/>
      <c r="Z173" s="116"/>
      <c r="AA173" s="117"/>
    </row>
    <row r="174" spans="1:27" outlineLevel="1" x14ac:dyDescent="0.2">
      <c r="A174" s="111" t="s">
        <v>18</v>
      </c>
      <c r="B174" s="109" t="s">
        <v>21</v>
      </c>
      <c r="C174" s="114" t="s">
        <v>260</v>
      </c>
      <c r="D174" s="112" t="s">
        <v>335</v>
      </c>
      <c r="E174" s="113"/>
      <c r="F174" s="126"/>
      <c r="G174" s="131" t="s">
        <v>101</v>
      </c>
      <c r="H174" s="202">
        <v>45000</v>
      </c>
      <c r="I174" s="202">
        <v>45000</v>
      </c>
      <c r="J174" s="211"/>
      <c r="K174" s="212"/>
      <c r="L174" s="276"/>
      <c r="M174" s="254"/>
      <c r="N174" s="254"/>
      <c r="O174" s="255"/>
      <c r="P174" s="256"/>
      <c r="Q174" s="256"/>
      <c r="R174" s="209">
        <f t="shared" si="63"/>
        <v>0</v>
      </c>
      <c r="S174" s="256"/>
      <c r="T174" s="209">
        <f t="shared" si="64"/>
        <v>0</v>
      </c>
      <c r="U174" s="257"/>
      <c r="V174" s="277"/>
      <c r="W174" s="118"/>
      <c r="X174" s="116"/>
      <c r="Y174" s="116"/>
      <c r="Z174" s="116"/>
      <c r="AA174" s="117"/>
    </row>
    <row r="175" spans="1:27" outlineLevel="1" x14ac:dyDescent="0.2">
      <c r="A175" s="111" t="s">
        <v>18</v>
      </c>
      <c r="B175" s="109" t="s">
        <v>21</v>
      </c>
      <c r="C175" s="114" t="s">
        <v>261</v>
      </c>
      <c r="D175" s="112" t="s">
        <v>336</v>
      </c>
      <c r="E175" s="113"/>
      <c r="F175" s="126"/>
      <c r="G175" s="133" t="s">
        <v>328</v>
      </c>
      <c r="H175" s="202">
        <v>41000</v>
      </c>
      <c r="I175" s="202">
        <v>41000</v>
      </c>
      <c r="J175" s="211"/>
      <c r="K175" s="212"/>
      <c r="L175" s="276"/>
      <c r="M175" s="254"/>
      <c r="N175" s="254"/>
      <c r="O175" s="255"/>
      <c r="P175" s="256"/>
      <c r="Q175" s="256"/>
      <c r="R175" s="209">
        <f t="shared" si="63"/>
        <v>0</v>
      </c>
      <c r="S175" s="256"/>
      <c r="T175" s="209">
        <f t="shared" si="64"/>
        <v>0</v>
      </c>
      <c r="U175" s="257"/>
      <c r="V175" s="277"/>
      <c r="W175" s="118"/>
      <c r="X175" s="116"/>
      <c r="Y175" s="116"/>
      <c r="Z175" s="116"/>
      <c r="AA175" s="117"/>
    </row>
    <row r="176" spans="1:27" ht="14.25" customHeight="1" outlineLevel="1" x14ac:dyDescent="0.2">
      <c r="A176" s="111" t="s">
        <v>18</v>
      </c>
      <c r="B176" s="109" t="s">
        <v>21</v>
      </c>
      <c r="C176" s="114" t="s">
        <v>262</v>
      </c>
      <c r="D176" s="112" t="s">
        <v>337</v>
      </c>
      <c r="E176" s="113"/>
      <c r="F176" s="126"/>
      <c r="G176" s="131" t="s">
        <v>101</v>
      </c>
      <c r="H176" s="202">
        <v>36000</v>
      </c>
      <c r="I176" s="202">
        <v>36000</v>
      </c>
      <c r="J176" s="211"/>
      <c r="K176" s="212"/>
      <c r="L176" s="276"/>
      <c r="M176" s="254"/>
      <c r="N176" s="254"/>
      <c r="O176" s="255"/>
      <c r="P176" s="256"/>
      <c r="Q176" s="256"/>
      <c r="R176" s="209">
        <f t="shared" si="63"/>
        <v>0</v>
      </c>
      <c r="S176" s="256"/>
      <c r="T176" s="209">
        <f t="shared" si="64"/>
        <v>0</v>
      </c>
      <c r="U176" s="257"/>
      <c r="V176" s="277"/>
      <c r="W176" s="118"/>
      <c r="X176" s="116"/>
      <c r="Y176" s="116"/>
      <c r="Z176" s="116"/>
      <c r="AA176" s="117"/>
    </row>
    <row r="177" spans="1:27" ht="14.25" customHeight="1" outlineLevel="1" x14ac:dyDescent="0.2">
      <c r="A177" s="111" t="s">
        <v>18</v>
      </c>
      <c r="B177" s="109" t="s">
        <v>21</v>
      </c>
      <c r="C177" s="114" t="s">
        <v>263</v>
      </c>
      <c r="D177" s="112" t="s">
        <v>340</v>
      </c>
      <c r="E177" s="113"/>
      <c r="F177" s="126"/>
      <c r="G177" s="133" t="s">
        <v>328</v>
      </c>
      <c r="H177" s="202">
        <v>16000</v>
      </c>
      <c r="I177" s="202">
        <v>16000</v>
      </c>
      <c r="J177" s="211"/>
      <c r="K177" s="212"/>
      <c r="L177" s="276"/>
      <c r="M177" s="254"/>
      <c r="N177" s="254"/>
      <c r="O177" s="255"/>
      <c r="P177" s="256"/>
      <c r="Q177" s="256"/>
      <c r="R177" s="209"/>
      <c r="S177" s="256"/>
      <c r="T177" s="209"/>
      <c r="U177" s="257"/>
      <c r="V177" s="277"/>
      <c r="W177" s="118"/>
      <c r="X177" s="116"/>
      <c r="Y177" s="116"/>
      <c r="Z177" s="116"/>
      <c r="AA177" s="117"/>
    </row>
    <row r="178" spans="1:27" ht="35.25" customHeight="1" outlineLevel="1" x14ac:dyDescent="0.2">
      <c r="A178" s="111" t="s">
        <v>18</v>
      </c>
      <c r="B178" s="109" t="s">
        <v>21</v>
      </c>
      <c r="C178" s="114" t="s">
        <v>264</v>
      </c>
      <c r="D178" s="112" t="s">
        <v>341</v>
      </c>
      <c r="E178" s="113"/>
      <c r="F178" s="126"/>
      <c r="G178" s="131" t="s">
        <v>101</v>
      </c>
      <c r="H178" s="202">
        <v>16000</v>
      </c>
      <c r="I178" s="202">
        <v>16000</v>
      </c>
      <c r="J178" s="211"/>
      <c r="K178" s="212"/>
      <c r="L178" s="276"/>
      <c r="M178" s="254"/>
      <c r="N178" s="254"/>
      <c r="O178" s="255"/>
      <c r="P178" s="256"/>
      <c r="Q178" s="256"/>
      <c r="R178" s="209"/>
      <c r="S178" s="256"/>
      <c r="T178" s="209"/>
      <c r="U178" s="257"/>
      <c r="V178" s="277"/>
      <c r="W178" s="118"/>
      <c r="X178" s="116"/>
      <c r="Y178" s="116"/>
      <c r="Z178" s="116"/>
      <c r="AA178" s="117"/>
    </row>
    <row r="179" spans="1:27" ht="14.25" customHeight="1" outlineLevel="1" x14ac:dyDescent="0.2">
      <c r="A179" s="111" t="s">
        <v>18</v>
      </c>
      <c r="B179" s="109" t="s">
        <v>21</v>
      </c>
      <c r="C179" s="114" t="s">
        <v>265</v>
      </c>
      <c r="D179" s="112" t="s">
        <v>342</v>
      </c>
      <c r="E179" s="113"/>
      <c r="F179" s="126"/>
      <c r="G179" s="131" t="s">
        <v>101</v>
      </c>
      <c r="H179" s="202">
        <v>40000</v>
      </c>
      <c r="I179" s="202">
        <v>40000</v>
      </c>
      <c r="J179" s="211"/>
      <c r="K179" s="212"/>
      <c r="L179" s="276"/>
      <c r="M179" s="254"/>
      <c r="N179" s="254"/>
      <c r="O179" s="255"/>
      <c r="P179" s="256"/>
      <c r="Q179" s="256"/>
      <c r="R179" s="209"/>
      <c r="S179" s="256"/>
      <c r="T179" s="209"/>
      <c r="U179" s="257"/>
      <c r="V179" s="277"/>
      <c r="W179" s="118"/>
      <c r="X179" s="116"/>
      <c r="Y179" s="116"/>
      <c r="Z179" s="116"/>
      <c r="AA179" s="117"/>
    </row>
    <row r="180" spans="1:27" ht="25.5" customHeight="1" outlineLevel="1" x14ac:dyDescent="0.2">
      <c r="A180" s="111" t="s">
        <v>18</v>
      </c>
      <c r="B180" s="109" t="s">
        <v>21</v>
      </c>
      <c r="C180" s="114" t="s">
        <v>338</v>
      </c>
      <c r="D180" s="112" t="s">
        <v>434</v>
      </c>
      <c r="E180" s="113"/>
      <c r="F180" s="126"/>
      <c r="G180" s="133" t="s">
        <v>328</v>
      </c>
      <c r="H180" s="202">
        <v>40000</v>
      </c>
      <c r="I180" s="211">
        <v>40000</v>
      </c>
      <c r="J180" s="211"/>
      <c r="K180" s="212"/>
      <c r="L180" s="276"/>
      <c r="M180" s="254"/>
      <c r="N180" s="254"/>
      <c r="O180" s="255"/>
      <c r="P180" s="256"/>
      <c r="Q180" s="256"/>
      <c r="R180" s="209"/>
      <c r="S180" s="256"/>
      <c r="T180" s="209"/>
      <c r="U180" s="257"/>
      <c r="V180" s="277"/>
      <c r="W180" s="118"/>
      <c r="X180" s="116"/>
      <c r="Y180" s="116"/>
      <c r="Z180" s="116"/>
      <c r="AA180" s="117"/>
    </row>
    <row r="181" spans="1:27" ht="22.5" outlineLevel="1" x14ac:dyDescent="0.2">
      <c r="A181" s="111" t="s">
        <v>18</v>
      </c>
      <c r="B181" s="109" t="s">
        <v>21</v>
      </c>
      <c r="C181" s="114" t="s">
        <v>339</v>
      </c>
      <c r="D181" s="112" t="s">
        <v>344</v>
      </c>
      <c r="E181" s="113"/>
      <c r="F181" s="126"/>
      <c r="G181" s="131" t="s">
        <v>102</v>
      </c>
      <c r="H181" s="211">
        <v>4000</v>
      </c>
      <c r="I181" s="211">
        <v>4000</v>
      </c>
      <c r="J181" s="211"/>
      <c r="K181" s="212"/>
      <c r="L181" s="276"/>
      <c r="M181" s="254"/>
      <c r="N181" s="254"/>
      <c r="O181" s="255"/>
      <c r="P181" s="256"/>
      <c r="Q181" s="256"/>
      <c r="R181" s="209">
        <f t="shared" si="63"/>
        <v>0</v>
      </c>
      <c r="S181" s="256"/>
      <c r="T181" s="209">
        <f t="shared" si="64"/>
        <v>0</v>
      </c>
      <c r="U181" s="257"/>
      <c r="V181" s="277"/>
      <c r="W181" s="118"/>
      <c r="X181" s="116"/>
      <c r="Y181" s="116"/>
      <c r="Z181" s="116"/>
      <c r="AA181" s="117"/>
    </row>
    <row r="182" spans="1:27" outlineLevel="1" x14ac:dyDescent="0.2">
      <c r="A182" s="111" t="s">
        <v>18</v>
      </c>
      <c r="B182" s="109" t="s">
        <v>21</v>
      </c>
      <c r="C182" s="110" t="s">
        <v>130</v>
      </c>
      <c r="D182" s="123" t="s">
        <v>232</v>
      </c>
      <c r="E182" s="125"/>
      <c r="F182" s="128"/>
      <c r="G182" s="132"/>
      <c r="H182" s="203">
        <f>SUM(H183:H198)</f>
        <v>1384000</v>
      </c>
      <c r="I182" s="213">
        <f>SUM(I183:I198)</f>
        <v>1384000</v>
      </c>
      <c r="J182" s="213">
        <f>SUM(J183:J198)</f>
        <v>0</v>
      </c>
      <c r="K182" s="214">
        <f>SUM(K183:K198)</f>
        <v>0</v>
      </c>
      <c r="L182" s="274"/>
      <c r="M182" s="213"/>
      <c r="N182" s="213"/>
      <c r="O182" s="214"/>
      <c r="P182" s="275"/>
      <c r="Q182" s="275"/>
      <c r="R182" s="275"/>
      <c r="S182" s="275"/>
      <c r="T182" s="275"/>
      <c r="U182" s="198"/>
      <c r="V182" s="199"/>
      <c r="W182" s="118"/>
      <c r="X182" s="116"/>
      <c r="Y182" s="116"/>
      <c r="Z182" s="116"/>
      <c r="AA182" s="117"/>
    </row>
    <row r="183" spans="1:27" outlineLevel="1" x14ac:dyDescent="0.2">
      <c r="A183" s="111" t="s">
        <v>18</v>
      </c>
      <c r="B183" s="109" t="s">
        <v>21</v>
      </c>
      <c r="C183" s="114" t="s">
        <v>266</v>
      </c>
      <c r="D183" s="112" t="s">
        <v>230</v>
      </c>
      <c r="E183" s="113"/>
      <c r="F183" s="126"/>
      <c r="G183" s="133" t="s">
        <v>102</v>
      </c>
      <c r="H183" s="202">
        <v>173500</v>
      </c>
      <c r="I183" s="211">
        <v>173500</v>
      </c>
      <c r="J183" s="211"/>
      <c r="K183" s="212"/>
      <c r="L183" s="276"/>
      <c r="M183" s="254"/>
      <c r="N183" s="254"/>
      <c r="O183" s="255"/>
      <c r="P183" s="256"/>
      <c r="Q183" s="256"/>
      <c r="R183" s="209">
        <f t="shared" si="63"/>
        <v>0</v>
      </c>
      <c r="S183" s="256"/>
      <c r="T183" s="209">
        <f t="shared" si="64"/>
        <v>0</v>
      </c>
      <c r="U183" s="257"/>
      <c r="V183" s="277"/>
      <c r="W183" s="118"/>
      <c r="X183" s="116"/>
      <c r="Y183" s="116"/>
      <c r="Z183" s="116"/>
      <c r="AA183" s="117"/>
    </row>
    <row r="184" spans="1:27" ht="103.5" customHeight="1" outlineLevel="1" x14ac:dyDescent="0.2">
      <c r="A184" s="111" t="s">
        <v>18</v>
      </c>
      <c r="B184" s="109" t="s">
        <v>21</v>
      </c>
      <c r="C184" s="114" t="s">
        <v>267</v>
      </c>
      <c r="D184" s="311" t="s">
        <v>353</v>
      </c>
      <c r="E184" s="113"/>
      <c r="F184" s="126"/>
      <c r="G184" s="133" t="s">
        <v>101</v>
      </c>
      <c r="H184" s="202">
        <v>370000</v>
      </c>
      <c r="I184" s="202">
        <v>370000</v>
      </c>
      <c r="J184" s="211"/>
      <c r="K184" s="212"/>
      <c r="L184" s="276"/>
      <c r="M184" s="254"/>
      <c r="N184" s="254"/>
      <c r="O184" s="255"/>
      <c r="P184" s="256"/>
      <c r="Q184" s="256"/>
      <c r="R184" s="209">
        <f t="shared" si="63"/>
        <v>0</v>
      </c>
      <c r="S184" s="256"/>
      <c r="T184" s="209">
        <f t="shared" si="64"/>
        <v>0</v>
      </c>
      <c r="U184" s="257"/>
      <c r="V184" s="277"/>
      <c r="W184" s="118"/>
      <c r="X184" s="116"/>
      <c r="Y184" s="116"/>
      <c r="Z184" s="116"/>
      <c r="AA184" s="117"/>
    </row>
    <row r="185" spans="1:27" ht="40.5" customHeight="1" outlineLevel="1" x14ac:dyDescent="0.2">
      <c r="A185" s="111" t="s">
        <v>18</v>
      </c>
      <c r="B185" s="109" t="s">
        <v>21</v>
      </c>
      <c r="C185" s="114" t="s">
        <v>268</v>
      </c>
      <c r="D185" s="119" t="s">
        <v>354</v>
      </c>
      <c r="E185" s="113"/>
      <c r="F185" s="126"/>
      <c r="G185" s="131" t="s">
        <v>101</v>
      </c>
      <c r="H185" s="202">
        <v>54000</v>
      </c>
      <c r="I185" s="202">
        <v>54000</v>
      </c>
      <c r="J185" s="211"/>
      <c r="K185" s="212"/>
      <c r="L185" s="276"/>
      <c r="M185" s="254"/>
      <c r="N185" s="254"/>
      <c r="O185" s="255"/>
      <c r="P185" s="256"/>
      <c r="Q185" s="256"/>
      <c r="R185" s="209">
        <f t="shared" si="63"/>
        <v>0</v>
      </c>
      <c r="S185" s="256"/>
      <c r="T185" s="209">
        <f t="shared" si="64"/>
        <v>0</v>
      </c>
      <c r="U185" s="257"/>
      <c r="V185" s="277"/>
      <c r="W185" s="118"/>
      <c r="X185" s="116"/>
      <c r="Y185" s="116"/>
      <c r="Z185" s="116"/>
      <c r="AA185" s="117"/>
    </row>
    <row r="186" spans="1:27" outlineLevel="1" x14ac:dyDescent="0.2">
      <c r="A186" s="111" t="s">
        <v>18</v>
      </c>
      <c r="B186" s="109" t="s">
        <v>21</v>
      </c>
      <c r="C186" s="114" t="s">
        <v>269</v>
      </c>
      <c r="D186" s="119" t="s">
        <v>355</v>
      </c>
      <c r="E186" s="113"/>
      <c r="F186" s="126"/>
      <c r="G186" s="133" t="s">
        <v>101</v>
      </c>
      <c r="H186" s="215">
        <v>90000</v>
      </c>
      <c r="I186" s="215">
        <v>90000</v>
      </c>
      <c r="J186" s="211"/>
      <c r="K186" s="212"/>
      <c r="L186" s="276"/>
      <c r="M186" s="254"/>
      <c r="N186" s="254"/>
      <c r="O186" s="255"/>
      <c r="P186" s="256"/>
      <c r="Q186" s="256"/>
      <c r="R186" s="209">
        <f t="shared" si="63"/>
        <v>0</v>
      </c>
      <c r="S186" s="256"/>
      <c r="T186" s="209">
        <f t="shared" si="64"/>
        <v>0</v>
      </c>
      <c r="U186" s="257"/>
      <c r="V186" s="277"/>
      <c r="W186" s="118"/>
      <c r="X186" s="116"/>
      <c r="Y186" s="116"/>
      <c r="Z186" s="116"/>
      <c r="AA186" s="117"/>
    </row>
    <row r="187" spans="1:27" outlineLevel="1" x14ac:dyDescent="0.2">
      <c r="A187" s="111" t="s">
        <v>18</v>
      </c>
      <c r="B187" s="109" t="s">
        <v>21</v>
      </c>
      <c r="C187" s="114" t="s">
        <v>270</v>
      </c>
      <c r="D187" s="120" t="s">
        <v>356</v>
      </c>
      <c r="E187" s="113"/>
      <c r="F187" s="126"/>
      <c r="G187" s="131" t="s">
        <v>101</v>
      </c>
      <c r="H187" s="215">
        <v>100000</v>
      </c>
      <c r="I187" s="215">
        <v>100000</v>
      </c>
      <c r="J187" s="211"/>
      <c r="K187" s="212"/>
      <c r="L187" s="276"/>
      <c r="M187" s="254"/>
      <c r="N187" s="254"/>
      <c r="O187" s="255"/>
      <c r="P187" s="256"/>
      <c r="Q187" s="256"/>
      <c r="R187" s="209">
        <f t="shared" si="63"/>
        <v>0</v>
      </c>
      <c r="S187" s="256"/>
      <c r="T187" s="209">
        <f t="shared" si="64"/>
        <v>0</v>
      </c>
      <c r="U187" s="257"/>
      <c r="V187" s="277"/>
      <c r="W187" s="118"/>
      <c r="X187" s="116"/>
      <c r="Y187" s="116"/>
      <c r="Z187" s="116"/>
      <c r="AA187" s="117"/>
    </row>
    <row r="188" spans="1:27" outlineLevel="1" x14ac:dyDescent="0.2">
      <c r="A188" s="111" t="s">
        <v>18</v>
      </c>
      <c r="B188" s="109" t="s">
        <v>21</v>
      </c>
      <c r="C188" s="114" t="s">
        <v>271</v>
      </c>
      <c r="D188" s="119" t="s">
        <v>357</v>
      </c>
      <c r="E188" s="113"/>
      <c r="F188" s="126"/>
      <c r="G188" s="133" t="s">
        <v>101</v>
      </c>
      <c r="H188" s="215">
        <v>118000</v>
      </c>
      <c r="I188" s="215">
        <v>118000</v>
      </c>
      <c r="J188" s="211"/>
      <c r="K188" s="212"/>
      <c r="L188" s="276"/>
      <c r="M188" s="254"/>
      <c r="N188" s="254"/>
      <c r="O188" s="255"/>
      <c r="P188" s="256"/>
      <c r="Q188" s="256"/>
      <c r="R188" s="209">
        <f>L188+P188+Q188</f>
        <v>0</v>
      </c>
      <c r="S188" s="256"/>
      <c r="T188" s="209">
        <f>R188-S188</f>
        <v>0</v>
      </c>
      <c r="U188" s="257"/>
      <c r="V188" s="277"/>
      <c r="W188" s="118"/>
      <c r="X188" s="116"/>
      <c r="Y188" s="116"/>
      <c r="Z188" s="116"/>
      <c r="AA188" s="117"/>
    </row>
    <row r="189" spans="1:27" ht="22.5" outlineLevel="1" x14ac:dyDescent="0.2">
      <c r="A189" s="111" t="s">
        <v>18</v>
      </c>
      <c r="B189" s="109" t="s">
        <v>21</v>
      </c>
      <c r="C189" s="114" t="s">
        <v>272</v>
      </c>
      <c r="D189" s="119" t="s">
        <v>358</v>
      </c>
      <c r="E189" s="113"/>
      <c r="F189" s="126"/>
      <c r="G189" s="131" t="s">
        <v>101</v>
      </c>
      <c r="H189" s="215">
        <v>55000</v>
      </c>
      <c r="I189" s="215">
        <v>55000</v>
      </c>
      <c r="J189" s="211"/>
      <c r="K189" s="212"/>
      <c r="L189" s="276"/>
      <c r="M189" s="254"/>
      <c r="N189" s="254"/>
      <c r="O189" s="255"/>
      <c r="P189" s="256"/>
      <c r="Q189" s="256"/>
      <c r="R189" s="209">
        <f>L189+P189+Q189</f>
        <v>0</v>
      </c>
      <c r="S189" s="256"/>
      <c r="T189" s="209">
        <f>R189-S189</f>
        <v>0</v>
      </c>
      <c r="U189" s="257"/>
      <c r="V189" s="277"/>
      <c r="W189" s="118"/>
      <c r="X189" s="116"/>
      <c r="Y189" s="116"/>
      <c r="Z189" s="116"/>
      <c r="AA189" s="117"/>
    </row>
    <row r="190" spans="1:27" ht="22.5" outlineLevel="1" x14ac:dyDescent="0.2">
      <c r="A190" s="111" t="s">
        <v>18</v>
      </c>
      <c r="B190" s="109" t="s">
        <v>21</v>
      </c>
      <c r="C190" s="114" t="s">
        <v>273</v>
      </c>
      <c r="D190" s="119" t="s">
        <v>359</v>
      </c>
      <c r="E190" s="113"/>
      <c r="F190" s="126"/>
      <c r="G190" s="133" t="s">
        <v>101</v>
      </c>
      <c r="H190" s="215">
        <v>55000</v>
      </c>
      <c r="I190" s="215">
        <v>55000</v>
      </c>
      <c r="J190" s="211"/>
      <c r="K190" s="212"/>
      <c r="L190" s="276"/>
      <c r="M190" s="254"/>
      <c r="N190" s="254"/>
      <c r="O190" s="255"/>
      <c r="P190" s="256"/>
      <c r="Q190" s="256"/>
      <c r="R190" s="209">
        <f>L190+P190+Q190</f>
        <v>0</v>
      </c>
      <c r="S190" s="256"/>
      <c r="T190" s="209">
        <f>R190-S190</f>
        <v>0</v>
      </c>
      <c r="U190" s="257"/>
      <c r="V190" s="277"/>
      <c r="W190" s="118"/>
      <c r="X190" s="116"/>
      <c r="Y190" s="116"/>
      <c r="Z190" s="116"/>
      <c r="AA190" s="117"/>
    </row>
    <row r="191" spans="1:27" outlineLevel="1" x14ac:dyDescent="0.2">
      <c r="A191" s="111" t="s">
        <v>18</v>
      </c>
      <c r="B191" s="109" t="s">
        <v>21</v>
      </c>
      <c r="C191" s="114" t="s">
        <v>274</v>
      </c>
      <c r="D191" s="119" t="s">
        <v>360</v>
      </c>
      <c r="E191" s="113"/>
      <c r="F191" s="126"/>
      <c r="G191" s="131" t="s">
        <v>101</v>
      </c>
      <c r="H191" s="215">
        <v>55000</v>
      </c>
      <c r="I191" s="215">
        <v>55000</v>
      </c>
      <c r="J191" s="211"/>
      <c r="K191" s="212"/>
      <c r="L191" s="276"/>
      <c r="M191" s="254"/>
      <c r="N191" s="254"/>
      <c r="O191" s="255"/>
      <c r="P191" s="256"/>
      <c r="Q191" s="256"/>
      <c r="R191" s="209">
        <f>L191+P191+Q191</f>
        <v>0</v>
      </c>
      <c r="S191" s="256"/>
      <c r="T191" s="209">
        <f>R191-S191</f>
        <v>0</v>
      </c>
      <c r="U191" s="257"/>
      <c r="V191" s="277"/>
      <c r="W191" s="118"/>
      <c r="X191" s="116"/>
      <c r="Y191" s="116"/>
      <c r="Z191" s="116"/>
      <c r="AA191" s="117"/>
    </row>
    <row r="192" spans="1:27" outlineLevel="1" x14ac:dyDescent="0.2">
      <c r="A192" s="111" t="s">
        <v>18</v>
      </c>
      <c r="B192" s="109" t="s">
        <v>21</v>
      </c>
      <c r="C192" s="114" t="s">
        <v>275</v>
      </c>
      <c r="D192" s="119" t="s">
        <v>361</v>
      </c>
      <c r="E192" s="113"/>
      <c r="F192" s="126"/>
      <c r="G192" s="133" t="s">
        <v>101</v>
      </c>
      <c r="H192" s="215">
        <v>55000</v>
      </c>
      <c r="I192" s="215">
        <v>55000</v>
      </c>
      <c r="J192" s="211"/>
      <c r="K192" s="212"/>
      <c r="L192" s="276"/>
      <c r="M192" s="254"/>
      <c r="N192" s="254"/>
      <c r="O192" s="255"/>
      <c r="P192" s="256"/>
      <c r="Q192" s="256"/>
      <c r="R192" s="209">
        <f>L192+P192+Q192</f>
        <v>0</v>
      </c>
      <c r="S192" s="256"/>
      <c r="T192" s="209">
        <f>R192-S192</f>
        <v>0</v>
      </c>
      <c r="U192" s="257"/>
      <c r="V192" s="277"/>
      <c r="W192" s="118"/>
      <c r="X192" s="116"/>
      <c r="Y192" s="116"/>
      <c r="Z192" s="116"/>
      <c r="AA192" s="117"/>
    </row>
    <row r="193" spans="1:27" ht="22.5" outlineLevel="1" x14ac:dyDescent="0.2">
      <c r="A193" s="111" t="s">
        <v>18</v>
      </c>
      <c r="B193" s="109" t="s">
        <v>21</v>
      </c>
      <c r="C193" s="114" t="s">
        <v>276</v>
      </c>
      <c r="D193" s="119" t="s">
        <v>362</v>
      </c>
      <c r="E193" s="113"/>
      <c r="F193" s="126"/>
      <c r="G193" s="133" t="s">
        <v>101</v>
      </c>
      <c r="H193" s="215">
        <v>40000</v>
      </c>
      <c r="I193" s="215">
        <v>40000</v>
      </c>
      <c r="J193" s="211"/>
      <c r="K193" s="212"/>
      <c r="L193" s="276"/>
      <c r="M193" s="254"/>
      <c r="N193" s="254"/>
      <c r="O193" s="255"/>
      <c r="P193" s="256"/>
      <c r="Q193" s="256"/>
      <c r="R193" s="209">
        <f t="shared" si="63"/>
        <v>0</v>
      </c>
      <c r="S193" s="256"/>
      <c r="T193" s="209">
        <f t="shared" si="64"/>
        <v>0</v>
      </c>
      <c r="U193" s="257"/>
      <c r="V193" s="277"/>
      <c r="W193" s="118"/>
      <c r="X193" s="116"/>
      <c r="Y193" s="116"/>
      <c r="Z193" s="116"/>
      <c r="AA193" s="117"/>
    </row>
    <row r="194" spans="1:27" outlineLevel="1" x14ac:dyDescent="0.2">
      <c r="A194" s="111" t="s">
        <v>18</v>
      </c>
      <c r="B194" s="109" t="s">
        <v>21</v>
      </c>
      <c r="C194" s="114" t="s">
        <v>348</v>
      </c>
      <c r="D194" s="119" t="s">
        <v>363</v>
      </c>
      <c r="E194" s="113"/>
      <c r="F194" s="126"/>
      <c r="G194" s="131" t="s">
        <v>101</v>
      </c>
      <c r="H194" s="215">
        <v>70000</v>
      </c>
      <c r="I194" s="215">
        <v>70000</v>
      </c>
      <c r="J194" s="211"/>
      <c r="K194" s="212"/>
      <c r="L194" s="276"/>
      <c r="M194" s="254"/>
      <c r="N194" s="254"/>
      <c r="O194" s="255"/>
      <c r="P194" s="256"/>
      <c r="Q194" s="256"/>
      <c r="R194" s="209">
        <f t="shared" si="63"/>
        <v>0</v>
      </c>
      <c r="S194" s="256"/>
      <c r="T194" s="209">
        <f t="shared" si="64"/>
        <v>0</v>
      </c>
      <c r="U194" s="257"/>
      <c r="V194" s="277"/>
      <c r="W194" s="118"/>
      <c r="X194" s="116"/>
      <c r="Y194" s="116"/>
      <c r="Z194" s="116"/>
      <c r="AA194" s="117"/>
    </row>
    <row r="195" spans="1:27" outlineLevel="1" x14ac:dyDescent="0.2">
      <c r="A195" s="111" t="s">
        <v>18</v>
      </c>
      <c r="B195" s="109" t="s">
        <v>21</v>
      </c>
      <c r="C195" s="114" t="s">
        <v>349</v>
      </c>
      <c r="D195" s="119" t="s">
        <v>364</v>
      </c>
      <c r="E195" s="113"/>
      <c r="F195" s="126"/>
      <c r="G195" s="133" t="s">
        <v>101</v>
      </c>
      <c r="H195" s="215">
        <v>55000</v>
      </c>
      <c r="I195" s="215">
        <v>55000</v>
      </c>
      <c r="J195" s="211"/>
      <c r="K195" s="212"/>
      <c r="L195" s="276"/>
      <c r="M195" s="254"/>
      <c r="N195" s="254"/>
      <c r="O195" s="255"/>
      <c r="P195" s="256"/>
      <c r="Q195" s="256"/>
      <c r="R195" s="209">
        <f t="shared" si="63"/>
        <v>0</v>
      </c>
      <c r="S195" s="256"/>
      <c r="T195" s="209">
        <f t="shared" si="64"/>
        <v>0</v>
      </c>
      <c r="U195" s="257"/>
      <c r="V195" s="277"/>
      <c r="W195" s="118"/>
      <c r="X195" s="116"/>
      <c r="Y195" s="116"/>
      <c r="Z195" s="116"/>
      <c r="AA195" s="117"/>
    </row>
    <row r="196" spans="1:27" ht="33.75" outlineLevel="1" x14ac:dyDescent="0.2">
      <c r="A196" s="111" t="s">
        <v>18</v>
      </c>
      <c r="B196" s="109" t="s">
        <v>21</v>
      </c>
      <c r="C196" s="114" t="s">
        <v>350</v>
      </c>
      <c r="D196" s="119" t="s">
        <v>365</v>
      </c>
      <c r="E196" s="113"/>
      <c r="F196" s="126"/>
      <c r="G196" s="131" t="s">
        <v>101</v>
      </c>
      <c r="H196" s="215">
        <v>46000</v>
      </c>
      <c r="I196" s="215">
        <v>46000</v>
      </c>
      <c r="J196" s="211"/>
      <c r="K196" s="212"/>
      <c r="L196" s="276"/>
      <c r="M196" s="254"/>
      <c r="N196" s="254"/>
      <c r="O196" s="255"/>
      <c r="P196" s="256"/>
      <c r="Q196" s="256"/>
      <c r="R196" s="209">
        <f t="shared" si="63"/>
        <v>0</v>
      </c>
      <c r="S196" s="256"/>
      <c r="T196" s="209">
        <f t="shared" si="64"/>
        <v>0</v>
      </c>
      <c r="U196" s="257"/>
      <c r="V196" s="277"/>
      <c r="W196" s="118"/>
      <c r="X196" s="116"/>
      <c r="Y196" s="116"/>
      <c r="Z196" s="116"/>
      <c r="AA196" s="117"/>
    </row>
    <row r="197" spans="1:27" outlineLevel="1" x14ac:dyDescent="0.2">
      <c r="A197" s="111" t="s">
        <v>18</v>
      </c>
      <c r="B197" s="109" t="s">
        <v>21</v>
      </c>
      <c r="C197" s="114" t="s">
        <v>351</v>
      </c>
      <c r="D197" s="119" t="s">
        <v>366</v>
      </c>
      <c r="E197" s="113"/>
      <c r="F197" s="126"/>
      <c r="G197" s="133" t="s">
        <v>101</v>
      </c>
      <c r="H197" s="215">
        <v>43000</v>
      </c>
      <c r="I197" s="215">
        <v>43000</v>
      </c>
      <c r="J197" s="211"/>
      <c r="K197" s="212"/>
      <c r="L197" s="276"/>
      <c r="M197" s="254"/>
      <c r="N197" s="254"/>
      <c r="O197" s="255"/>
      <c r="P197" s="256"/>
      <c r="Q197" s="256"/>
      <c r="R197" s="209">
        <f t="shared" si="63"/>
        <v>0</v>
      </c>
      <c r="S197" s="256"/>
      <c r="T197" s="209">
        <f t="shared" si="64"/>
        <v>0</v>
      </c>
      <c r="U197" s="257"/>
      <c r="V197" s="277"/>
      <c r="W197" s="118"/>
      <c r="X197" s="116"/>
      <c r="Y197" s="116"/>
      <c r="Z197" s="116"/>
      <c r="AA197" s="117"/>
    </row>
    <row r="198" spans="1:27" ht="22.5" outlineLevel="1" x14ac:dyDescent="0.2">
      <c r="A198" s="111" t="s">
        <v>18</v>
      </c>
      <c r="B198" s="109" t="s">
        <v>21</v>
      </c>
      <c r="C198" s="114" t="s">
        <v>352</v>
      </c>
      <c r="D198" s="112" t="s">
        <v>344</v>
      </c>
      <c r="E198" s="113"/>
      <c r="F198" s="126"/>
      <c r="G198" s="133" t="s">
        <v>102</v>
      </c>
      <c r="H198" s="215">
        <v>4500</v>
      </c>
      <c r="I198" s="215">
        <v>4500</v>
      </c>
      <c r="J198" s="211"/>
      <c r="K198" s="212"/>
      <c r="L198" s="276"/>
      <c r="M198" s="254"/>
      <c r="N198" s="254"/>
      <c r="O198" s="255"/>
      <c r="P198" s="256"/>
      <c r="Q198" s="256"/>
      <c r="R198" s="209">
        <f t="shared" si="63"/>
        <v>0</v>
      </c>
      <c r="S198" s="256"/>
      <c r="T198" s="209">
        <f t="shared" si="64"/>
        <v>0</v>
      </c>
      <c r="U198" s="257"/>
      <c r="V198" s="277"/>
      <c r="W198" s="118"/>
      <c r="X198" s="116"/>
      <c r="Y198" s="116"/>
      <c r="Z198" s="116"/>
      <c r="AA198" s="117"/>
    </row>
    <row r="199" spans="1:27" outlineLevel="1" x14ac:dyDescent="0.2">
      <c r="A199" s="111" t="s">
        <v>18</v>
      </c>
      <c r="B199" s="109" t="s">
        <v>21</v>
      </c>
      <c r="C199" s="110" t="s">
        <v>131</v>
      </c>
      <c r="D199" s="123" t="s">
        <v>233</v>
      </c>
      <c r="E199" s="125"/>
      <c r="F199" s="128"/>
      <c r="G199" s="132"/>
      <c r="H199" s="203">
        <f>SUM(H200:H222)</f>
        <v>813000</v>
      </c>
      <c r="I199" s="213">
        <f>SUM(I200:I222)</f>
        <v>813000</v>
      </c>
      <c r="J199" s="213">
        <f>SUM(J200:J222)</f>
        <v>0</v>
      </c>
      <c r="K199" s="214">
        <f>SUM(K200:K222)</f>
        <v>0</v>
      </c>
      <c r="L199" s="274"/>
      <c r="M199" s="213"/>
      <c r="N199" s="213"/>
      <c r="O199" s="214"/>
      <c r="P199" s="275"/>
      <c r="Q199" s="275"/>
      <c r="R199" s="275"/>
      <c r="S199" s="275"/>
      <c r="T199" s="275"/>
      <c r="U199" s="198"/>
      <c r="V199" s="199"/>
      <c r="W199" s="118"/>
      <c r="X199" s="116"/>
      <c r="Y199" s="116"/>
      <c r="Z199" s="116"/>
      <c r="AA199" s="117"/>
    </row>
    <row r="200" spans="1:27" outlineLevel="1" x14ac:dyDescent="0.2">
      <c r="A200" s="111" t="s">
        <v>18</v>
      </c>
      <c r="B200" s="109" t="s">
        <v>21</v>
      </c>
      <c r="C200" s="114" t="s">
        <v>277</v>
      </c>
      <c r="D200" s="122" t="s">
        <v>230</v>
      </c>
      <c r="E200" s="113"/>
      <c r="F200" s="126"/>
      <c r="G200" s="133" t="s">
        <v>102</v>
      </c>
      <c r="H200" s="202">
        <v>75000</v>
      </c>
      <c r="I200" s="211">
        <v>75000</v>
      </c>
      <c r="J200" s="211"/>
      <c r="K200" s="212"/>
      <c r="L200" s="276"/>
      <c r="M200" s="254"/>
      <c r="N200" s="254"/>
      <c r="O200" s="255"/>
      <c r="P200" s="256"/>
      <c r="Q200" s="256"/>
      <c r="R200" s="209">
        <f t="shared" si="63"/>
        <v>0</v>
      </c>
      <c r="S200" s="256"/>
      <c r="T200" s="209">
        <f t="shared" si="64"/>
        <v>0</v>
      </c>
      <c r="U200" s="257"/>
      <c r="V200" s="277"/>
      <c r="W200" s="118"/>
      <c r="X200" s="116"/>
      <c r="Y200" s="116"/>
      <c r="Z200" s="116"/>
      <c r="AA200" s="117"/>
    </row>
    <row r="201" spans="1:27" ht="15.75" customHeight="1" outlineLevel="1" x14ac:dyDescent="0.2">
      <c r="A201" s="111" t="s">
        <v>18</v>
      </c>
      <c r="B201" s="109" t="s">
        <v>21</v>
      </c>
      <c r="C201" s="114" t="s">
        <v>278</v>
      </c>
      <c r="D201" s="119" t="s">
        <v>389</v>
      </c>
      <c r="E201" s="113"/>
      <c r="F201" s="126"/>
      <c r="G201" s="131" t="s">
        <v>101</v>
      </c>
      <c r="H201" s="202">
        <v>30000</v>
      </c>
      <c r="I201" s="202">
        <v>30000</v>
      </c>
      <c r="J201" s="211"/>
      <c r="K201" s="212"/>
      <c r="L201" s="276"/>
      <c r="M201" s="254"/>
      <c r="N201" s="254"/>
      <c r="O201" s="255"/>
      <c r="P201" s="256"/>
      <c r="Q201" s="256"/>
      <c r="R201" s="209">
        <f t="shared" si="63"/>
        <v>0</v>
      </c>
      <c r="S201" s="256"/>
      <c r="T201" s="209">
        <f t="shared" si="64"/>
        <v>0</v>
      </c>
      <c r="U201" s="257"/>
      <c r="V201" s="277"/>
      <c r="W201" s="118"/>
      <c r="X201" s="116"/>
      <c r="Y201" s="116"/>
      <c r="Z201" s="116"/>
      <c r="AA201" s="117"/>
    </row>
    <row r="202" spans="1:27" ht="15.75" customHeight="1" outlineLevel="1" x14ac:dyDescent="0.2">
      <c r="A202" s="111" t="s">
        <v>18</v>
      </c>
      <c r="B202" s="109" t="s">
        <v>21</v>
      </c>
      <c r="C202" s="114" t="s">
        <v>279</v>
      </c>
      <c r="D202" s="119" t="s">
        <v>390</v>
      </c>
      <c r="E202" s="113"/>
      <c r="F202" s="126"/>
      <c r="G202" s="133" t="s">
        <v>101</v>
      </c>
      <c r="H202" s="202">
        <v>35000</v>
      </c>
      <c r="I202" s="202">
        <v>35000</v>
      </c>
      <c r="J202" s="211"/>
      <c r="K202" s="212"/>
      <c r="L202" s="276"/>
      <c r="M202" s="254"/>
      <c r="N202" s="254"/>
      <c r="O202" s="255"/>
      <c r="P202" s="256"/>
      <c r="Q202" s="256"/>
      <c r="R202" s="209">
        <f t="shared" si="63"/>
        <v>0</v>
      </c>
      <c r="S202" s="256"/>
      <c r="T202" s="209">
        <f t="shared" si="64"/>
        <v>0</v>
      </c>
      <c r="U202" s="257"/>
      <c r="V202" s="277"/>
      <c r="W202" s="118"/>
      <c r="X202" s="116"/>
      <c r="Y202" s="116"/>
      <c r="Z202" s="116"/>
      <c r="AA202" s="117"/>
    </row>
    <row r="203" spans="1:27" ht="15.75" customHeight="1" outlineLevel="1" x14ac:dyDescent="0.2">
      <c r="A203" s="111" t="s">
        <v>18</v>
      </c>
      <c r="B203" s="109" t="s">
        <v>21</v>
      </c>
      <c r="C203" s="114" t="s">
        <v>280</v>
      </c>
      <c r="D203" s="119" t="s">
        <v>391</v>
      </c>
      <c r="E203" s="113"/>
      <c r="F203" s="126"/>
      <c r="G203" s="131" t="s">
        <v>101</v>
      </c>
      <c r="H203" s="202">
        <v>40000</v>
      </c>
      <c r="I203" s="202">
        <v>40000</v>
      </c>
      <c r="J203" s="211"/>
      <c r="K203" s="212"/>
      <c r="L203" s="276"/>
      <c r="M203" s="254"/>
      <c r="N203" s="254"/>
      <c r="O203" s="255"/>
      <c r="P203" s="256"/>
      <c r="Q203" s="256"/>
      <c r="R203" s="209"/>
      <c r="S203" s="256"/>
      <c r="T203" s="209"/>
      <c r="U203" s="257"/>
      <c r="V203" s="277"/>
      <c r="W203" s="118"/>
      <c r="X203" s="116"/>
      <c r="Y203" s="116"/>
      <c r="Z203" s="116"/>
      <c r="AA203" s="117"/>
    </row>
    <row r="204" spans="1:27" ht="15.75" customHeight="1" outlineLevel="1" x14ac:dyDescent="0.2">
      <c r="A204" s="111" t="s">
        <v>18</v>
      </c>
      <c r="B204" s="109" t="s">
        <v>21</v>
      </c>
      <c r="C204" s="114" t="s">
        <v>281</v>
      </c>
      <c r="D204" s="119" t="s">
        <v>392</v>
      </c>
      <c r="E204" s="113"/>
      <c r="F204" s="126"/>
      <c r="G204" s="133" t="s">
        <v>101</v>
      </c>
      <c r="H204" s="202">
        <v>30000</v>
      </c>
      <c r="I204" s="202">
        <v>30000</v>
      </c>
      <c r="J204" s="211"/>
      <c r="K204" s="212"/>
      <c r="L204" s="276"/>
      <c r="M204" s="254"/>
      <c r="N204" s="254"/>
      <c r="O204" s="255"/>
      <c r="P204" s="256"/>
      <c r="Q204" s="256"/>
      <c r="R204" s="209"/>
      <c r="S204" s="256"/>
      <c r="T204" s="209"/>
      <c r="U204" s="257"/>
      <c r="V204" s="277"/>
      <c r="W204" s="118"/>
      <c r="X204" s="116"/>
      <c r="Y204" s="116"/>
      <c r="Z204" s="116"/>
      <c r="AA204" s="117"/>
    </row>
    <row r="205" spans="1:27" ht="15.75" customHeight="1" outlineLevel="1" x14ac:dyDescent="0.2">
      <c r="A205" s="111" t="s">
        <v>18</v>
      </c>
      <c r="B205" s="109" t="s">
        <v>21</v>
      </c>
      <c r="C205" s="114" t="s">
        <v>282</v>
      </c>
      <c r="D205" s="119" t="s">
        <v>393</v>
      </c>
      <c r="E205" s="113"/>
      <c r="F205" s="126"/>
      <c r="G205" s="131" t="s">
        <v>101</v>
      </c>
      <c r="H205" s="202">
        <v>35000</v>
      </c>
      <c r="I205" s="202">
        <v>35000</v>
      </c>
      <c r="J205" s="211"/>
      <c r="K205" s="212"/>
      <c r="L205" s="276"/>
      <c r="M205" s="254"/>
      <c r="N205" s="254"/>
      <c r="O205" s="255"/>
      <c r="P205" s="256"/>
      <c r="Q205" s="256"/>
      <c r="R205" s="209"/>
      <c r="S205" s="256"/>
      <c r="T205" s="209"/>
      <c r="U205" s="257"/>
      <c r="V205" s="277"/>
      <c r="W205" s="118"/>
      <c r="X205" s="116"/>
      <c r="Y205" s="116"/>
      <c r="Z205" s="116"/>
      <c r="AA205" s="117"/>
    </row>
    <row r="206" spans="1:27" ht="15.75" customHeight="1" outlineLevel="1" x14ac:dyDescent="0.2">
      <c r="A206" s="111" t="s">
        <v>18</v>
      </c>
      <c r="B206" s="109" t="s">
        <v>21</v>
      </c>
      <c r="C206" s="114" t="s">
        <v>283</v>
      </c>
      <c r="D206" s="119" t="s">
        <v>394</v>
      </c>
      <c r="E206" s="113"/>
      <c r="F206" s="126"/>
      <c r="G206" s="133" t="s">
        <v>101</v>
      </c>
      <c r="H206" s="202">
        <v>45000</v>
      </c>
      <c r="I206" s="202">
        <v>45000</v>
      </c>
      <c r="J206" s="211"/>
      <c r="K206" s="212"/>
      <c r="L206" s="276"/>
      <c r="M206" s="254"/>
      <c r="N206" s="254"/>
      <c r="O206" s="255"/>
      <c r="P206" s="256"/>
      <c r="Q206" s="256"/>
      <c r="R206" s="209"/>
      <c r="S206" s="256"/>
      <c r="T206" s="209"/>
      <c r="U206" s="257"/>
      <c r="V206" s="277"/>
      <c r="W206" s="118"/>
      <c r="X206" s="116"/>
      <c r="Y206" s="116"/>
      <c r="Z206" s="116"/>
      <c r="AA206" s="117"/>
    </row>
    <row r="207" spans="1:27" ht="15.75" customHeight="1" outlineLevel="1" x14ac:dyDescent="0.2">
      <c r="A207" s="111" t="s">
        <v>18</v>
      </c>
      <c r="B207" s="109" t="s">
        <v>21</v>
      </c>
      <c r="C207" s="114" t="s">
        <v>284</v>
      </c>
      <c r="D207" s="119" t="s">
        <v>395</v>
      </c>
      <c r="E207" s="113"/>
      <c r="F207" s="126"/>
      <c r="G207" s="131" t="s">
        <v>101</v>
      </c>
      <c r="H207" s="202">
        <v>10000</v>
      </c>
      <c r="I207" s="202">
        <v>10000</v>
      </c>
      <c r="J207" s="211"/>
      <c r="K207" s="212"/>
      <c r="L207" s="276"/>
      <c r="M207" s="254"/>
      <c r="N207" s="254"/>
      <c r="O207" s="255"/>
      <c r="P207" s="256"/>
      <c r="Q207" s="256"/>
      <c r="R207" s="209"/>
      <c r="S207" s="256"/>
      <c r="T207" s="209"/>
      <c r="U207" s="257"/>
      <c r="V207" s="277"/>
      <c r="W207" s="118"/>
      <c r="X207" s="116"/>
      <c r="Y207" s="116"/>
      <c r="Z207" s="116"/>
      <c r="AA207" s="117"/>
    </row>
    <row r="208" spans="1:27" outlineLevel="1" x14ac:dyDescent="0.2">
      <c r="A208" s="111" t="s">
        <v>18</v>
      </c>
      <c r="B208" s="109" t="s">
        <v>21</v>
      </c>
      <c r="C208" s="114" t="s">
        <v>285</v>
      </c>
      <c r="D208" s="119" t="s">
        <v>396</v>
      </c>
      <c r="E208" s="113"/>
      <c r="F208" s="126"/>
      <c r="G208" s="133" t="s">
        <v>101</v>
      </c>
      <c r="H208" s="202">
        <v>20000</v>
      </c>
      <c r="I208" s="202">
        <v>20000</v>
      </c>
      <c r="J208" s="211"/>
      <c r="K208" s="212"/>
      <c r="L208" s="276"/>
      <c r="M208" s="254"/>
      <c r="N208" s="254"/>
      <c r="O208" s="255"/>
      <c r="P208" s="256"/>
      <c r="Q208" s="256"/>
      <c r="R208" s="209"/>
      <c r="S208" s="256"/>
      <c r="T208" s="209"/>
      <c r="U208" s="257"/>
      <c r="V208" s="277"/>
      <c r="W208" s="118"/>
      <c r="X208" s="116"/>
      <c r="Y208" s="116"/>
      <c r="Z208" s="116"/>
      <c r="AA208" s="117"/>
    </row>
    <row r="209" spans="1:27" outlineLevel="1" x14ac:dyDescent="0.2">
      <c r="A209" s="111" t="s">
        <v>18</v>
      </c>
      <c r="B209" s="109" t="s">
        <v>21</v>
      </c>
      <c r="C209" s="114" t="s">
        <v>286</v>
      </c>
      <c r="D209" s="119" t="s">
        <v>398</v>
      </c>
      <c r="E209" s="113"/>
      <c r="F209" s="126"/>
      <c r="G209" s="133" t="s">
        <v>101</v>
      </c>
      <c r="H209" s="202">
        <v>30000</v>
      </c>
      <c r="I209" s="202">
        <v>30000</v>
      </c>
      <c r="J209" s="211"/>
      <c r="K209" s="212"/>
      <c r="L209" s="276"/>
      <c r="M209" s="254"/>
      <c r="N209" s="254"/>
      <c r="O209" s="255"/>
      <c r="P209" s="256"/>
      <c r="Q209" s="256"/>
      <c r="R209" s="209"/>
      <c r="S209" s="256"/>
      <c r="T209" s="209"/>
      <c r="U209" s="257"/>
      <c r="V209" s="277"/>
      <c r="W209" s="118"/>
      <c r="X209" s="116"/>
      <c r="Y209" s="116"/>
      <c r="Z209" s="116"/>
      <c r="AA209" s="117"/>
    </row>
    <row r="210" spans="1:27" ht="13.5" customHeight="1" outlineLevel="1" x14ac:dyDescent="0.2">
      <c r="A210" s="111" t="s">
        <v>18</v>
      </c>
      <c r="B210" s="109" t="s">
        <v>21</v>
      </c>
      <c r="C210" s="114" t="s">
        <v>376</v>
      </c>
      <c r="D210" s="119" t="s">
        <v>399</v>
      </c>
      <c r="E210" s="113"/>
      <c r="F210" s="126"/>
      <c r="G210" s="131" t="s">
        <v>101</v>
      </c>
      <c r="H210" s="202">
        <v>32000</v>
      </c>
      <c r="I210" s="202">
        <v>32000</v>
      </c>
      <c r="J210" s="211"/>
      <c r="K210" s="212"/>
      <c r="L210" s="276"/>
      <c r="M210" s="254"/>
      <c r="N210" s="254"/>
      <c r="O210" s="255"/>
      <c r="P210" s="256"/>
      <c r="Q210" s="256"/>
      <c r="R210" s="209"/>
      <c r="S210" s="256"/>
      <c r="T210" s="209"/>
      <c r="U210" s="257"/>
      <c r="V210" s="277"/>
      <c r="W210" s="118"/>
      <c r="X210" s="116"/>
      <c r="Y210" s="116"/>
      <c r="Z210" s="116"/>
      <c r="AA210" s="117"/>
    </row>
    <row r="211" spans="1:27" ht="13.5" customHeight="1" outlineLevel="1" x14ac:dyDescent="0.2">
      <c r="A211" s="111" t="s">
        <v>18</v>
      </c>
      <c r="B211" s="109" t="s">
        <v>21</v>
      </c>
      <c r="C211" s="114" t="s">
        <v>377</v>
      </c>
      <c r="D211" s="119" t="s">
        <v>400</v>
      </c>
      <c r="E211" s="113"/>
      <c r="F211" s="126"/>
      <c r="G211" s="133" t="s">
        <v>101</v>
      </c>
      <c r="H211" s="202">
        <v>15000</v>
      </c>
      <c r="I211" s="202">
        <v>15000</v>
      </c>
      <c r="J211" s="211"/>
      <c r="K211" s="212"/>
      <c r="L211" s="276"/>
      <c r="M211" s="254"/>
      <c r="N211" s="254"/>
      <c r="O211" s="255"/>
      <c r="P211" s="256"/>
      <c r="Q211" s="256"/>
      <c r="R211" s="209"/>
      <c r="S211" s="256"/>
      <c r="T211" s="209"/>
      <c r="U211" s="257"/>
      <c r="V211" s="277"/>
      <c r="W211" s="118"/>
      <c r="X211" s="116"/>
      <c r="Y211" s="116"/>
      <c r="Z211" s="116"/>
      <c r="AA211" s="117"/>
    </row>
    <row r="212" spans="1:27" ht="13.5" customHeight="1" outlineLevel="1" x14ac:dyDescent="0.2">
      <c r="A212" s="111" t="s">
        <v>18</v>
      </c>
      <c r="B212" s="109" t="s">
        <v>21</v>
      </c>
      <c r="C212" s="114" t="s">
        <v>378</v>
      </c>
      <c r="D212" s="119" t="s">
        <v>401</v>
      </c>
      <c r="E212" s="113"/>
      <c r="F212" s="126"/>
      <c r="G212" s="131" t="s">
        <v>101</v>
      </c>
      <c r="H212" s="202">
        <v>60000</v>
      </c>
      <c r="I212" s="202">
        <v>60000</v>
      </c>
      <c r="J212" s="211"/>
      <c r="K212" s="212"/>
      <c r="L212" s="276"/>
      <c r="M212" s="254"/>
      <c r="N212" s="254"/>
      <c r="O212" s="255"/>
      <c r="P212" s="256"/>
      <c r="Q212" s="256"/>
      <c r="R212" s="209"/>
      <c r="S212" s="256"/>
      <c r="T212" s="209"/>
      <c r="U212" s="257"/>
      <c r="V212" s="277"/>
      <c r="W212" s="118"/>
      <c r="X212" s="116"/>
      <c r="Y212" s="116"/>
      <c r="Z212" s="116"/>
      <c r="AA212" s="117"/>
    </row>
    <row r="213" spans="1:27" ht="15.75" customHeight="1" outlineLevel="1" x14ac:dyDescent="0.2">
      <c r="A213" s="111" t="s">
        <v>18</v>
      </c>
      <c r="B213" s="109" t="s">
        <v>21</v>
      </c>
      <c r="C213" s="114" t="s">
        <v>379</v>
      </c>
      <c r="D213" s="119" t="s">
        <v>402</v>
      </c>
      <c r="E213" s="113"/>
      <c r="F213" s="126"/>
      <c r="G213" s="133" t="s">
        <v>101</v>
      </c>
      <c r="H213" s="202">
        <v>35000</v>
      </c>
      <c r="I213" s="202">
        <v>35000</v>
      </c>
      <c r="J213" s="211"/>
      <c r="K213" s="212"/>
      <c r="L213" s="276"/>
      <c r="M213" s="254"/>
      <c r="N213" s="254"/>
      <c r="O213" s="255"/>
      <c r="P213" s="256"/>
      <c r="Q213" s="256"/>
      <c r="R213" s="209"/>
      <c r="S213" s="256"/>
      <c r="T213" s="209"/>
      <c r="U213" s="257"/>
      <c r="V213" s="277"/>
      <c r="W213" s="118"/>
      <c r="X213" s="116"/>
      <c r="Y213" s="116"/>
      <c r="Z213" s="116"/>
      <c r="AA213" s="117"/>
    </row>
    <row r="214" spans="1:27" outlineLevel="1" x14ac:dyDescent="0.2">
      <c r="A214" s="111" t="s">
        <v>18</v>
      </c>
      <c r="B214" s="109" t="s">
        <v>21</v>
      </c>
      <c r="C214" s="114" t="s">
        <v>380</v>
      </c>
      <c r="D214" s="119" t="s">
        <v>403</v>
      </c>
      <c r="E214" s="113"/>
      <c r="F214" s="126"/>
      <c r="G214" s="131" t="s">
        <v>101</v>
      </c>
      <c r="H214" s="202">
        <v>46000</v>
      </c>
      <c r="I214" s="202">
        <v>46000</v>
      </c>
      <c r="J214" s="211"/>
      <c r="K214" s="212"/>
      <c r="L214" s="276"/>
      <c r="M214" s="254"/>
      <c r="N214" s="254"/>
      <c r="O214" s="255"/>
      <c r="P214" s="256"/>
      <c r="Q214" s="256"/>
      <c r="R214" s="209">
        <f t="shared" si="63"/>
        <v>0</v>
      </c>
      <c r="S214" s="256"/>
      <c r="T214" s="209">
        <f t="shared" si="64"/>
        <v>0</v>
      </c>
      <c r="U214" s="257"/>
      <c r="V214" s="277"/>
      <c r="W214" s="118"/>
      <c r="X214" s="116"/>
      <c r="Y214" s="116"/>
      <c r="Z214" s="116"/>
      <c r="AA214" s="117"/>
    </row>
    <row r="215" spans="1:27" ht="15.75" customHeight="1" outlineLevel="1" x14ac:dyDescent="0.2">
      <c r="A215" s="111" t="s">
        <v>18</v>
      </c>
      <c r="B215" s="109" t="s">
        <v>21</v>
      </c>
      <c r="C215" s="114" t="s">
        <v>381</v>
      </c>
      <c r="D215" s="119" t="s">
        <v>404</v>
      </c>
      <c r="E215" s="113"/>
      <c r="F215" s="126"/>
      <c r="G215" s="131" t="s">
        <v>101</v>
      </c>
      <c r="H215" s="202">
        <v>38000</v>
      </c>
      <c r="I215" s="202">
        <v>38000</v>
      </c>
      <c r="J215" s="211"/>
      <c r="K215" s="212"/>
      <c r="L215" s="276"/>
      <c r="M215" s="254"/>
      <c r="N215" s="254"/>
      <c r="O215" s="255"/>
      <c r="P215" s="256"/>
      <c r="Q215" s="256"/>
      <c r="R215" s="209">
        <f t="shared" si="63"/>
        <v>0</v>
      </c>
      <c r="S215" s="256"/>
      <c r="T215" s="209">
        <f t="shared" si="64"/>
        <v>0</v>
      </c>
      <c r="U215" s="257"/>
      <c r="V215" s="277"/>
      <c r="W215" s="118"/>
      <c r="X215" s="116"/>
      <c r="Y215" s="116"/>
      <c r="Z215" s="116"/>
      <c r="AA215" s="117"/>
    </row>
    <row r="216" spans="1:27" ht="15.75" customHeight="1" outlineLevel="1" x14ac:dyDescent="0.2">
      <c r="A216" s="111" t="s">
        <v>18</v>
      </c>
      <c r="B216" s="109" t="s">
        <v>21</v>
      </c>
      <c r="C216" s="114" t="s">
        <v>382</v>
      </c>
      <c r="D216" s="119" t="s">
        <v>405</v>
      </c>
      <c r="E216" s="113"/>
      <c r="F216" s="126"/>
      <c r="G216" s="133" t="s">
        <v>101</v>
      </c>
      <c r="H216" s="202">
        <v>40000</v>
      </c>
      <c r="I216" s="202">
        <v>40000</v>
      </c>
      <c r="J216" s="211"/>
      <c r="K216" s="212"/>
      <c r="L216" s="276"/>
      <c r="M216" s="254"/>
      <c r="N216" s="254"/>
      <c r="O216" s="255"/>
      <c r="P216" s="256"/>
      <c r="Q216" s="256"/>
      <c r="R216" s="209">
        <f t="shared" si="63"/>
        <v>0</v>
      </c>
      <c r="S216" s="256"/>
      <c r="T216" s="209">
        <f t="shared" si="64"/>
        <v>0</v>
      </c>
      <c r="U216" s="257"/>
      <c r="V216" s="277"/>
      <c r="W216" s="118"/>
      <c r="X216" s="116"/>
      <c r="Y216" s="116"/>
      <c r="Z216" s="116"/>
      <c r="AA216" s="117"/>
    </row>
    <row r="217" spans="1:27" ht="15.75" customHeight="1" outlineLevel="1" x14ac:dyDescent="0.2">
      <c r="A217" s="111" t="s">
        <v>18</v>
      </c>
      <c r="B217" s="109" t="s">
        <v>21</v>
      </c>
      <c r="C217" s="114" t="s">
        <v>383</v>
      </c>
      <c r="D217" s="119" t="s">
        <v>406</v>
      </c>
      <c r="E217" s="113"/>
      <c r="F217" s="126"/>
      <c r="G217" s="131" t="s">
        <v>101</v>
      </c>
      <c r="H217" s="202">
        <v>40000</v>
      </c>
      <c r="I217" s="202">
        <v>40000</v>
      </c>
      <c r="J217" s="211"/>
      <c r="K217" s="212"/>
      <c r="L217" s="276"/>
      <c r="M217" s="254"/>
      <c r="N217" s="254"/>
      <c r="O217" s="255"/>
      <c r="P217" s="256"/>
      <c r="Q217" s="256"/>
      <c r="R217" s="209">
        <f t="shared" si="63"/>
        <v>0</v>
      </c>
      <c r="S217" s="256"/>
      <c r="T217" s="209">
        <f t="shared" si="64"/>
        <v>0</v>
      </c>
      <c r="U217" s="257"/>
      <c r="V217" s="277"/>
      <c r="W217" s="118"/>
      <c r="X217" s="116"/>
      <c r="Y217" s="116"/>
      <c r="Z217" s="116"/>
      <c r="AA217" s="117"/>
    </row>
    <row r="218" spans="1:27" ht="15.75" customHeight="1" outlineLevel="1" x14ac:dyDescent="0.2">
      <c r="A218" s="111" t="s">
        <v>18</v>
      </c>
      <c r="B218" s="109" t="s">
        <v>21</v>
      </c>
      <c r="C218" s="114" t="s">
        <v>384</v>
      </c>
      <c r="D218" s="119" t="s">
        <v>407</v>
      </c>
      <c r="E218" s="113"/>
      <c r="F218" s="126"/>
      <c r="G218" s="133" t="s">
        <v>101</v>
      </c>
      <c r="H218" s="202">
        <v>40000</v>
      </c>
      <c r="I218" s="202">
        <v>40000</v>
      </c>
      <c r="J218" s="211"/>
      <c r="K218" s="212"/>
      <c r="L218" s="276"/>
      <c r="M218" s="254"/>
      <c r="N218" s="254"/>
      <c r="O218" s="255"/>
      <c r="P218" s="256"/>
      <c r="Q218" s="256"/>
      <c r="R218" s="209">
        <f t="shared" si="63"/>
        <v>0</v>
      </c>
      <c r="S218" s="256"/>
      <c r="T218" s="209">
        <f t="shared" si="64"/>
        <v>0</v>
      </c>
      <c r="U218" s="257"/>
      <c r="V218" s="277"/>
      <c r="W218" s="118"/>
      <c r="X218" s="116"/>
      <c r="Y218" s="116"/>
      <c r="Z218" s="116"/>
      <c r="AA218" s="117"/>
    </row>
    <row r="219" spans="1:27" outlineLevel="1" x14ac:dyDescent="0.2">
      <c r="A219" s="111" t="s">
        <v>18</v>
      </c>
      <c r="B219" s="109" t="s">
        <v>21</v>
      </c>
      <c r="C219" s="114" t="s">
        <v>385</v>
      </c>
      <c r="D219" s="119" t="s">
        <v>408</v>
      </c>
      <c r="E219" s="113"/>
      <c r="F219" s="126"/>
      <c r="G219" s="131" t="s">
        <v>101</v>
      </c>
      <c r="H219" s="202">
        <v>36000</v>
      </c>
      <c r="I219" s="202">
        <v>36000</v>
      </c>
      <c r="J219" s="211"/>
      <c r="K219" s="212"/>
      <c r="L219" s="276"/>
      <c r="M219" s="254"/>
      <c r="N219" s="254"/>
      <c r="O219" s="255"/>
      <c r="P219" s="256"/>
      <c r="Q219" s="256"/>
      <c r="R219" s="209">
        <f t="shared" si="63"/>
        <v>0</v>
      </c>
      <c r="S219" s="256"/>
      <c r="T219" s="209">
        <f t="shared" si="64"/>
        <v>0</v>
      </c>
      <c r="U219" s="257"/>
      <c r="V219" s="277"/>
      <c r="W219" s="118"/>
      <c r="X219" s="116"/>
      <c r="Y219" s="116"/>
      <c r="Z219" s="116"/>
      <c r="AA219" s="117"/>
    </row>
    <row r="220" spans="1:27" outlineLevel="1" x14ac:dyDescent="0.2">
      <c r="A220" s="111" t="s">
        <v>18</v>
      </c>
      <c r="B220" s="109" t="s">
        <v>21</v>
      </c>
      <c r="C220" s="114" t="s">
        <v>386</v>
      </c>
      <c r="D220" s="119" t="s">
        <v>409</v>
      </c>
      <c r="E220" s="113"/>
      <c r="F220" s="126"/>
      <c r="G220" s="133" t="s">
        <v>101</v>
      </c>
      <c r="H220" s="202">
        <v>39000</v>
      </c>
      <c r="I220" s="202">
        <v>39000</v>
      </c>
      <c r="J220" s="211"/>
      <c r="K220" s="212"/>
      <c r="L220" s="276"/>
      <c r="M220" s="254"/>
      <c r="N220" s="254"/>
      <c r="O220" s="255"/>
      <c r="P220" s="256"/>
      <c r="Q220" s="256"/>
      <c r="R220" s="209"/>
      <c r="S220" s="256"/>
      <c r="T220" s="209"/>
      <c r="U220" s="257"/>
      <c r="V220" s="277"/>
      <c r="W220" s="118"/>
      <c r="X220" s="116"/>
      <c r="Y220" s="116"/>
      <c r="Z220" s="116"/>
      <c r="AA220" s="117"/>
    </row>
    <row r="221" spans="1:27" ht="23.25" customHeight="1" outlineLevel="1" x14ac:dyDescent="0.2">
      <c r="A221" s="111" t="s">
        <v>18</v>
      </c>
      <c r="B221" s="109" t="s">
        <v>21</v>
      </c>
      <c r="C221" s="114" t="s">
        <v>387</v>
      </c>
      <c r="D221" s="112" t="s">
        <v>434</v>
      </c>
      <c r="E221" s="113"/>
      <c r="F221" s="126"/>
      <c r="G221" s="133" t="s">
        <v>101</v>
      </c>
      <c r="H221" s="202">
        <v>40000</v>
      </c>
      <c r="I221" s="211">
        <v>40000</v>
      </c>
      <c r="J221" s="211"/>
      <c r="K221" s="212"/>
      <c r="L221" s="276"/>
      <c r="M221" s="254"/>
      <c r="N221" s="254"/>
      <c r="O221" s="255"/>
      <c r="P221" s="256"/>
      <c r="Q221" s="256"/>
      <c r="R221" s="209"/>
      <c r="S221" s="256"/>
      <c r="T221" s="209"/>
      <c r="U221" s="257"/>
      <c r="V221" s="277"/>
      <c r="W221" s="118"/>
      <c r="X221" s="116"/>
      <c r="Y221" s="116"/>
      <c r="Z221" s="116"/>
      <c r="AA221" s="117"/>
    </row>
    <row r="222" spans="1:27" ht="23.25" customHeight="1" outlineLevel="1" x14ac:dyDescent="0.2">
      <c r="A222" s="111" t="s">
        <v>18</v>
      </c>
      <c r="B222" s="109" t="s">
        <v>21</v>
      </c>
      <c r="C222" s="114" t="s">
        <v>388</v>
      </c>
      <c r="D222" s="112" t="s">
        <v>344</v>
      </c>
      <c r="E222" s="113"/>
      <c r="F222" s="126"/>
      <c r="G222" s="133" t="s">
        <v>102</v>
      </c>
      <c r="H222" s="202">
        <v>2000</v>
      </c>
      <c r="I222" s="202">
        <v>2000</v>
      </c>
      <c r="J222" s="211"/>
      <c r="K222" s="212"/>
      <c r="L222" s="276"/>
      <c r="M222" s="254"/>
      <c r="N222" s="254"/>
      <c r="O222" s="255"/>
      <c r="P222" s="256"/>
      <c r="Q222" s="256"/>
      <c r="R222" s="209">
        <f t="shared" si="63"/>
        <v>0</v>
      </c>
      <c r="S222" s="256"/>
      <c r="T222" s="209">
        <f t="shared" si="64"/>
        <v>0</v>
      </c>
      <c r="U222" s="257"/>
      <c r="V222" s="277"/>
      <c r="W222" s="118"/>
      <c r="X222" s="116"/>
      <c r="Y222" s="116"/>
      <c r="Z222" s="116"/>
      <c r="AA222" s="117"/>
    </row>
    <row r="223" spans="1:27" outlineLevel="1" x14ac:dyDescent="0.2">
      <c r="A223" s="111" t="s">
        <v>18</v>
      </c>
      <c r="B223" s="109" t="s">
        <v>21</v>
      </c>
      <c r="C223" s="110" t="s">
        <v>132</v>
      </c>
      <c r="D223" s="123" t="s">
        <v>234</v>
      </c>
      <c r="E223" s="125"/>
      <c r="F223" s="128"/>
      <c r="G223" s="132"/>
      <c r="H223" s="203">
        <f>SUM(H224:H233)</f>
        <v>741915</v>
      </c>
      <c r="I223" s="213">
        <f>SUM(I224:I233)</f>
        <v>741915</v>
      </c>
      <c r="J223" s="213">
        <f>SUM(J224:J233)</f>
        <v>0</v>
      </c>
      <c r="K223" s="214">
        <f>SUM(K224:K233)</f>
        <v>0</v>
      </c>
      <c r="L223" s="274"/>
      <c r="M223" s="213"/>
      <c r="N223" s="213"/>
      <c r="O223" s="214"/>
      <c r="P223" s="275"/>
      <c r="Q223" s="275"/>
      <c r="R223" s="275"/>
      <c r="S223" s="275"/>
      <c r="T223" s="275"/>
      <c r="U223" s="198"/>
      <c r="V223" s="199"/>
      <c r="W223" s="118"/>
      <c r="X223" s="116"/>
      <c r="Y223" s="116"/>
      <c r="Z223" s="116"/>
      <c r="AA223" s="117"/>
    </row>
    <row r="224" spans="1:27" outlineLevel="1" x14ac:dyDescent="0.2">
      <c r="A224" s="111" t="s">
        <v>18</v>
      </c>
      <c r="B224" s="109" t="s">
        <v>21</v>
      </c>
      <c r="C224" s="114" t="s">
        <v>287</v>
      </c>
      <c r="D224" s="112" t="s">
        <v>230</v>
      </c>
      <c r="E224" s="113"/>
      <c r="F224" s="126"/>
      <c r="G224" s="133" t="s">
        <v>102</v>
      </c>
      <c r="H224" s="215">
        <v>172000</v>
      </c>
      <c r="I224" s="215">
        <v>172000</v>
      </c>
      <c r="J224" s="211"/>
      <c r="K224" s="212"/>
      <c r="L224" s="276"/>
      <c r="M224" s="254"/>
      <c r="N224" s="254"/>
      <c r="O224" s="255"/>
      <c r="P224" s="256"/>
      <c r="Q224" s="256"/>
      <c r="R224" s="209">
        <f t="shared" si="63"/>
        <v>0</v>
      </c>
      <c r="S224" s="256"/>
      <c r="T224" s="209">
        <f t="shared" si="64"/>
        <v>0</v>
      </c>
      <c r="U224" s="257"/>
      <c r="V224" s="277"/>
      <c r="W224" s="118"/>
      <c r="X224" s="116"/>
      <c r="Y224" s="116"/>
      <c r="Z224" s="116"/>
      <c r="AA224" s="117"/>
    </row>
    <row r="225" spans="1:27" ht="22.5" outlineLevel="1" x14ac:dyDescent="0.2">
      <c r="A225" s="111" t="s">
        <v>18</v>
      </c>
      <c r="B225" s="109" t="s">
        <v>21</v>
      </c>
      <c r="C225" s="114" t="s">
        <v>288</v>
      </c>
      <c r="D225" s="112" t="s">
        <v>410</v>
      </c>
      <c r="E225" s="113"/>
      <c r="F225" s="126"/>
      <c r="G225" s="133" t="s">
        <v>101</v>
      </c>
      <c r="H225" s="316">
        <v>289620</v>
      </c>
      <c r="I225" s="317">
        <v>289620</v>
      </c>
      <c r="J225" s="211"/>
      <c r="K225" s="212"/>
      <c r="L225" s="276"/>
      <c r="M225" s="254"/>
      <c r="N225" s="254"/>
      <c r="O225" s="255"/>
      <c r="P225" s="256"/>
      <c r="Q225" s="256"/>
      <c r="R225" s="209"/>
      <c r="S225" s="256"/>
      <c r="T225" s="209"/>
      <c r="U225" s="257"/>
      <c r="V225" s="277"/>
      <c r="W225" s="118"/>
      <c r="X225" s="116"/>
      <c r="Y225" s="116"/>
      <c r="Z225" s="116"/>
      <c r="AA225" s="117"/>
    </row>
    <row r="226" spans="1:27" outlineLevel="1" x14ac:dyDescent="0.2">
      <c r="A226" s="111" t="s">
        <v>18</v>
      </c>
      <c r="B226" s="109" t="s">
        <v>21</v>
      </c>
      <c r="C226" s="114" t="s">
        <v>289</v>
      </c>
      <c r="D226" s="112" t="s">
        <v>411</v>
      </c>
      <c r="E226" s="113"/>
      <c r="F226" s="126"/>
      <c r="G226" s="133" t="s">
        <v>101</v>
      </c>
      <c r="H226" s="316">
        <v>37651</v>
      </c>
      <c r="I226" s="317">
        <v>37651</v>
      </c>
      <c r="J226" s="211"/>
      <c r="K226" s="212"/>
      <c r="L226" s="276"/>
      <c r="M226" s="254"/>
      <c r="N226" s="254"/>
      <c r="O226" s="255"/>
      <c r="P226" s="256"/>
      <c r="Q226" s="256"/>
      <c r="R226" s="209"/>
      <c r="S226" s="256"/>
      <c r="T226" s="209"/>
      <c r="U226" s="257"/>
      <c r="V226" s="277"/>
      <c r="W226" s="118"/>
      <c r="X226" s="116"/>
      <c r="Y226" s="116"/>
      <c r="Z226" s="116"/>
      <c r="AA226" s="117"/>
    </row>
    <row r="227" spans="1:27" outlineLevel="1" x14ac:dyDescent="0.2">
      <c r="A227" s="111" t="s">
        <v>18</v>
      </c>
      <c r="B227" s="109" t="s">
        <v>21</v>
      </c>
      <c r="C227" s="114" t="s">
        <v>290</v>
      </c>
      <c r="D227" s="314" t="s">
        <v>412</v>
      </c>
      <c r="E227" s="113"/>
      <c r="F227" s="126"/>
      <c r="G227" s="133" t="s">
        <v>101</v>
      </c>
      <c r="H227" s="316">
        <v>43443</v>
      </c>
      <c r="I227" s="317">
        <v>43443</v>
      </c>
      <c r="J227" s="211"/>
      <c r="K227" s="212"/>
      <c r="L227" s="276"/>
      <c r="M227" s="254"/>
      <c r="N227" s="254"/>
      <c r="O227" s="255"/>
      <c r="P227" s="256"/>
      <c r="Q227" s="256"/>
      <c r="R227" s="209"/>
      <c r="S227" s="256"/>
      <c r="T227" s="209"/>
      <c r="U227" s="257"/>
      <c r="V227" s="277"/>
      <c r="W227" s="118"/>
      <c r="X227" s="116"/>
      <c r="Y227" s="116"/>
      <c r="Z227" s="116"/>
      <c r="AA227" s="117"/>
    </row>
    <row r="228" spans="1:27" outlineLevel="1" x14ac:dyDescent="0.2">
      <c r="A228" s="111" t="s">
        <v>18</v>
      </c>
      <c r="B228" s="109" t="s">
        <v>21</v>
      </c>
      <c r="C228" s="114" t="s">
        <v>291</v>
      </c>
      <c r="D228" s="112" t="s">
        <v>413</v>
      </c>
      <c r="E228" s="113"/>
      <c r="F228" s="126"/>
      <c r="G228" s="133" t="s">
        <v>101</v>
      </c>
      <c r="H228" s="316">
        <v>34754</v>
      </c>
      <c r="I228" s="317">
        <v>34754</v>
      </c>
      <c r="J228" s="211"/>
      <c r="K228" s="212"/>
      <c r="L228" s="276"/>
      <c r="M228" s="254"/>
      <c r="N228" s="254"/>
      <c r="O228" s="255"/>
      <c r="P228" s="256"/>
      <c r="Q228" s="256"/>
      <c r="R228" s="209"/>
      <c r="S228" s="256"/>
      <c r="T228" s="209"/>
      <c r="U228" s="257"/>
      <c r="V228" s="277"/>
      <c r="W228" s="118"/>
      <c r="X228" s="116"/>
      <c r="Y228" s="116"/>
      <c r="Z228" s="116"/>
      <c r="AA228" s="117"/>
    </row>
    <row r="229" spans="1:27" outlineLevel="1" x14ac:dyDescent="0.2">
      <c r="A229" s="111" t="s">
        <v>18</v>
      </c>
      <c r="B229" s="109" t="s">
        <v>21</v>
      </c>
      <c r="C229" s="114" t="s">
        <v>292</v>
      </c>
      <c r="D229" s="112" t="s">
        <v>334</v>
      </c>
      <c r="E229" s="113"/>
      <c r="F229" s="126"/>
      <c r="G229" s="133" t="s">
        <v>101</v>
      </c>
      <c r="H229" s="316">
        <v>31858</v>
      </c>
      <c r="I229" s="317">
        <v>31858</v>
      </c>
      <c r="J229" s="211"/>
      <c r="K229" s="212"/>
      <c r="L229" s="276"/>
      <c r="M229" s="254"/>
      <c r="N229" s="254"/>
      <c r="O229" s="255"/>
      <c r="P229" s="256"/>
      <c r="Q229" s="256"/>
      <c r="R229" s="209"/>
      <c r="S229" s="256"/>
      <c r="T229" s="209"/>
      <c r="U229" s="257"/>
      <c r="V229" s="277"/>
      <c r="W229" s="118"/>
      <c r="X229" s="116"/>
      <c r="Y229" s="116"/>
      <c r="Z229" s="116"/>
      <c r="AA229" s="117"/>
    </row>
    <row r="230" spans="1:27" ht="13.5" customHeight="1" outlineLevel="1" x14ac:dyDescent="0.2">
      <c r="A230" s="111" t="s">
        <v>18</v>
      </c>
      <c r="B230" s="109" t="s">
        <v>21</v>
      </c>
      <c r="C230" s="114" t="s">
        <v>293</v>
      </c>
      <c r="D230" s="112" t="s">
        <v>418</v>
      </c>
      <c r="E230" s="113"/>
      <c r="F230" s="126"/>
      <c r="G230" s="133" t="s">
        <v>101</v>
      </c>
      <c r="H230" s="316">
        <v>34754</v>
      </c>
      <c r="I230" s="317">
        <v>34754</v>
      </c>
      <c r="J230" s="211"/>
      <c r="K230" s="212"/>
      <c r="L230" s="276"/>
      <c r="M230" s="254"/>
      <c r="N230" s="254"/>
      <c r="O230" s="255"/>
      <c r="P230" s="256"/>
      <c r="Q230" s="256"/>
      <c r="R230" s="209">
        <f t="shared" si="63"/>
        <v>0</v>
      </c>
      <c r="S230" s="256"/>
      <c r="T230" s="209">
        <f t="shared" si="64"/>
        <v>0</v>
      </c>
      <c r="U230" s="257"/>
      <c r="V230" s="277"/>
      <c r="W230" s="118"/>
      <c r="X230" s="116"/>
      <c r="Y230" s="116"/>
      <c r="Z230" s="116"/>
      <c r="AA230" s="117"/>
    </row>
    <row r="231" spans="1:27" ht="23.25" customHeight="1" outlineLevel="1" x14ac:dyDescent="0.2">
      <c r="A231" s="111" t="s">
        <v>18</v>
      </c>
      <c r="B231" s="109" t="s">
        <v>21</v>
      </c>
      <c r="C231" s="114" t="s">
        <v>415</v>
      </c>
      <c r="D231" s="112" t="s">
        <v>434</v>
      </c>
      <c r="E231" s="113"/>
      <c r="F231" s="126"/>
      <c r="G231" s="133" t="s">
        <v>101</v>
      </c>
      <c r="H231" s="316">
        <v>40000</v>
      </c>
      <c r="I231" s="317">
        <v>40000</v>
      </c>
      <c r="J231" s="211"/>
      <c r="K231" s="212"/>
      <c r="L231" s="276"/>
      <c r="M231" s="254"/>
      <c r="N231" s="254"/>
      <c r="O231" s="255"/>
      <c r="P231" s="256"/>
      <c r="Q231" s="256"/>
      <c r="R231" s="209"/>
      <c r="S231" s="256"/>
      <c r="T231" s="209"/>
      <c r="U231" s="257"/>
      <c r="V231" s="277"/>
      <c r="W231" s="118"/>
      <c r="X231" s="116"/>
      <c r="Y231" s="116"/>
      <c r="Z231" s="116"/>
      <c r="AA231" s="117"/>
    </row>
    <row r="232" spans="1:27" outlineLevel="1" x14ac:dyDescent="0.2">
      <c r="A232" s="111" t="s">
        <v>18</v>
      </c>
      <c r="B232" s="109" t="s">
        <v>21</v>
      </c>
      <c r="C232" s="114" t="s">
        <v>416</v>
      </c>
      <c r="D232" s="112" t="s">
        <v>414</v>
      </c>
      <c r="E232" s="113"/>
      <c r="F232" s="126"/>
      <c r="G232" s="133" t="s">
        <v>101</v>
      </c>
      <c r="H232" s="316">
        <v>42835</v>
      </c>
      <c r="I232" s="317">
        <v>42835</v>
      </c>
      <c r="J232" s="211"/>
      <c r="K232" s="212"/>
      <c r="L232" s="276"/>
      <c r="M232" s="254"/>
      <c r="N232" s="254"/>
      <c r="O232" s="255"/>
      <c r="P232" s="256"/>
      <c r="Q232" s="256"/>
      <c r="R232" s="209">
        <f t="shared" si="63"/>
        <v>0</v>
      </c>
      <c r="S232" s="256"/>
      <c r="T232" s="209">
        <f t="shared" si="64"/>
        <v>0</v>
      </c>
      <c r="U232" s="257"/>
      <c r="V232" s="277"/>
      <c r="W232" s="118"/>
      <c r="X232" s="116"/>
      <c r="Y232" s="116"/>
      <c r="Z232" s="116"/>
      <c r="AA232" s="117"/>
    </row>
    <row r="233" spans="1:27" ht="22.5" outlineLevel="1" x14ac:dyDescent="0.2">
      <c r="A233" s="111" t="s">
        <v>18</v>
      </c>
      <c r="B233" s="109" t="s">
        <v>21</v>
      </c>
      <c r="C233" s="114" t="s">
        <v>417</v>
      </c>
      <c r="D233" s="315" t="s">
        <v>231</v>
      </c>
      <c r="E233" s="113"/>
      <c r="F233" s="126"/>
      <c r="G233" s="133" t="s">
        <v>102</v>
      </c>
      <c r="H233" s="316">
        <v>15000</v>
      </c>
      <c r="I233" s="317">
        <v>15000</v>
      </c>
      <c r="J233" s="211"/>
      <c r="K233" s="212"/>
      <c r="L233" s="276"/>
      <c r="M233" s="254"/>
      <c r="N233" s="254"/>
      <c r="O233" s="255"/>
      <c r="P233" s="256"/>
      <c r="Q233" s="256"/>
      <c r="R233" s="209">
        <f t="shared" si="63"/>
        <v>0</v>
      </c>
      <c r="S233" s="256"/>
      <c r="T233" s="209">
        <f t="shared" si="64"/>
        <v>0</v>
      </c>
      <c r="U233" s="257"/>
      <c r="V233" s="277"/>
      <c r="W233" s="118"/>
      <c r="X233" s="116"/>
      <c r="Y233" s="116"/>
      <c r="Z233" s="116"/>
      <c r="AA233" s="117"/>
    </row>
    <row r="234" spans="1:27" outlineLevel="1" x14ac:dyDescent="0.2">
      <c r="A234" s="111" t="s">
        <v>18</v>
      </c>
      <c r="B234" s="109" t="s">
        <v>21</v>
      </c>
      <c r="C234" s="110" t="s">
        <v>133</v>
      </c>
      <c r="D234" s="123" t="s">
        <v>235</v>
      </c>
      <c r="E234" s="125"/>
      <c r="F234" s="128"/>
      <c r="G234" s="132"/>
      <c r="H234" s="203">
        <f>SUM(H235:H240)</f>
        <v>196902</v>
      </c>
      <c r="I234" s="213">
        <f>SUM(I235:I240)</f>
        <v>196902</v>
      </c>
      <c r="J234" s="213">
        <f>SUM(J235:J240)</f>
        <v>0</v>
      </c>
      <c r="K234" s="214">
        <f>SUM(K235:K240)</f>
        <v>0</v>
      </c>
      <c r="L234" s="274"/>
      <c r="M234" s="213"/>
      <c r="N234" s="213"/>
      <c r="O234" s="214"/>
      <c r="P234" s="275"/>
      <c r="Q234" s="275"/>
      <c r="R234" s="275"/>
      <c r="S234" s="275"/>
      <c r="T234" s="275"/>
      <c r="U234" s="198"/>
      <c r="V234" s="199"/>
      <c r="W234" s="118"/>
      <c r="X234" s="116"/>
      <c r="Y234" s="116"/>
      <c r="Z234" s="116"/>
      <c r="AA234" s="117"/>
    </row>
    <row r="235" spans="1:27" outlineLevel="1" x14ac:dyDescent="0.2">
      <c r="A235" s="111" t="s">
        <v>18</v>
      </c>
      <c r="B235" s="109" t="s">
        <v>21</v>
      </c>
      <c r="C235" s="114" t="s">
        <v>294</v>
      </c>
      <c r="D235" s="112" t="s">
        <v>230</v>
      </c>
      <c r="E235" s="113"/>
      <c r="F235" s="126"/>
      <c r="G235" s="133" t="s">
        <v>102</v>
      </c>
      <c r="H235" s="323">
        <v>60000</v>
      </c>
      <c r="I235" s="323">
        <v>60000</v>
      </c>
      <c r="J235" s="211"/>
      <c r="K235" s="212"/>
      <c r="L235" s="276"/>
      <c r="M235" s="254"/>
      <c r="N235" s="254"/>
      <c r="O235" s="255"/>
      <c r="P235" s="256"/>
      <c r="Q235" s="256"/>
      <c r="R235" s="209">
        <f t="shared" si="63"/>
        <v>0</v>
      </c>
      <c r="S235" s="256"/>
      <c r="T235" s="209">
        <f t="shared" si="64"/>
        <v>0</v>
      </c>
      <c r="U235" s="257"/>
      <c r="V235" s="277"/>
      <c r="W235" s="118"/>
      <c r="X235" s="116"/>
      <c r="Y235" s="116"/>
      <c r="Z235" s="116"/>
      <c r="AA235" s="117"/>
    </row>
    <row r="236" spans="1:27" outlineLevel="1" x14ac:dyDescent="0.2">
      <c r="A236" s="111" t="s">
        <v>18</v>
      </c>
      <c r="B236" s="109" t="s">
        <v>21</v>
      </c>
      <c r="C236" s="114" t="s">
        <v>295</v>
      </c>
      <c r="D236" s="137" t="s">
        <v>430</v>
      </c>
      <c r="E236" s="113"/>
      <c r="F236" s="126"/>
      <c r="G236" s="131" t="s">
        <v>101</v>
      </c>
      <c r="H236" s="324">
        <v>15929</v>
      </c>
      <c r="I236" s="324">
        <v>15929</v>
      </c>
      <c r="J236" s="211"/>
      <c r="K236" s="212"/>
      <c r="L236" s="276"/>
      <c r="M236" s="254"/>
      <c r="N236" s="254"/>
      <c r="O236" s="255"/>
      <c r="P236" s="256"/>
      <c r="Q236" s="256"/>
      <c r="R236" s="209">
        <f t="shared" si="63"/>
        <v>0</v>
      </c>
      <c r="S236" s="256"/>
      <c r="T236" s="209">
        <f t="shared" si="64"/>
        <v>0</v>
      </c>
      <c r="U236" s="257"/>
      <c r="V236" s="277"/>
      <c r="W236" s="118"/>
      <c r="X236" s="116"/>
      <c r="Y236" s="116"/>
      <c r="Z236" s="116"/>
      <c r="AA236" s="117"/>
    </row>
    <row r="237" spans="1:27" outlineLevel="1" x14ac:dyDescent="0.2">
      <c r="A237" s="111" t="s">
        <v>18</v>
      </c>
      <c r="B237" s="109" t="s">
        <v>21</v>
      </c>
      <c r="C237" s="114" t="s">
        <v>296</v>
      </c>
      <c r="D237" s="137" t="s">
        <v>431</v>
      </c>
      <c r="E237" s="113"/>
      <c r="F237" s="126"/>
      <c r="G237" s="131" t="s">
        <v>101</v>
      </c>
      <c r="H237" s="324">
        <v>19694</v>
      </c>
      <c r="I237" s="324">
        <v>19694</v>
      </c>
      <c r="J237" s="211"/>
      <c r="K237" s="212"/>
      <c r="L237" s="276"/>
      <c r="M237" s="254"/>
      <c r="N237" s="254"/>
      <c r="O237" s="255"/>
      <c r="P237" s="256"/>
      <c r="Q237" s="256"/>
      <c r="R237" s="209">
        <f t="shared" si="63"/>
        <v>0</v>
      </c>
      <c r="S237" s="256"/>
      <c r="T237" s="209">
        <f t="shared" si="64"/>
        <v>0</v>
      </c>
      <c r="U237" s="257"/>
      <c r="V237" s="277"/>
      <c r="W237" s="118"/>
      <c r="X237" s="116"/>
      <c r="Y237" s="116"/>
      <c r="Z237" s="116"/>
      <c r="AA237" s="117"/>
    </row>
    <row r="238" spans="1:27" ht="22.5" outlineLevel="1" x14ac:dyDescent="0.2">
      <c r="A238" s="111" t="s">
        <v>18</v>
      </c>
      <c r="B238" s="109" t="s">
        <v>21</v>
      </c>
      <c r="C238" s="114" t="s">
        <v>297</v>
      </c>
      <c r="D238" s="112" t="s">
        <v>434</v>
      </c>
      <c r="E238" s="113"/>
      <c r="F238" s="126"/>
      <c r="G238" s="131" t="s">
        <v>101</v>
      </c>
      <c r="H238" s="323">
        <v>50000</v>
      </c>
      <c r="I238" s="323">
        <v>50000</v>
      </c>
      <c r="J238" s="211"/>
      <c r="K238" s="212"/>
      <c r="L238" s="276"/>
      <c r="M238" s="254"/>
      <c r="N238" s="254"/>
      <c r="O238" s="255"/>
      <c r="P238" s="256"/>
      <c r="Q238" s="256"/>
      <c r="R238" s="209"/>
      <c r="S238" s="256"/>
      <c r="T238" s="209"/>
      <c r="U238" s="257"/>
      <c r="V238" s="277"/>
      <c r="W238" s="118"/>
      <c r="X238" s="116"/>
      <c r="Y238" s="116"/>
      <c r="Z238" s="116"/>
      <c r="AA238" s="117"/>
    </row>
    <row r="239" spans="1:27" outlineLevel="1" x14ac:dyDescent="0.2">
      <c r="A239" s="111" t="s">
        <v>18</v>
      </c>
      <c r="B239" s="109" t="s">
        <v>21</v>
      </c>
      <c r="C239" s="114" t="s">
        <v>298</v>
      </c>
      <c r="D239" s="137" t="s">
        <v>432</v>
      </c>
      <c r="E239" s="113"/>
      <c r="F239" s="126"/>
      <c r="G239" s="131" t="s">
        <v>101</v>
      </c>
      <c r="H239" s="324">
        <v>31279</v>
      </c>
      <c r="I239" s="324">
        <v>31279</v>
      </c>
      <c r="J239" s="211"/>
      <c r="K239" s="212"/>
      <c r="L239" s="276"/>
      <c r="M239" s="254"/>
      <c r="N239" s="254"/>
      <c r="O239" s="255"/>
      <c r="P239" s="256"/>
      <c r="Q239" s="256"/>
      <c r="R239" s="209">
        <f t="shared" si="63"/>
        <v>0</v>
      </c>
      <c r="S239" s="256"/>
      <c r="T239" s="209">
        <f t="shared" si="64"/>
        <v>0</v>
      </c>
      <c r="U239" s="257"/>
      <c r="V239" s="277"/>
      <c r="W239" s="118"/>
      <c r="X239" s="116"/>
      <c r="Y239" s="116"/>
      <c r="Z239" s="116"/>
      <c r="AA239" s="117"/>
    </row>
    <row r="240" spans="1:27" ht="22.5" outlineLevel="1" x14ac:dyDescent="0.2">
      <c r="A240" s="111" t="s">
        <v>18</v>
      </c>
      <c r="B240" s="109" t="s">
        <v>21</v>
      </c>
      <c r="C240" s="114" t="s">
        <v>433</v>
      </c>
      <c r="D240" s="121" t="s">
        <v>444</v>
      </c>
      <c r="E240" s="113"/>
      <c r="F240" s="126"/>
      <c r="G240" s="131" t="s">
        <v>102</v>
      </c>
      <c r="H240" s="323">
        <v>20000</v>
      </c>
      <c r="I240" s="323">
        <v>20000</v>
      </c>
      <c r="J240" s="211"/>
      <c r="K240" s="212"/>
      <c r="L240" s="276"/>
      <c r="M240" s="254"/>
      <c r="N240" s="254"/>
      <c r="O240" s="255"/>
      <c r="P240" s="256"/>
      <c r="Q240" s="256"/>
      <c r="R240" s="209">
        <f t="shared" si="63"/>
        <v>0</v>
      </c>
      <c r="S240" s="256"/>
      <c r="T240" s="209">
        <f t="shared" si="64"/>
        <v>0</v>
      </c>
      <c r="U240" s="257"/>
      <c r="V240" s="277"/>
      <c r="W240" s="118"/>
      <c r="X240" s="116"/>
      <c r="Y240" s="116"/>
      <c r="Z240" s="116"/>
      <c r="AA240" s="117"/>
    </row>
    <row r="241" spans="1:27" outlineLevel="1" x14ac:dyDescent="0.2">
      <c r="A241" s="111" t="s">
        <v>18</v>
      </c>
      <c r="B241" s="109" t="s">
        <v>21</v>
      </c>
      <c r="C241" s="110" t="s">
        <v>134</v>
      </c>
      <c r="D241" s="123" t="s">
        <v>236</v>
      </c>
      <c r="E241" s="125"/>
      <c r="F241" s="128"/>
      <c r="G241" s="132"/>
      <c r="H241" s="203">
        <f>SUM(H242:H248)</f>
        <v>174000</v>
      </c>
      <c r="I241" s="213">
        <f>SUM(I242:I248)</f>
        <v>174000</v>
      </c>
      <c r="J241" s="213">
        <f>SUM(J242:J248)</f>
        <v>0</v>
      </c>
      <c r="K241" s="214">
        <f>SUM(K242:K248)</f>
        <v>0</v>
      </c>
      <c r="L241" s="274"/>
      <c r="M241" s="213"/>
      <c r="N241" s="213"/>
      <c r="O241" s="214"/>
      <c r="P241" s="275"/>
      <c r="Q241" s="275"/>
      <c r="R241" s="275"/>
      <c r="S241" s="275"/>
      <c r="T241" s="275"/>
      <c r="U241" s="198"/>
      <c r="V241" s="199"/>
      <c r="W241" s="118"/>
      <c r="X241" s="116"/>
      <c r="Y241" s="116"/>
      <c r="Z241" s="116"/>
      <c r="AA241" s="117"/>
    </row>
    <row r="242" spans="1:27" outlineLevel="1" x14ac:dyDescent="0.2">
      <c r="A242" s="111" t="s">
        <v>18</v>
      </c>
      <c r="B242" s="109" t="s">
        <v>21</v>
      </c>
      <c r="C242" s="114" t="s">
        <v>299</v>
      </c>
      <c r="D242" s="112" t="s">
        <v>230</v>
      </c>
      <c r="E242" s="113"/>
      <c r="F242" s="126"/>
      <c r="G242" s="133" t="s">
        <v>102</v>
      </c>
      <c r="H242" s="202">
        <v>23000</v>
      </c>
      <c r="I242" s="211">
        <v>23000</v>
      </c>
      <c r="J242" s="211"/>
      <c r="K242" s="212"/>
      <c r="L242" s="276"/>
      <c r="M242" s="254"/>
      <c r="N242" s="254"/>
      <c r="O242" s="255"/>
      <c r="P242" s="256"/>
      <c r="Q242" s="256"/>
      <c r="R242" s="209">
        <f t="shared" si="63"/>
        <v>0</v>
      </c>
      <c r="S242" s="256"/>
      <c r="T242" s="209">
        <f t="shared" si="64"/>
        <v>0</v>
      </c>
      <c r="U242" s="257"/>
      <c r="V242" s="277"/>
      <c r="W242" s="118"/>
      <c r="X242" s="116"/>
      <c r="Y242" s="116"/>
      <c r="Z242" s="116"/>
      <c r="AA242" s="117"/>
    </row>
    <row r="243" spans="1:27" outlineLevel="1" x14ac:dyDescent="0.2">
      <c r="A243" s="111" t="s">
        <v>18</v>
      </c>
      <c r="B243" s="109" t="s">
        <v>21</v>
      </c>
      <c r="C243" s="114" t="s">
        <v>300</v>
      </c>
      <c r="D243" s="137" t="s">
        <v>440</v>
      </c>
      <c r="E243" s="113"/>
      <c r="F243" s="126"/>
      <c r="G243" s="131" t="s">
        <v>101</v>
      </c>
      <c r="H243" s="202">
        <v>24000</v>
      </c>
      <c r="I243" s="211">
        <v>24000</v>
      </c>
      <c r="J243" s="211"/>
      <c r="K243" s="212"/>
      <c r="L243" s="276"/>
      <c r="M243" s="254"/>
      <c r="N243" s="254"/>
      <c r="O243" s="255"/>
      <c r="P243" s="256"/>
      <c r="Q243" s="256"/>
      <c r="R243" s="209">
        <f t="shared" si="63"/>
        <v>0</v>
      </c>
      <c r="S243" s="256"/>
      <c r="T243" s="209">
        <f t="shared" si="64"/>
        <v>0</v>
      </c>
      <c r="U243" s="257"/>
      <c r="V243" s="277"/>
      <c r="W243" s="118"/>
      <c r="X243" s="116"/>
      <c r="Y243" s="116"/>
      <c r="Z243" s="116"/>
      <c r="AA243" s="117"/>
    </row>
    <row r="244" spans="1:27" outlineLevel="1" x14ac:dyDescent="0.2">
      <c r="A244" s="111" t="s">
        <v>18</v>
      </c>
      <c r="B244" s="109" t="s">
        <v>21</v>
      </c>
      <c r="C244" s="114" t="s">
        <v>301</v>
      </c>
      <c r="D244" s="137" t="s">
        <v>441</v>
      </c>
      <c r="E244" s="113"/>
      <c r="F244" s="126"/>
      <c r="G244" s="131" t="s">
        <v>101</v>
      </c>
      <c r="H244" s="202">
        <v>24000</v>
      </c>
      <c r="I244" s="211">
        <v>24000</v>
      </c>
      <c r="J244" s="211"/>
      <c r="K244" s="212"/>
      <c r="L244" s="276"/>
      <c r="M244" s="254"/>
      <c r="N244" s="254"/>
      <c r="O244" s="255"/>
      <c r="P244" s="256"/>
      <c r="Q244" s="256"/>
      <c r="R244" s="209">
        <f t="shared" si="63"/>
        <v>0</v>
      </c>
      <c r="S244" s="256"/>
      <c r="T244" s="209">
        <f t="shared" si="64"/>
        <v>0</v>
      </c>
      <c r="U244" s="257"/>
      <c r="V244" s="277"/>
      <c r="W244" s="118"/>
      <c r="X244" s="116"/>
      <c r="Y244" s="116"/>
      <c r="Z244" s="116"/>
      <c r="AA244" s="117"/>
    </row>
    <row r="245" spans="1:27" outlineLevel="1" x14ac:dyDescent="0.2">
      <c r="A245" s="111" t="s">
        <v>18</v>
      </c>
      <c r="B245" s="109" t="s">
        <v>21</v>
      </c>
      <c r="C245" s="114" t="s">
        <v>302</v>
      </c>
      <c r="D245" s="137" t="s">
        <v>442</v>
      </c>
      <c r="E245" s="113"/>
      <c r="F245" s="126"/>
      <c r="G245" s="131" t="s">
        <v>101</v>
      </c>
      <c r="H245" s="202">
        <v>20000</v>
      </c>
      <c r="I245" s="211">
        <v>20000</v>
      </c>
      <c r="J245" s="211"/>
      <c r="K245" s="212"/>
      <c r="L245" s="276"/>
      <c r="M245" s="254"/>
      <c r="N245" s="254"/>
      <c r="O245" s="255"/>
      <c r="P245" s="256"/>
      <c r="Q245" s="256"/>
      <c r="R245" s="209">
        <f t="shared" si="63"/>
        <v>0</v>
      </c>
      <c r="S245" s="256"/>
      <c r="T245" s="209">
        <f t="shared" si="64"/>
        <v>0</v>
      </c>
      <c r="U245" s="257"/>
      <c r="V245" s="277"/>
      <c r="W245" s="118"/>
      <c r="X245" s="116"/>
      <c r="Y245" s="116"/>
      <c r="Z245" s="116"/>
      <c r="AA245" s="117"/>
    </row>
    <row r="246" spans="1:27" outlineLevel="1" x14ac:dyDescent="0.2">
      <c r="A246" s="111" t="s">
        <v>18</v>
      </c>
      <c r="B246" s="109" t="s">
        <v>21</v>
      </c>
      <c r="C246" s="114" t="s">
        <v>303</v>
      </c>
      <c r="D246" s="137" t="s">
        <v>443</v>
      </c>
      <c r="E246" s="162"/>
      <c r="F246" s="163"/>
      <c r="G246" s="131" t="s">
        <v>101</v>
      </c>
      <c r="H246" s="278">
        <v>10000</v>
      </c>
      <c r="I246" s="279">
        <v>10000</v>
      </c>
      <c r="J246" s="279"/>
      <c r="K246" s="280"/>
      <c r="L246" s="281"/>
      <c r="M246" s="321"/>
      <c r="N246" s="321"/>
      <c r="O246" s="320"/>
      <c r="P246" s="319"/>
      <c r="Q246" s="319"/>
      <c r="R246" s="261"/>
      <c r="S246" s="319"/>
      <c r="T246" s="261"/>
      <c r="U246" s="257"/>
      <c r="V246" s="277"/>
      <c r="W246" s="118"/>
      <c r="X246" s="116"/>
      <c r="Y246" s="116"/>
      <c r="Z246" s="116"/>
      <c r="AA246" s="117"/>
    </row>
    <row r="247" spans="1:27" outlineLevel="1" x14ac:dyDescent="0.2">
      <c r="A247" s="111" t="s">
        <v>18</v>
      </c>
      <c r="B247" s="109" t="s">
        <v>21</v>
      </c>
      <c r="C247" s="114" t="s">
        <v>439</v>
      </c>
      <c r="D247" s="322" t="s">
        <v>446</v>
      </c>
      <c r="E247" s="162"/>
      <c r="F247" s="163"/>
      <c r="G247" s="131" t="s">
        <v>101</v>
      </c>
      <c r="H247" s="278">
        <v>58000</v>
      </c>
      <c r="I247" s="279">
        <v>58000</v>
      </c>
      <c r="J247" s="279"/>
      <c r="K247" s="280"/>
      <c r="L247" s="281"/>
      <c r="M247" s="321"/>
      <c r="N247" s="321"/>
      <c r="O247" s="320"/>
      <c r="P247" s="319"/>
      <c r="Q247" s="319"/>
      <c r="R247" s="261"/>
      <c r="S247" s="319"/>
      <c r="T247" s="261"/>
      <c r="U247" s="257"/>
      <c r="V247" s="277"/>
      <c r="W247" s="118"/>
      <c r="X247" s="116"/>
      <c r="Y247" s="116"/>
      <c r="Z247" s="116"/>
      <c r="AA247" s="117"/>
    </row>
    <row r="248" spans="1:27" ht="30" customHeight="1" outlineLevel="1" x14ac:dyDescent="0.2">
      <c r="A248" s="111" t="s">
        <v>18</v>
      </c>
      <c r="B248" s="109" t="s">
        <v>21</v>
      </c>
      <c r="C248" s="114" t="s">
        <v>445</v>
      </c>
      <c r="D248" s="119" t="s">
        <v>231</v>
      </c>
      <c r="E248" s="162"/>
      <c r="F248" s="163"/>
      <c r="G248" s="179" t="s">
        <v>102</v>
      </c>
      <c r="H248" s="278">
        <v>15000</v>
      </c>
      <c r="I248" s="279">
        <v>15000</v>
      </c>
      <c r="J248" s="279"/>
      <c r="K248" s="280"/>
      <c r="L248" s="281"/>
      <c r="M248" s="282"/>
      <c r="N248" s="282"/>
      <c r="O248" s="283"/>
      <c r="P248" s="284"/>
      <c r="Q248" s="284"/>
      <c r="R248" s="261">
        <f t="shared" si="63"/>
        <v>0</v>
      </c>
      <c r="S248" s="284"/>
      <c r="T248" s="261">
        <f t="shared" si="64"/>
        <v>0</v>
      </c>
      <c r="U248" s="257"/>
      <c r="V248" s="277"/>
      <c r="W248" s="118"/>
      <c r="X248" s="116"/>
      <c r="Y248" s="116"/>
      <c r="Z248" s="116"/>
      <c r="AA248" s="117"/>
    </row>
    <row r="249" spans="1:27" x14ac:dyDescent="0.2">
      <c r="A249" s="540" t="s">
        <v>18</v>
      </c>
      <c r="B249" s="441" t="s">
        <v>21</v>
      </c>
      <c r="C249" s="443" t="s">
        <v>19</v>
      </c>
      <c r="D249" s="573" t="s">
        <v>100</v>
      </c>
      <c r="E249" s="442" t="s">
        <v>26</v>
      </c>
      <c r="F249" s="592" t="s">
        <v>159</v>
      </c>
      <c r="G249" s="179" t="s">
        <v>102</v>
      </c>
      <c r="H249" s="278">
        <v>0</v>
      </c>
      <c r="I249" s="279">
        <v>0</v>
      </c>
      <c r="J249" s="279">
        <f>J258+J266+J268+J275+J281+J283</f>
        <v>0</v>
      </c>
      <c r="K249" s="280">
        <f>K258+K266+K268+K275+K281+K283</f>
        <v>0</v>
      </c>
      <c r="L249" s="285"/>
      <c r="M249" s="279"/>
      <c r="N249" s="279"/>
      <c r="O249" s="280"/>
      <c r="P249" s="266"/>
      <c r="Q249" s="266"/>
      <c r="R249" s="261">
        <f t="shared" si="63"/>
        <v>0</v>
      </c>
      <c r="S249" s="266"/>
      <c r="T249" s="261">
        <f t="shared" si="64"/>
        <v>0</v>
      </c>
      <c r="U249" s="253">
        <v>1000000</v>
      </c>
      <c r="V249" s="268">
        <v>1000000</v>
      </c>
      <c r="W249" s="583" t="s">
        <v>104</v>
      </c>
      <c r="X249" s="469">
        <v>2</v>
      </c>
      <c r="Y249" s="412"/>
      <c r="Z249" s="469">
        <v>2</v>
      </c>
      <c r="AA249" s="533">
        <v>2</v>
      </c>
    </row>
    <row r="250" spans="1:27" x14ac:dyDescent="0.2">
      <c r="A250" s="541"/>
      <c r="B250" s="433"/>
      <c r="C250" s="435"/>
      <c r="D250" s="437"/>
      <c r="E250" s="439"/>
      <c r="F250" s="629"/>
      <c r="G250" s="179" t="s">
        <v>227</v>
      </c>
      <c r="H250" s="278">
        <f>SUM(H285:H287)</f>
        <v>0</v>
      </c>
      <c r="I250" s="279">
        <f t="shared" ref="I250:V250" si="65">SUM(I285:I287)</f>
        <v>0</v>
      </c>
      <c r="J250" s="279">
        <f t="shared" si="65"/>
        <v>0</v>
      </c>
      <c r="K250" s="280">
        <f t="shared" si="65"/>
        <v>0</v>
      </c>
      <c r="L250" s="285">
        <f t="shared" si="65"/>
        <v>0</v>
      </c>
      <c r="M250" s="279">
        <f t="shared" si="65"/>
        <v>0</v>
      </c>
      <c r="N250" s="279">
        <f t="shared" si="65"/>
        <v>0</v>
      </c>
      <c r="O250" s="280">
        <f t="shared" si="65"/>
        <v>0</v>
      </c>
      <c r="P250" s="266">
        <f t="shared" si="65"/>
        <v>0</v>
      </c>
      <c r="Q250" s="266">
        <f t="shared" si="65"/>
        <v>0</v>
      </c>
      <c r="R250" s="261">
        <f t="shared" si="65"/>
        <v>0</v>
      </c>
      <c r="S250" s="266">
        <f t="shared" si="65"/>
        <v>0</v>
      </c>
      <c r="T250" s="261">
        <f t="shared" si="65"/>
        <v>0</v>
      </c>
      <c r="U250" s="253">
        <f t="shared" si="65"/>
        <v>0</v>
      </c>
      <c r="V250" s="268">
        <f t="shared" si="65"/>
        <v>0</v>
      </c>
      <c r="W250" s="583"/>
      <c r="X250" s="469"/>
      <c r="Y250" s="419"/>
      <c r="Z250" s="469"/>
      <c r="AA250" s="533"/>
    </row>
    <row r="251" spans="1:27" x14ac:dyDescent="0.2">
      <c r="A251" s="541"/>
      <c r="B251" s="433"/>
      <c r="C251" s="435"/>
      <c r="D251" s="437"/>
      <c r="E251" s="439"/>
      <c r="F251" s="629"/>
      <c r="G251" s="179" t="s">
        <v>101</v>
      </c>
      <c r="H251" s="278">
        <f>H253+H257+H265+H267+H279</f>
        <v>4498379</v>
      </c>
      <c r="I251" s="278">
        <f>I253+I257+I265+I267+I279</f>
        <v>4498379</v>
      </c>
      <c r="J251" s="279">
        <v>0</v>
      </c>
      <c r="K251" s="280">
        <v>0</v>
      </c>
      <c r="L251" s="285">
        <v>0</v>
      </c>
      <c r="M251" s="279"/>
      <c r="N251" s="279"/>
      <c r="O251" s="280"/>
      <c r="P251" s="266"/>
      <c r="Q251" s="266"/>
      <c r="R251" s="261">
        <f t="shared" si="63"/>
        <v>0</v>
      </c>
      <c r="S251" s="266"/>
      <c r="T251" s="261">
        <f t="shared" si="64"/>
        <v>0</v>
      </c>
      <c r="U251" s="253">
        <v>500000</v>
      </c>
      <c r="V251" s="268">
        <v>500000</v>
      </c>
      <c r="W251" s="583"/>
      <c r="X251" s="469"/>
      <c r="Y251" s="413"/>
      <c r="Z251" s="469"/>
      <c r="AA251" s="533"/>
    </row>
    <row r="252" spans="1:27" x14ac:dyDescent="0.2">
      <c r="A252" s="541"/>
      <c r="B252" s="433"/>
      <c r="C252" s="435"/>
      <c r="D252" s="437"/>
      <c r="E252" s="439"/>
      <c r="F252" s="629"/>
      <c r="G252" s="132" t="s">
        <v>13</v>
      </c>
      <c r="H252" s="203">
        <f t="shared" ref="H252:V252" si="66">SUM(H249:H251)</f>
        <v>4498379</v>
      </c>
      <c r="I252" s="203">
        <f t="shared" si="66"/>
        <v>4498379</v>
      </c>
      <c r="J252" s="213">
        <f t="shared" si="66"/>
        <v>0</v>
      </c>
      <c r="K252" s="214">
        <f t="shared" si="66"/>
        <v>0</v>
      </c>
      <c r="L252" s="274">
        <f t="shared" si="66"/>
        <v>0</v>
      </c>
      <c r="M252" s="213">
        <f t="shared" si="66"/>
        <v>0</v>
      </c>
      <c r="N252" s="213">
        <f t="shared" si="66"/>
        <v>0</v>
      </c>
      <c r="O252" s="214">
        <f t="shared" si="66"/>
        <v>0</v>
      </c>
      <c r="P252" s="214">
        <f t="shared" si="66"/>
        <v>0</v>
      </c>
      <c r="Q252" s="214">
        <f t="shared" si="66"/>
        <v>0</v>
      </c>
      <c r="R252" s="214">
        <f t="shared" si="66"/>
        <v>0</v>
      </c>
      <c r="S252" s="214">
        <f t="shared" si="66"/>
        <v>0</v>
      </c>
      <c r="T252" s="214">
        <f t="shared" si="66"/>
        <v>0</v>
      </c>
      <c r="U252" s="198">
        <f t="shared" si="66"/>
        <v>1500000</v>
      </c>
      <c r="V252" s="199">
        <f t="shared" si="66"/>
        <v>1500000</v>
      </c>
      <c r="W252" s="583"/>
      <c r="X252" s="97">
        <f>SUM(X249:X249)</f>
        <v>2</v>
      </c>
      <c r="Y252" s="97">
        <f>SUM(Y249:Y249)</f>
        <v>0</v>
      </c>
      <c r="Z252" s="97">
        <f>SUM(Z249:Z249)</f>
        <v>2</v>
      </c>
      <c r="AA252" s="98">
        <f>SUM(AA249:AA249)</f>
        <v>2</v>
      </c>
    </row>
    <row r="253" spans="1:27" outlineLevel="1" x14ac:dyDescent="0.2">
      <c r="A253" s="111" t="s">
        <v>18</v>
      </c>
      <c r="B253" s="109" t="s">
        <v>21</v>
      </c>
      <c r="C253" s="110" t="s">
        <v>136</v>
      </c>
      <c r="D253" s="143" t="s">
        <v>237</v>
      </c>
      <c r="E253" s="144"/>
      <c r="F253" s="145"/>
      <c r="G253" s="132"/>
      <c r="H253" s="286">
        <f>SUM(H254:H256)</f>
        <v>217000</v>
      </c>
      <c r="I253" s="287">
        <f>SUM(I254:I256)</f>
        <v>217000</v>
      </c>
      <c r="J253" s="287">
        <f>SUM(J254:J255)</f>
        <v>0</v>
      </c>
      <c r="K253" s="288">
        <f>SUM(K254:K255)</f>
        <v>0</v>
      </c>
      <c r="L253" s="274"/>
      <c r="M253" s="213"/>
      <c r="N253" s="213"/>
      <c r="O253" s="214"/>
      <c r="P253" s="275"/>
      <c r="Q253" s="275"/>
      <c r="R253" s="275"/>
      <c r="S253" s="275"/>
      <c r="T253" s="275"/>
      <c r="U253" s="198"/>
      <c r="V253" s="199"/>
      <c r="W253" s="118"/>
      <c r="X253" s="116"/>
      <c r="Y253" s="116"/>
      <c r="Z253" s="116"/>
      <c r="AA253" s="117"/>
    </row>
    <row r="254" spans="1:27" outlineLevel="1" x14ac:dyDescent="0.2">
      <c r="A254" s="111" t="s">
        <v>18</v>
      </c>
      <c r="B254" s="109" t="s">
        <v>21</v>
      </c>
      <c r="C254" s="114" t="s">
        <v>239</v>
      </c>
      <c r="D254" s="137" t="s">
        <v>329</v>
      </c>
      <c r="E254" s="135"/>
      <c r="F254" s="136"/>
      <c r="G254" s="131" t="s">
        <v>101</v>
      </c>
      <c r="H254" s="289">
        <v>87000</v>
      </c>
      <c r="I254" s="290">
        <v>87000</v>
      </c>
      <c r="J254" s="290"/>
      <c r="K254" s="291"/>
      <c r="L254" s="276"/>
      <c r="M254" s="254"/>
      <c r="N254" s="254"/>
      <c r="O254" s="255"/>
      <c r="P254" s="256"/>
      <c r="Q254" s="256"/>
      <c r="R254" s="209">
        <f t="shared" ref="R254:R288" si="67">L254+P254+Q254</f>
        <v>0</v>
      </c>
      <c r="S254" s="256"/>
      <c r="T254" s="209">
        <f t="shared" ref="T254:T288" si="68">R254-S254</f>
        <v>0</v>
      </c>
      <c r="U254" s="257"/>
      <c r="V254" s="277"/>
      <c r="W254" s="118"/>
      <c r="X254" s="116"/>
      <c r="Y254" s="116"/>
      <c r="Z254" s="116"/>
      <c r="AA254" s="117"/>
    </row>
    <row r="255" spans="1:27" ht="22.5" outlineLevel="1" x14ac:dyDescent="0.2">
      <c r="A255" s="111" t="s">
        <v>18</v>
      </c>
      <c r="B255" s="109" t="s">
        <v>21</v>
      </c>
      <c r="C255" s="114" t="s">
        <v>238</v>
      </c>
      <c r="D255" s="137" t="s">
        <v>343</v>
      </c>
      <c r="E255" s="135"/>
      <c r="F255" s="136"/>
      <c r="G255" s="131" t="s">
        <v>101</v>
      </c>
      <c r="H255" s="289">
        <v>100000</v>
      </c>
      <c r="I255" s="290">
        <v>100000</v>
      </c>
      <c r="J255" s="290"/>
      <c r="K255" s="291"/>
      <c r="L255" s="276"/>
      <c r="M255" s="254"/>
      <c r="N255" s="254"/>
      <c r="O255" s="255"/>
      <c r="P255" s="256"/>
      <c r="Q255" s="256"/>
      <c r="R255" s="209">
        <f t="shared" si="67"/>
        <v>0</v>
      </c>
      <c r="S255" s="256"/>
      <c r="T255" s="209">
        <f t="shared" si="68"/>
        <v>0</v>
      </c>
      <c r="U255" s="257"/>
      <c r="V255" s="277"/>
      <c r="W255" s="118"/>
      <c r="X255" s="116"/>
      <c r="Y255" s="116"/>
      <c r="Z255" s="116"/>
      <c r="AA255" s="117"/>
    </row>
    <row r="256" spans="1:27" outlineLevel="1" x14ac:dyDescent="0.2">
      <c r="A256" s="111" t="s">
        <v>18</v>
      </c>
      <c r="B256" s="109" t="s">
        <v>21</v>
      </c>
      <c r="C256" s="114" t="s">
        <v>455</v>
      </c>
      <c r="D256" s="137" t="s">
        <v>456</v>
      </c>
      <c r="E256" s="135"/>
      <c r="F256" s="136"/>
      <c r="G256" s="131" t="s">
        <v>101</v>
      </c>
      <c r="H256" s="289">
        <v>30000</v>
      </c>
      <c r="I256" s="290">
        <v>30000</v>
      </c>
      <c r="J256" s="290"/>
      <c r="K256" s="291"/>
      <c r="L256" s="276"/>
      <c r="M256" s="254"/>
      <c r="N256" s="254"/>
      <c r="O256" s="255"/>
      <c r="P256" s="256"/>
      <c r="Q256" s="256"/>
      <c r="R256" s="209"/>
      <c r="S256" s="256"/>
      <c r="T256" s="209"/>
      <c r="U256" s="257"/>
      <c r="V256" s="277"/>
      <c r="W256" s="118"/>
      <c r="X256" s="116"/>
      <c r="Y256" s="116"/>
      <c r="Z256" s="116"/>
      <c r="AA256" s="117"/>
    </row>
    <row r="257" spans="1:27" outlineLevel="1" x14ac:dyDescent="0.2">
      <c r="A257" s="111" t="s">
        <v>18</v>
      </c>
      <c r="B257" s="109" t="s">
        <v>21</v>
      </c>
      <c r="C257" s="110" t="s">
        <v>137</v>
      </c>
      <c r="D257" s="312" t="s">
        <v>232</v>
      </c>
      <c r="E257" s="141"/>
      <c r="F257" s="142"/>
      <c r="G257" s="132"/>
      <c r="H257" s="286">
        <f>SUM(H258:H264)</f>
        <v>1397776</v>
      </c>
      <c r="I257" s="287">
        <f>SUM(I258:I264)</f>
        <v>1397776</v>
      </c>
      <c r="J257" s="287">
        <f>SUM(J258:J259)</f>
        <v>0</v>
      </c>
      <c r="K257" s="288">
        <f>SUM(K258:K259)</f>
        <v>0</v>
      </c>
      <c r="L257" s="274"/>
      <c r="M257" s="213"/>
      <c r="N257" s="213"/>
      <c r="O257" s="214"/>
      <c r="P257" s="275"/>
      <c r="Q257" s="275"/>
      <c r="R257" s="275"/>
      <c r="S257" s="275"/>
      <c r="T257" s="275"/>
      <c r="U257" s="198"/>
      <c r="V257" s="199"/>
      <c r="W257" s="118"/>
      <c r="X257" s="116"/>
      <c r="Y257" s="116"/>
      <c r="Z257" s="116"/>
      <c r="AA257" s="117"/>
    </row>
    <row r="258" spans="1:27" outlineLevel="1" x14ac:dyDescent="0.2">
      <c r="A258" s="111" t="s">
        <v>18</v>
      </c>
      <c r="B258" s="109" t="s">
        <v>21</v>
      </c>
      <c r="C258" s="114" t="s">
        <v>240</v>
      </c>
      <c r="D258" s="139" t="s">
        <v>370</v>
      </c>
      <c r="E258" s="135"/>
      <c r="F258" s="136"/>
      <c r="G258" s="147" t="s">
        <v>101</v>
      </c>
      <c r="H258" s="289">
        <v>320000</v>
      </c>
      <c r="I258" s="289">
        <v>320000</v>
      </c>
      <c r="J258" s="290"/>
      <c r="K258" s="291"/>
      <c r="L258" s="276"/>
      <c r="M258" s="254"/>
      <c r="N258" s="254"/>
      <c r="O258" s="255"/>
      <c r="P258" s="256"/>
      <c r="Q258" s="256"/>
      <c r="R258" s="209">
        <f t="shared" si="67"/>
        <v>0</v>
      </c>
      <c r="S258" s="256"/>
      <c r="T258" s="209">
        <f t="shared" si="68"/>
        <v>0</v>
      </c>
      <c r="U258" s="257"/>
      <c r="V258" s="277"/>
      <c r="W258" s="118"/>
      <c r="X258" s="116"/>
      <c r="Y258" s="116"/>
      <c r="Z258" s="116"/>
      <c r="AA258" s="117"/>
    </row>
    <row r="259" spans="1:27" ht="22.5" outlineLevel="1" x14ac:dyDescent="0.2">
      <c r="A259" s="111" t="s">
        <v>18</v>
      </c>
      <c r="B259" s="109" t="s">
        <v>21</v>
      </c>
      <c r="C259" s="114" t="s">
        <v>241</v>
      </c>
      <c r="D259" s="140" t="s">
        <v>345</v>
      </c>
      <c r="E259" s="135"/>
      <c r="F259" s="136"/>
      <c r="G259" s="131" t="s">
        <v>101</v>
      </c>
      <c r="H259" s="289">
        <v>433776</v>
      </c>
      <c r="I259" s="289">
        <v>433776</v>
      </c>
      <c r="J259" s="290"/>
      <c r="K259" s="291"/>
      <c r="L259" s="276"/>
      <c r="M259" s="254"/>
      <c r="N259" s="254"/>
      <c r="O259" s="255"/>
      <c r="P259" s="256"/>
      <c r="Q259" s="256"/>
      <c r="R259" s="209">
        <f t="shared" si="67"/>
        <v>0</v>
      </c>
      <c r="S259" s="256"/>
      <c r="T259" s="209">
        <f t="shared" si="68"/>
        <v>0</v>
      </c>
      <c r="U259" s="257"/>
      <c r="V259" s="277"/>
      <c r="W259" s="118"/>
      <c r="X259" s="116"/>
      <c r="Y259" s="116"/>
      <c r="Z259" s="116"/>
      <c r="AA259" s="117"/>
    </row>
    <row r="260" spans="1:27" ht="24.75" customHeight="1" outlineLevel="1" x14ac:dyDescent="0.2">
      <c r="A260" s="111" t="s">
        <v>18</v>
      </c>
      <c r="B260" s="109" t="s">
        <v>21</v>
      </c>
      <c r="C260" s="114" t="s">
        <v>346</v>
      </c>
      <c r="D260" s="119" t="s">
        <v>367</v>
      </c>
      <c r="E260" s="135"/>
      <c r="F260" s="136"/>
      <c r="G260" s="147" t="s">
        <v>101</v>
      </c>
      <c r="H260" s="310">
        <v>10000</v>
      </c>
      <c r="I260" s="310">
        <v>10000</v>
      </c>
      <c r="J260" s="290"/>
      <c r="K260" s="291"/>
      <c r="L260" s="276"/>
      <c r="M260" s="254"/>
      <c r="N260" s="254"/>
      <c r="O260" s="255"/>
      <c r="P260" s="256"/>
      <c r="Q260" s="256"/>
      <c r="R260" s="209"/>
      <c r="S260" s="256"/>
      <c r="T260" s="209"/>
      <c r="U260" s="257"/>
      <c r="V260" s="277"/>
      <c r="W260" s="118"/>
      <c r="X260" s="116"/>
      <c r="Y260" s="116"/>
      <c r="Z260" s="116"/>
      <c r="AA260" s="117"/>
    </row>
    <row r="261" spans="1:27" ht="36.75" customHeight="1" outlineLevel="1" x14ac:dyDescent="0.2">
      <c r="A261" s="111" t="s">
        <v>18</v>
      </c>
      <c r="B261" s="109" t="s">
        <v>21</v>
      </c>
      <c r="C261" s="114" t="s">
        <v>372</v>
      </c>
      <c r="D261" s="119" t="s">
        <v>368</v>
      </c>
      <c r="E261" s="135"/>
      <c r="F261" s="136"/>
      <c r="G261" s="131" t="s">
        <v>101</v>
      </c>
      <c r="H261" s="310">
        <v>80000</v>
      </c>
      <c r="I261" s="310">
        <v>80000</v>
      </c>
      <c r="J261" s="290"/>
      <c r="K261" s="291"/>
      <c r="L261" s="276"/>
      <c r="M261" s="254"/>
      <c r="N261" s="254"/>
      <c r="O261" s="255"/>
      <c r="P261" s="256"/>
      <c r="Q261" s="256"/>
      <c r="R261" s="209"/>
      <c r="S261" s="256"/>
      <c r="T261" s="209"/>
      <c r="U261" s="257"/>
      <c r="V261" s="277"/>
      <c r="W261" s="118"/>
      <c r="X261" s="116"/>
      <c r="Y261" s="116"/>
      <c r="Z261" s="116"/>
      <c r="AA261" s="117"/>
    </row>
    <row r="262" spans="1:27" ht="27" customHeight="1" outlineLevel="1" x14ac:dyDescent="0.2">
      <c r="A262" s="111" t="s">
        <v>18</v>
      </c>
      <c r="B262" s="109" t="s">
        <v>21</v>
      </c>
      <c r="C262" s="114" t="s">
        <v>373</v>
      </c>
      <c r="D262" s="119" t="s">
        <v>369</v>
      </c>
      <c r="E262" s="135"/>
      <c r="F262" s="136"/>
      <c r="G262" s="131" t="s">
        <v>101</v>
      </c>
      <c r="H262" s="310">
        <v>9000</v>
      </c>
      <c r="I262" s="310">
        <v>9000</v>
      </c>
      <c r="J262" s="290"/>
      <c r="K262" s="291"/>
      <c r="L262" s="276"/>
      <c r="M262" s="254"/>
      <c r="N262" s="254"/>
      <c r="O262" s="255"/>
      <c r="P262" s="256"/>
      <c r="Q262" s="256"/>
      <c r="R262" s="209"/>
      <c r="S262" s="256"/>
      <c r="T262" s="209"/>
      <c r="U262" s="257"/>
      <c r="V262" s="277"/>
      <c r="W262" s="118"/>
      <c r="X262" s="116"/>
      <c r="Y262" s="116"/>
      <c r="Z262" s="116"/>
      <c r="AA262" s="117"/>
    </row>
    <row r="263" spans="1:27" ht="27" customHeight="1" outlineLevel="1" x14ac:dyDescent="0.2">
      <c r="A263" s="111" t="s">
        <v>18</v>
      </c>
      <c r="B263" s="109" t="s">
        <v>21</v>
      </c>
      <c r="C263" s="114" t="s">
        <v>374</v>
      </c>
      <c r="D263" s="119" t="s">
        <v>371</v>
      </c>
      <c r="E263" s="135"/>
      <c r="F263" s="136"/>
      <c r="G263" s="147" t="s">
        <v>101</v>
      </c>
      <c r="H263" s="310">
        <v>435000</v>
      </c>
      <c r="I263" s="310">
        <v>435000</v>
      </c>
      <c r="J263" s="290"/>
      <c r="K263" s="291"/>
      <c r="L263" s="276"/>
      <c r="M263" s="254"/>
      <c r="N263" s="254"/>
      <c r="O263" s="255"/>
      <c r="P263" s="256"/>
      <c r="Q263" s="256"/>
      <c r="R263" s="209"/>
      <c r="S263" s="256"/>
      <c r="T263" s="209"/>
      <c r="U263" s="257"/>
      <c r="V263" s="277"/>
      <c r="W263" s="118"/>
      <c r="X263" s="116"/>
      <c r="Y263" s="116"/>
      <c r="Z263" s="116"/>
      <c r="AA263" s="117"/>
    </row>
    <row r="264" spans="1:27" ht="22.5" outlineLevel="1" x14ac:dyDescent="0.2">
      <c r="A264" s="111" t="s">
        <v>18</v>
      </c>
      <c r="B264" s="109" t="s">
        <v>21</v>
      </c>
      <c r="C264" s="114" t="s">
        <v>375</v>
      </c>
      <c r="D264" s="309" t="s">
        <v>347</v>
      </c>
      <c r="E264" s="135"/>
      <c r="F264" s="136"/>
      <c r="G264" s="147" t="s">
        <v>101</v>
      </c>
      <c r="H264" s="289">
        <v>110000</v>
      </c>
      <c r="I264" s="310">
        <v>110000</v>
      </c>
      <c r="J264" s="290"/>
      <c r="K264" s="291"/>
      <c r="L264" s="276"/>
      <c r="M264" s="254"/>
      <c r="N264" s="254"/>
      <c r="O264" s="255"/>
      <c r="P264" s="256"/>
      <c r="Q264" s="256"/>
      <c r="R264" s="209"/>
      <c r="S264" s="256"/>
      <c r="T264" s="209"/>
      <c r="U264" s="257"/>
      <c r="V264" s="277"/>
      <c r="W264" s="118"/>
      <c r="X264" s="116"/>
      <c r="Y264" s="116"/>
      <c r="Z264" s="116"/>
      <c r="AA264" s="117"/>
    </row>
    <row r="265" spans="1:27" outlineLevel="1" x14ac:dyDescent="0.2">
      <c r="A265" s="111" t="s">
        <v>18</v>
      </c>
      <c r="B265" s="109" t="s">
        <v>21</v>
      </c>
      <c r="C265" s="110" t="s">
        <v>138</v>
      </c>
      <c r="D265" s="313" t="s">
        <v>233</v>
      </c>
      <c r="E265" s="141"/>
      <c r="F265" s="142"/>
      <c r="G265" s="132"/>
      <c r="H265" s="286">
        <f>H266</f>
        <v>120000</v>
      </c>
      <c r="I265" s="287">
        <f>I266</f>
        <v>120000</v>
      </c>
      <c r="J265" s="287">
        <f>J266</f>
        <v>0</v>
      </c>
      <c r="K265" s="288">
        <f>K266</f>
        <v>0</v>
      </c>
      <c r="L265" s="274"/>
      <c r="M265" s="213"/>
      <c r="N265" s="213"/>
      <c r="O265" s="214"/>
      <c r="P265" s="275"/>
      <c r="Q265" s="275"/>
      <c r="R265" s="275"/>
      <c r="S265" s="275"/>
      <c r="T265" s="275"/>
      <c r="U265" s="198"/>
      <c r="V265" s="199"/>
      <c r="W265" s="118"/>
      <c r="X265" s="116"/>
      <c r="Y265" s="116"/>
      <c r="Z265" s="116"/>
      <c r="AA265" s="117"/>
    </row>
    <row r="266" spans="1:27" outlineLevel="1" x14ac:dyDescent="0.2">
      <c r="A266" s="111" t="s">
        <v>18</v>
      </c>
      <c r="B266" s="109" t="s">
        <v>21</v>
      </c>
      <c r="C266" s="114" t="s">
        <v>242</v>
      </c>
      <c r="D266" s="138" t="s">
        <v>397</v>
      </c>
      <c r="E266" s="135"/>
      <c r="F266" s="136"/>
      <c r="G266" s="147" t="s">
        <v>101</v>
      </c>
      <c r="H266" s="289">
        <v>120000</v>
      </c>
      <c r="I266" s="290">
        <v>120000</v>
      </c>
      <c r="J266" s="290"/>
      <c r="K266" s="291"/>
      <c r="L266" s="276"/>
      <c r="M266" s="254"/>
      <c r="N266" s="254"/>
      <c r="O266" s="255"/>
      <c r="P266" s="256"/>
      <c r="Q266" s="256"/>
      <c r="R266" s="209">
        <f t="shared" si="67"/>
        <v>0</v>
      </c>
      <c r="S266" s="256"/>
      <c r="T266" s="209">
        <f t="shared" si="68"/>
        <v>0</v>
      </c>
      <c r="U266" s="257"/>
      <c r="V266" s="277"/>
      <c r="W266" s="118"/>
      <c r="X266" s="116"/>
      <c r="Y266" s="116"/>
      <c r="Z266" s="116"/>
      <c r="AA266" s="117"/>
    </row>
    <row r="267" spans="1:27" outlineLevel="1" x14ac:dyDescent="0.2">
      <c r="A267" s="111" t="s">
        <v>18</v>
      </c>
      <c r="B267" s="109" t="s">
        <v>21</v>
      </c>
      <c r="C267" s="110" t="s">
        <v>139</v>
      </c>
      <c r="D267" s="312" t="s">
        <v>234</v>
      </c>
      <c r="E267" s="141"/>
      <c r="F267" s="142"/>
      <c r="G267" s="132"/>
      <c r="H267" s="286">
        <f>SUM(H268:H278)</f>
        <v>2553001</v>
      </c>
      <c r="I267" s="287">
        <f>SUM(I268:I278)</f>
        <v>2553001</v>
      </c>
      <c r="J267" s="287">
        <f>SUM(J268:J278)</f>
        <v>0</v>
      </c>
      <c r="K267" s="288">
        <f>SUM(K268:K278)</f>
        <v>0</v>
      </c>
      <c r="L267" s="274"/>
      <c r="M267" s="213"/>
      <c r="N267" s="213"/>
      <c r="O267" s="214"/>
      <c r="P267" s="275"/>
      <c r="Q267" s="275"/>
      <c r="R267" s="275"/>
      <c r="S267" s="275"/>
      <c r="T267" s="275"/>
      <c r="U267" s="198"/>
      <c r="V267" s="199"/>
      <c r="W267" s="118"/>
      <c r="X267" s="116"/>
      <c r="Y267" s="116"/>
      <c r="Z267" s="116"/>
      <c r="AA267" s="117"/>
    </row>
    <row r="268" spans="1:27" outlineLevel="1" x14ac:dyDescent="0.2">
      <c r="A268" s="111" t="s">
        <v>18</v>
      </c>
      <c r="B268" s="109" t="s">
        <v>21</v>
      </c>
      <c r="C268" s="114" t="s">
        <v>243</v>
      </c>
      <c r="D268" s="138" t="s">
        <v>419</v>
      </c>
      <c r="E268" s="135"/>
      <c r="F268" s="136"/>
      <c r="G268" s="131" t="s">
        <v>101</v>
      </c>
      <c r="H268" s="318">
        <v>1013670</v>
      </c>
      <c r="I268" s="318">
        <v>1013670</v>
      </c>
      <c r="J268" s="290"/>
      <c r="K268" s="291"/>
      <c r="L268" s="276"/>
      <c r="M268" s="254"/>
      <c r="N268" s="254"/>
      <c r="O268" s="255"/>
      <c r="P268" s="256"/>
      <c r="Q268" s="256"/>
      <c r="R268" s="209">
        <f t="shared" si="67"/>
        <v>0</v>
      </c>
      <c r="S268" s="256"/>
      <c r="T268" s="209">
        <f t="shared" si="68"/>
        <v>0</v>
      </c>
      <c r="U268" s="257"/>
      <c r="V268" s="277"/>
      <c r="W268" s="118"/>
      <c r="X268" s="116"/>
      <c r="Y268" s="116"/>
      <c r="Z268" s="116"/>
      <c r="AA268" s="117"/>
    </row>
    <row r="269" spans="1:27" ht="22.5" outlineLevel="1" x14ac:dyDescent="0.2">
      <c r="A269" s="111" t="s">
        <v>18</v>
      </c>
      <c r="B269" s="109" t="s">
        <v>21</v>
      </c>
      <c r="C269" s="114" t="s">
        <v>244</v>
      </c>
      <c r="D269" s="138" t="s">
        <v>420</v>
      </c>
      <c r="E269" s="135"/>
      <c r="F269" s="136"/>
      <c r="G269" s="131" t="s">
        <v>101</v>
      </c>
      <c r="H269" s="318">
        <v>11585</v>
      </c>
      <c r="I269" s="318">
        <v>11585</v>
      </c>
      <c r="J269" s="290"/>
      <c r="K269" s="291"/>
      <c r="L269" s="276"/>
      <c r="M269" s="254"/>
      <c r="N269" s="254"/>
      <c r="O269" s="255"/>
      <c r="P269" s="256"/>
      <c r="Q269" s="256"/>
      <c r="R269" s="209">
        <f t="shared" si="67"/>
        <v>0</v>
      </c>
      <c r="S269" s="256"/>
      <c r="T269" s="209">
        <f t="shared" si="68"/>
        <v>0</v>
      </c>
      <c r="U269" s="257"/>
      <c r="V269" s="277"/>
      <c r="W269" s="118"/>
      <c r="X269" s="116"/>
      <c r="Y269" s="116"/>
      <c r="Z269" s="116"/>
      <c r="AA269" s="117"/>
    </row>
    <row r="270" spans="1:27" ht="22.5" outlineLevel="1" x14ac:dyDescent="0.2">
      <c r="A270" s="111"/>
      <c r="B270" s="109"/>
      <c r="C270" s="114" t="s">
        <v>245</v>
      </c>
      <c r="D270" s="138" t="s">
        <v>421</v>
      </c>
      <c r="E270" s="135"/>
      <c r="F270" s="136"/>
      <c r="G270" s="131" t="s">
        <v>101</v>
      </c>
      <c r="H270" s="318">
        <v>8689</v>
      </c>
      <c r="I270" s="318">
        <v>8689</v>
      </c>
      <c r="J270" s="290"/>
      <c r="K270" s="291"/>
      <c r="L270" s="276"/>
      <c r="M270" s="254"/>
      <c r="N270" s="254"/>
      <c r="O270" s="255"/>
      <c r="P270" s="256"/>
      <c r="Q270" s="256"/>
      <c r="R270" s="209"/>
      <c r="S270" s="256"/>
      <c r="T270" s="209"/>
      <c r="U270" s="257"/>
      <c r="V270" s="277"/>
      <c r="W270" s="118"/>
      <c r="X270" s="116"/>
      <c r="Y270" s="116"/>
      <c r="Z270" s="116"/>
      <c r="AA270" s="117"/>
    </row>
    <row r="271" spans="1:27" ht="22.5" outlineLevel="1" x14ac:dyDescent="0.2">
      <c r="A271" s="111"/>
      <c r="B271" s="109"/>
      <c r="C271" s="114" t="s">
        <v>246</v>
      </c>
      <c r="D271" s="138" t="s">
        <v>422</v>
      </c>
      <c r="E271" s="135"/>
      <c r="F271" s="136"/>
      <c r="G271" s="131" t="s">
        <v>101</v>
      </c>
      <c r="H271" s="318">
        <v>434430</v>
      </c>
      <c r="I271" s="318">
        <v>434430</v>
      </c>
      <c r="J271" s="290"/>
      <c r="K271" s="291"/>
      <c r="L271" s="276"/>
      <c r="M271" s="254"/>
      <c r="N271" s="254"/>
      <c r="O271" s="255"/>
      <c r="P271" s="256"/>
      <c r="Q271" s="256"/>
      <c r="R271" s="209"/>
      <c r="S271" s="256"/>
      <c r="T271" s="209"/>
      <c r="U271" s="257"/>
      <c r="V271" s="277"/>
      <c r="W271" s="118"/>
      <c r="X271" s="116"/>
      <c r="Y271" s="116"/>
      <c r="Z271" s="116"/>
      <c r="AA271" s="117"/>
    </row>
    <row r="272" spans="1:27" outlineLevel="1" x14ac:dyDescent="0.2">
      <c r="A272" s="111"/>
      <c r="B272" s="109"/>
      <c r="C272" s="114" t="s">
        <v>247</v>
      </c>
      <c r="D272" s="138" t="s">
        <v>423</v>
      </c>
      <c r="E272" s="135"/>
      <c r="F272" s="136"/>
      <c r="G272" s="131" t="s">
        <v>101</v>
      </c>
      <c r="H272" s="318">
        <v>23170</v>
      </c>
      <c r="I272" s="318">
        <v>23170</v>
      </c>
      <c r="J272" s="290"/>
      <c r="K272" s="291"/>
      <c r="L272" s="276"/>
      <c r="M272" s="254"/>
      <c r="N272" s="254"/>
      <c r="O272" s="255"/>
      <c r="P272" s="256"/>
      <c r="Q272" s="256"/>
      <c r="R272" s="209"/>
      <c r="S272" s="256"/>
      <c r="T272" s="209"/>
      <c r="U272" s="257"/>
      <c r="V272" s="277"/>
      <c r="W272" s="118"/>
      <c r="X272" s="116"/>
      <c r="Y272" s="116"/>
      <c r="Z272" s="116"/>
      <c r="AA272" s="117"/>
    </row>
    <row r="273" spans="1:31" ht="22.5" outlineLevel="1" x14ac:dyDescent="0.2">
      <c r="A273" s="111"/>
      <c r="B273" s="109"/>
      <c r="C273" s="114" t="s">
        <v>248</v>
      </c>
      <c r="D273" s="137" t="s">
        <v>424</v>
      </c>
      <c r="E273" s="135"/>
      <c r="F273" s="136"/>
      <c r="G273" s="131" t="s">
        <v>101</v>
      </c>
      <c r="H273" s="318">
        <v>144810</v>
      </c>
      <c r="I273" s="318">
        <v>144810</v>
      </c>
      <c r="J273" s="290"/>
      <c r="K273" s="291"/>
      <c r="L273" s="276"/>
      <c r="M273" s="254"/>
      <c r="N273" s="254"/>
      <c r="O273" s="255"/>
      <c r="P273" s="256"/>
      <c r="Q273" s="256"/>
      <c r="R273" s="209"/>
      <c r="S273" s="256"/>
      <c r="T273" s="209"/>
      <c r="U273" s="257"/>
      <c r="V273" s="277"/>
      <c r="W273" s="118"/>
      <c r="X273" s="116"/>
      <c r="Y273" s="116"/>
      <c r="Z273" s="116"/>
      <c r="AA273" s="117"/>
    </row>
    <row r="274" spans="1:31" ht="22.5" outlineLevel="1" x14ac:dyDescent="0.2">
      <c r="A274" s="111" t="s">
        <v>18</v>
      </c>
      <c r="B274" s="109" t="s">
        <v>21</v>
      </c>
      <c r="C274" s="114" t="s">
        <v>243</v>
      </c>
      <c r="D274" s="137" t="s">
        <v>425</v>
      </c>
      <c r="E274" s="135"/>
      <c r="F274" s="136"/>
      <c r="G274" s="131" t="s">
        <v>101</v>
      </c>
      <c r="H274" s="318">
        <v>434430</v>
      </c>
      <c r="I274" s="318">
        <v>434430</v>
      </c>
      <c r="J274" s="290"/>
      <c r="K274" s="291"/>
      <c r="L274" s="276"/>
      <c r="M274" s="254"/>
      <c r="N274" s="254"/>
      <c r="O274" s="255"/>
      <c r="P274" s="256"/>
      <c r="Q274" s="256"/>
      <c r="R274" s="209">
        <f t="shared" si="67"/>
        <v>0</v>
      </c>
      <c r="S274" s="256"/>
      <c r="T274" s="209">
        <f t="shared" si="68"/>
        <v>0</v>
      </c>
      <c r="U274" s="257"/>
      <c r="V274" s="277"/>
      <c r="W274" s="118"/>
      <c r="X274" s="116"/>
      <c r="Y274" s="116"/>
      <c r="Z274" s="116"/>
      <c r="AA274" s="117"/>
    </row>
    <row r="275" spans="1:31" outlineLevel="1" x14ac:dyDescent="0.2">
      <c r="A275" s="111" t="s">
        <v>18</v>
      </c>
      <c r="B275" s="109" t="s">
        <v>21</v>
      </c>
      <c r="C275" s="114" t="s">
        <v>249</v>
      </c>
      <c r="D275" s="137" t="s">
        <v>426</v>
      </c>
      <c r="E275" s="135"/>
      <c r="F275" s="136"/>
      <c r="G275" s="131" t="s">
        <v>101</v>
      </c>
      <c r="H275" s="318">
        <v>289620</v>
      </c>
      <c r="I275" s="318">
        <v>289620</v>
      </c>
      <c r="J275" s="290"/>
      <c r="K275" s="291"/>
      <c r="L275" s="276"/>
      <c r="M275" s="254"/>
      <c r="N275" s="254"/>
      <c r="O275" s="255"/>
      <c r="P275" s="256"/>
      <c r="Q275" s="256"/>
      <c r="R275" s="209">
        <f t="shared" si="67"/>
        <v>0</v>
      </c>
      <c r="S275" s="256"/>
      <c r="T275" s="209">
        <f t="shared" si="68"/>
        <v>0</v>
      </c>
      <c r="U275" s="257"/>
      <c r="V275" s="277"/>
      <c r="W275" s="118"/>
      <c r="X275" s="116"/>
      <c r="Y275" s="116"/>
      <c r="Z275" s="116"/>
      <c r="AA275" s="117"/>
    </row>
    <row r="276" spans="1:31" ht="22.5" outlineLevel="1" x14ac:dyDescent="0.2">
      <c r="A276" s="111" t="s">
        <v>18</v>
      </c>
      <c r="B276" s="109" t="s">
        <v>21</v>
      </c>
      <c r="C276" s="114" t="s">
        <v>452</v>
      </c>
      <c r="D276" s="137" t="s">
        <v>427</v>
      </c>
      <c r="E276" s="135"/>
      <c r="F276" s="136"/>
      <c r="G276" s="131" t="s">
        <v>101</v>
      </c>
      <c r="H276" s="318">
        <v>173772</v>
      </c>
      <c r="I276" s="318">
        <v>173772</v>
      </c>
      <c r="J276" s="290"/>
      <c r="K276" s="291"/>
      <c r="L276" s="276"/>
      <c r="M276" s="254"/>
      <c r="N276" s="254"/>
      <c r="O276" s="255"/>
      <c r="P276" s="256"/>
      <c r="Q276" s="256"/>
      <c r="R276" s="209">
        <f t="shared" si="67"/>
        <v>0</v>
      </c>
      <c r="S276" s="256"/>
      <c r="T276" s="209">
        <f t="shared" si="68"/>
        <v>0</v>
      </c>
      <c r="U276" s="257"/>
      <c r="V276" s="277"/>
      <c r="W276" s="118"/>
      <c r="X276" s="116"/>
      <c r="Y276" s="116"/>
      <c r="Z276" s="116"/>
      <c r="AA276" s="117"/>
    </row>
    <row r="277" spans="1:31" ht="22.5" outlineLevel="1" x14ac:dyDescent="0.2">
      <c r="A277" s="111" t="s">
        <v>18</v>
      </c>
      <c r="B277" s="109" t="s">
        <v>21</v>
      </c>
      <c r="C277" s="114" t="s">
        <v>453</v>
      </c>
      <c r="D277" s="137" t="s">
        <v>428</v>
      </c>
      <c r="E277" s="135"/>
      <c r="F277" s="136"/>
      <c r="G277" s="131" t="s">
        <v>101</v>
      </c>
      <c r="H277" s="318">
        <v>4344</v>
      </c>
      <c r="I277" s="318">
        <v>4344</v>
      </c>
      <c r="J277" s="290"/>
      <c r="K277" s="291"/>
      <c r="L277" s="276"/>
      <c r="M277" s="254"/>
      <c r="N277" s="254"/>
      <c r="O277" s="255"/>
      <c r="P277" s="256"/>
      <c r="Q277" s="256"/>
      <c r="R277" s="209">
        <f t="shared" si="67"/>
        <v>0</v>
      </c>
      <c r="S277" s="256"/>
      <c r="T277" s="209">
        <f t="shared" si="68"/>
        <v>0</v>
      </c>
      <c r="U277" s="257"/>
      <c r="V277" s="277"/>
      <c r="W277" s="118"/>
      <c r="X277" s="116"/>
      <c r="Y277" s="116"/>
      <c r="Z277" s="116"/>
      <c r="AA277" s="117"/>
    </row>
    <row r="278" spans="1:31" ht="22.5" outlineLevel="1" x14ac:dyDescent="0.2">
      <c r="A278" s="111" t="s">
        <v>18</v>
      </c>
      <c r="B278" s="109" t="s">
        <v>21</v>
      </c>
      <c r="C278" s="114" t="s">
        <v>454</v>
      </c>
      <c r="D278" s="137" t="s">
        <v>429</v>
      </c>
      <c r="E278" s="135"/>
      <c r="F278" s="136"/>
      <c r="G278" s="131" t="s">
        <v>101</v>
      </c>
      <c r="H278" s="318">
        <v>14481</v>
      </c>
      <c r="I278" s="318">
        <v>14481</v>
      </c>
      <c r="J278" s="290"/>
      <c r="K278" s="291"/>
      <c r="L278" s="276"/>
      <c r="M278" s="254"/>
      <c r="N278" s="254"/>
      <c r="O278" s="255"/>
      <c r="P278" s="256"/>
      <c r="Q278" s="256"/>
      <c r="R278" s="209">
        <f t="shared" si="67"/>
        <v>0</v>
      </c>
      <c r="S278" s="256"/>
      <c r="T278" s="209">
        <f t="shared" si="68"/>
        <v>0</v>
      </c>
      <c r="U278" s="257"/>
      <c r="V278" s="277"/>
      <c r="W278" s="118"/>
      <c r="X278" s="116"/>
      <c r="Y278" s="116"/>
      <c r="Z278" s="116"/>
      <c r="AA278" s="117"/>
    </row>
    <row r="279" spans="1:31" outlineLevel="1" x14ac:dyDescent="0.2">
      <c r="A279" s="111" t="s">
        <v>18</v>
      </c>
      <c r="B279" s="109" t="s">
        <v>21</v>
      </c>
      <c r="C279" s="110" t="s">
        <v>140</v>
      </c>
      <c r="D279" s="146" t="s">
        <v>235</v>
      </c>
      <c r="E279" s="141"/>
      <c r="F279" s="142"/>
      <c r="G279" s="132"/>
      <c r="H279" s="286">
        <f>SUM(H280:H283)</f>
        <v>210602</v>
      </c>
      <c r="I279" s="287">
        <f>SUM(I280:I283)</f>
        <v>210602</v>
      </c>
      <c r="J279" s="287">
        <f>SUM(J280:J283)</f>
        <v>0</v>
      </c>
      <c r="K279" s="288">
        <f>SUM(K280:K283)</f>
        <v>0</v>
      </c>
      <c r="L279" s="274"/>
      <c r="M279" s="213"/>
      <c r="N279" s="213"/>
      <c r="O279" s="214"/>
      <c r="P279" s="275"/>
      <c r="Q279" s="275"/>
      <c r="R279" s="275"/>
      <c r="S279" s="275"/>
      <c r="T279" s="275"/>
      <c r="U279" s="198"/>
      <c r="V279" s="199"/>
      <c r="W279" s="118"/>
      <c r="X279" s="116"/>
      <c r="Y279" s="116"/>
      <c r="Z279" s="116"/>
      <c r="AA279" s="117"/>
    </row>
    <row r="280" spans="1:31" outlineLevel="1" x14ac:dyDescent="0.2">
      <c r="A280" s="111" t="s">
        <v>18</v>
      </c>
      <c r="B280" s="109" t="s">
        <v>21</v>
      </c>
      <c r="C280" s="114" t="s">
        <v>250</v>
      </c>
      <c r="D280" s="138" t="s">
        <v>435</v>
      </c>
      <c r="E280" s="135"/>
      <c r="F280" s="136"/>
      <c r="G280" s="131" t="s">
        <v>101</v>
      </c>
      <c r="H280" s="325">
        <v>5792</v>
      </c>
      <c r="I280" s="325">
        <v>5792</v>
      </c>
      <c r="J280" s="290"/>
      <c r="K280" s="291"/>
      <c r="L280" s="276"/>
      <c r="M280" s="254"/>
      <c r="N280" s="254"/>
      <c r="O280" s="255"/>
      <c r="P280" s="256"/>
      <c r="Q280" s="256"/>
      <c r="R280" s="209">
        <f t="shared" si="67"/>
        <v>0</v>
      </c>
      <c r="S280" s="256"/>
      <c r="T280" s="209">
        <f t="shared" si="68"/>
        <v>0</v>
      </c>
      <c r="U280" s="257"/>
      <c r="V280" s="277"/>
      <c r="W280" s="118"/>
      <c r="X280" s="116"/>
      <c r="Y280" s="116"/>
      <c r="Z280" s="116"/>
      <c r="AA280" s="117"/>
    </row>
    <row r="281" spans="1:31" outlineLevel="1" x14ac:dyDescent="0.2">
      <c r="A281" s="111" t="s">
        <v>18</v>
      </c>
      <c r="B281" s="109" t="s">
        <v>21</v>
      </c>
      <c r="C281" s="114" t="s">
        <v>251</v>
      </c>
      <c r="D281" s="138" t="s">
        <v>436</v>
      </c>
      <c r="E281" s="135"/>
      <c r="F281" s="136"/>
      <c r="G281" s="131" t="s">
        <v>101</v>
      </c>
      <c r="H281" s="325">
        <v>115848</v>
      </c>
      <c r="I281" s="325">
        <v>115848</v>
      </c>
      <c r="J281" s="290"/>
      <c r="K281" s="291"/>
      <c r="L281" s="276"/>
      <c r="M281" s="254"/>
      <c r="N281" s="254"/>
      <c r="O281" s="255"/>
      <c r="P281" s="256"/>
      <c r="Q281" s="256"/>
      <c r="R281" s="209">
        <f t="shared" si="67"/>
        <v>0</v>
      </c>
      <c r="S281" s="256"/>
      <c r="T281" s="209">
        <f t="shared" si="68"/>
        <v>0</v>
      </c>
      <c r="U281" s="257"/>
      <c r="V281" s="277"/>
      <c r="W281" s="118"/>
      <c r="X281" s="116"/>
      <c r="Y281" s="116"/>
      <c r="Z281" s="116"/>
      <c r="AA281" s="117"/>
    </row>
    <row r="282" spans="1:31" ht="22.5" outlineLevel="1" x14ac:dyDescent="0.2">
      <c r="A282" s="111" t="s">
        <v>18</v>
      </c>
      <c r="B282" s="109" t="s">
        <v>21</v>
      </c>
      <c r="C282" s="114" t="s">
        <v>252</v>
      </c>
      <c r="D282" s="138" t="s">
        <v>437</v>
      </c>
      <c r="E282" s="135"/>
      <c r="F282" s="136"/>
      <c r="G282" s="131" t="s">
        <v>101</v>
      </c>
      <c r="H282" s="325">
        <v>28962</v>
      </c>
      <c r="I282" s="325">
        <v>28962</v>
      </c>
      <c r="J282" s="290"/>
      <c r="K282" s="291"/>
      <c r="L282" s="276"/>
      <c r="M282" s="254"/>
      <c r="N282" s="254"/>
      <c r="O282" s="255"/>
      <c r="P282" s="256"/>
      <c r="Q282" s="256"/>
      <c r="R282" s="209">
        <f t="shared" si="67"/>
        <v>0</v>
      </c>
      <c r="S282" s="256"/>
      <c r="T282" s="209">
        <f t="shared" si="68"/>
        <v>0</v>
      </c>
      <c r="U282" s="257"/>
      <c r="V282" s="277"/>
      <c r="W282" s="118"/>
      <c r="X282" s="116"/>
      <c r="Y282" s="116"/>
      <c r="Z282" s="116"/>
      <c r="AA282" s="117"/>
    </row>
    <row r="283" spans="1:31" ht="22.5" outlineLevel="1" x14ac:dyDescent="0.2">
      <c r="A283" s="111" t="s">
        <v>18</v>
      </c>
      <c r="B283" s="109" t="s">
        <v>21</v>
      </c>
      <c r="C283" s="114" t="s">
        <v>253</v>
      </c>
      <c r="D283" s="138" t="s">
        <v>438</v>
      </c>
      <c r="E283" s="135"/>
      <c r="F283" s="136"/>
      <c r="G283" s="131" t="s">
        <v>101</v>
      </c>
      <c r="H283" s="325">
        <v>60000</v>
      </c>
      <c r="I283" s="325">
        <v>60000</v>
      </c>
      <c r="J283" s="290"/>
      <c r="K283" s="291"/>
      <c r="L283" s="276"/>
      <c r="M283" s="254"/>
      <c r="N283" s="254"/>
      <c r="O283" s="255"/>
      <c r="P283" s="256"/>
      <c r="Q283" s="256"/>
      <c r="R283" s="209">
        <f t="shared" si="67"/>
        <v>0</v>
      </c>
      <c r="S283" s="256"/>
      <c r="T283" s="209">
        <f t="shared" si="68"/>
        <v>0</v>
      </c>
      <c r="U283" s="257"/>
      <c r="V283" s="277"/>
      <c r="W283" s="118"/>
      <c r="X283" s="116"/>
      <c r="Y283" s="116"/>
      <c r="Z283" s="116"/>
      <c r="AA283" s="117"/>
    </row>
    <row r="284" spans="1:31" outlineLevel="1" x14ac:dyDescent="0.2">
      <c r="A284" s="111" t="s">
        <v>317</v>
      </c>
      <c r="B284" s="109" t="s">
        <v>21</v>
      </c>
      <c r="C284" s="114" t="s">
        <v>157</v>
      </c>
      <c r="D284" s="180" t="s">
        <v>318</v>
      </c>
      <c r="E284" s="181"/>
      <c r="F284" s="182"/>
      <c r="G284" s="183"/>
      <c r="H284" s="286">
        <f>SUM(H285:H287)</f>
        <v>0</v>
      </c>
      <c r="I284" s="287">
        <f t="shared" ref="I284:V284" si="69">SUM(I285:I287)</f>
        <v>0</v>
      </c>
      <c r="J284" s="287">
        <f t="shared" si="69"/>
        <v>0</v>
      </c>
      <c r="K284" s="288">
        <f t="shared" si="69"/>
        <v>0</v>
      </c>
      <c r="L284" s="292">
        <f t="shared" si="69"/>
        <v>0</v>
      </c>
      <c r="M284" s="205">
        <f t="shared" si="69"/>
        <v>0</v>
      </c>
      <c r="N284" s="205">
        <f t="shared" si="69"/>
        <v>0</v>
      </c>
      <c r="O284" s="206">
        <f t="shared" si="69"/>
        <v>0</v>
      </c>
      <c r="P284" s="293">
        <f t="shared" si="69"/>
        <v>0</v>
      </c>
      <c r="Q284" s="293">
        <f t="shared" si="69"/>
        <v>0</v>
      </c>
      <c r="R284" s="293">
        <f t="shared" si="69"/>
        <v>0</v>
      </c>
      <c r="S284" s="293">
        <f t="shared" si="69"/>
        <v>0</v>
      </c>
      <c r="T284" s="293">
        <f t="shared" si="69"/>
        <v>0</v>
      </c>
      <c r="U284" s="195">
        <f t="shared" si="69"/>
        <v>0</v>
      </c>
      <c r="V284" s="196">
        <f t="shared" si="69"/>
        <v>0</v>
      </c>
      <c r="W284" s="118"/>
      <c r="X284" s="116"/>
      <c r="Y284" s="116"/>
      <c r="Z284" s="116"/>
      <c r="AA284" s="117"/>
    </row>
    <row r="285" spans="1:31" outlineLevel="1" x14ac:dyDescent="0.2">
      <c r="A285" s="111" t="s">
        <v>18</v>
      </c>
      <c r="B285" s="109" t="s">
        <v>21</v>
      </c>
      <c r="C285" s="114" t="s">
        <v>319</v>
      </c>
      <c r="D285" s="138"/>
      <c r="E285" s="135"/>
      <c r="F285" s="136"/>
      <c r="G285" s="147" t="s">
        <v>227</v>
      </c>
      <c r="H285" s="289"/>
      <c r="I285" s="290"/>
      <c r="J285" s="290"/>
      <c r="K285" s="291"/>
      <c r="L285" s="276"/>
      <c r="M285" s="254"/>
      <c r="N285" s="254"/>
      <c r="O285" s="255"/>
      <c r="P285" s="197"/>
      <c r="Q285" s="256"/>
      <c r="R285" s="209">
        <f t="shared" si="67"/>
        <v>0</v>
      </c>
      <c r="S285" s="256"/>
      <c r="T285" s="209">
        <f t="shared" si="68"/>
        <v>0</v>
      </c>
      <c r="U285" s="257"/>
      <c r="V285" s="277"/>
      <c r="W285" s="118"/>
      <c r="X285" s="116"/>
      <c r="Y285" s="116"/>
      <c r="Z285" s="116"/>
      <c r="AA285" s="117"/>
    </row>
    <row r="286" spans="1:31" outlineLevel="1" x14ac:dyDescent="0.2">
      <c r="A286" s="111" t="s">
        <v>18</v>
      </c>
      <c r="B286" s="109" t="s">
        <v>21</v>
      </c>
      <c r="C286" s="114" t="s">
        <v>320</v>
      </c>
      <c r="D286" s="138"/>
      <c r="E286" s="135"/>
      <c r="F286" s="136"/>
      <c r="G286" s="147" t="s">
        <v>227</v>
      </c>
      <c r="H286" s="289"/>
      <c r="I286" s="290"/>
      <c r="J286" s="290"/>
      <c r="K286" s="291"/>
      <c r="L286" s="276"/>
      <c r="M286" s="254"/>
      <c r="N286" s="254"/>
      <c r="O286" s="255"/>
      <c r="P286" s="197"/>
      <c r="Q286" s="256"/>
      <c r="R286" s="209">
        <f t="shared" si="67"/>
        <v>0</v>
      </c>
      <c r="S286" s="256"/>
      <c r="T286" s="209">
        <f t="shared" si="68"/>
        <v>0</v>
      </c>
      <c r="U286" s="257"/>
      <c r="V286" s="277"/>
      <c r="W286" s="118"/>
      <c r="X286" s="116"/>
      <c r="Y286" s="116"/>
      <c r="Z286" s="116"/>
      <c r="AA286" s="117"/>
    </row>
    <row r="287" spans="1:31" outlineLevel="1" x14ac:dyDescent="0.2">
      <c r="A287" s="111" t="s">
        <v>18</v>
      </c>
      <c r="B287" s="109" t="s">
        <v>21</v>
      </c>
      <c r="C287" s="114" t="s">
        <v>321</v>
      </c>
      <c r="D287" s="138"/>
      <c r="E287" s="135"/>
      <c r="F287" s="136"/>
      <c r="G287" s="147" t="s">
        <v>227</v>
      </c>
      <c r="H287" s="289"/>
      <c r="I287" s="290"/>
      <c r="J287" s="290"/>
      <c r="K287" s="291"/>
      <c r="L287" s="276"/>
      <c r="M287" s="254"/>
      <c r="N287" s="254"/>
      <c r="O287" s="255"/>
      <c r="P287" s="197"/>
      <c r="Q287" s="256"/>
      <c r="R287" s="209">
        <f t="shared" si="67"/>
        <v>0</v>
      </c>
      <c r="S287" s="256"/>
      <c r="T287" s="209">
        <f t="shared" si="68"/>
        <v>0</v>
      </c>
      <c r="U287" s="257"/>
      <c r="V287" s="277"/>
      <c r="W287" s="118"/>
      <c r="X287" s="116"/>
      <c r="Y287" s="116"/>
      <c r="Z287" s="116"/>
      <c r="AA287" s="117"/>
    </row>
    <row r="288" spans="1:31" s="4" customFormat="1" ht="18" customHeight="1" x14ac:dyDescent="0.2">
      <c r="A288" s="540" t="s">
        <v>18</v>
      </c>
      <c r="B288" s="441" t="s">
        <v>21</v>
      </c>
      <c r="C288" s="633">
        <v>3</v>
      </c>
      <c r="D288" s="573" t="s">
        <v>150</v>
      </c>
      <c r="E288" s="636" t="s">
        <v>151</v>
      </c>
      <c r="F288" s="638" t="s">
        <v>160</v>
      </c>
      <c r="G288" s="134" t="s">
        <v>101</v>
      </c>
      <c r="H288" s="215">
        <v>90000</v>
      </c>
      <c r="I288" s="216">
        <v>90000</v>
      </c>
      <c r="J288" s="216"/>
      <c r="K288" s="217"/>
      <c r="L288" s="294">
        <v>43420</v>
      </c>
      <c r="M288" s="216">
        <v>43420</v>
      </c>
      <c r="N288" s="216"/>
      <c r="O288" s="217"/>
      <c r="P288" s="209"/>
      <c r="Q288" s="209"/>
      <c r="R288" s="209">
        <f t="shared" si="67"/>
        <v>43420</v>
      </c>
      <c r="S288" s="209"/>
      <c r="T288" s="209">
        <f t="shared" si="68"/>
        <v>43420</v>
      </c>
      <c r="U288" s="193">
        <v>90000</v>
      </c>
      <c r="V288" s="194">
        <v>90000</v>
      </c>
      <c r="W288" s="640" t="s">
        <v>152</v>
      </c>
      <c r="X288" s="13">
        <v>1</v>
      </c>
      <c r="Y288" s="13"/>
      <c r="Z288" s="13">
        <v>1</v>
      </c>
      <c r="AA288" s="14">
        <v>1</v>
      </c>
      <c r="AB288" s="2"/>
      <c r="AC288" s="69"/>
      <c r="AD288" s="69"/>
      <c r="AE288" s="69"/>
    </row>
    <row r="289" spans="1:39" s="4" customFormat="1" ht="19.5" customHeight="1" thickBot="1" x14ac:dyDescent="0.25">
      <c r="A289" s="541"/>
      <c r="B289" s="433"/>
      <c r="C289" s="634"/>
      <c r="D289" s="635"/>
      <c r="E289" s="637"/>
      <c r="F289" s="639"/>
      <c r="G289" s="184" t="s">
        <v>153</v>
      </c>
      <c r="H289" s="262">
        <f t="shared" ref="H289:O289" si="70">H288</f>
        <v>90000</v>
      </c>
      <c r="I289" s="263">
        <f t="shared" si="70"/>
        <v>90000</v>
      </c>
      <c r="J289" s="263">
        <f t="shared" si="70"/>
        <v>0</v>
      </c>
      <c r="K289" s="264">
        <f t="shared" si="70"/>
        <v>0</v>
      </c>
      <c r="L289" s="295">
        <f t="shared" si="70"/>
        <v>43420</v>
      </c>
      <c r="M289" s="263">
        <f t="shared" si="70"/>
        <v>43420</v>
      </c>
      <c r="N289" s="263">
        <f t="shared" si="70"/>
        <v>0</v>
      </c>
      <c r="O289" s="264">
        <f t="shared" si="70"/>
        <v>0</v>
      </c>
      <c r="P289" s="264">
        <f>SUM(P285:P288)</f>
        <v>0</v>
      </c>
      <c r="Q289" s="264">
        <f t="shared" ref="Q289:V289" si="71">SUM(Q285:Q288)</f>
        <v>0</v>
      </c>
      <c r="R289" s="264">
        <f t="shared" si="71"/>
        <v>43420</v>
      </c>
      <c r="S289" s="264">
        <f t="shared" si="71"/>
        <v>0</v>
      </c>
      <c r="T289" s="264">
        <f t="shared" si="71"/>
        <v>43420</v>
      </c>
      <c r="U289" s="264">
        <f t="shared" si="71"/>
        <v>90000</v>
      </c>
      <c r="V289" s="264">
        <f t="shared" si="71"/>
        <v>90000</v>
      </c>
      <c r="W289" s="641"/>
      <c r="X289" s="100">
        <f>SUM(X288)</f>
        <v>1</v>
      </c>
      <c r="Y289" s="100">
        <f>SUM(Y288)</f>
        <v>0</v>
      </c>
      <c r="Z289" s="100">
        <f>SUM(Z288)</f>
        <v>1</v>
      </c>
      <c r="AA289" s="101">
        <f>SUM(AA288)</f>
        <v>1</v>
      </c>
      <c r="AB289" s="11"/>
    </row>
    <row r="290" spans="1:39" s="4" customFormat="1" ht="14.25" customHeight="1" thickBot="1" x14ac:dyDescent="0.25">
      <c r="A290" s="165" t="s">
        <v>18</v>
      </c>
      <c r="B290" s="166" t="s">
        <v>21</v>
      </c>
      <c r="C290" s="565" t="s">
        <v>14</v>
      </c>
      <c r="D290" s="565"/>
      <c r="E290" s="565"/>
      <c r="F290" s="565"/>
      <c r="G290" s="630"/>
      <c r="H290" s="296">
        <f t="shared" ref="H290:V290" si="72">SUM(H166,H252,H289)</f>
        <v>8497775</v>
      </c>
      <c r="I290" s="296">
        <f t="shared" si="72"/>
        <v>8497775</v>
      </c>
      <c r="J290" s="296">
        <f t="shared" si="72"/>
        <v>0</v>
      </c>
      <c r="K290" s="296">
        <f t="shared" si="72"/>
        <v>0</v>
      </c>
      <c r="L290" s="296">
        <f t="shared" si="72"/>
        <v>43420</v>
      </c>
      <c r="M290" s="296">
        <f t="shared" si="72"/>
        <v>43420</v>
      </c>
      <c r="N290" s="296">
        <f t="shared" si="72"/>
        <v>0</v>
      </c>
      <c r="O290" s="296">
        <f t="shared" si="72"/>
        <v>0</v>
      </c>
      <c r="P290" s="296">
        <f t="shared" si="72"/>
        <v>0</v>
      </c>
      <c r="Q290" s="296">
        <f t="shared" si="72"/>
        <v>0</v>
      </c>
      <c r="R290" s="296">
        <f t="shared" si="72"/>
        <v>43420</v>
      </c>
      <c r="S290" s="296">
        <f t="shared" si="72"/>
        <v>0</v>
      </c>
      <c r="T290" s="296">
        <f t="shared" si="72"/>
        <v>43420</v>
      </c>
      <c r="U290" s="296">
        <f t="shared" si="72"/>
        <v>5730000</v>
      </c>
      <c r="V290" s="296">
        <f t="shared" si="72"/>
        <v>3770000</v>
      </c>
      <c r="W290" s="185" t="s">
        <v>23</v>
      </c>
      <c r="X290" s="173" t="s">
        <v>23</v>
      </c>
      <c r="Y290" s="173"/>
      <c r="Z290" s="173" t="s">
        <v>23</v>
      </c>
      <c r="AA290" s="174" t="s">
        <v>23</v>
      </c>
    </row>
    <row r="291" spans="1:39" s="24" customFormat="1" ht="15.75" customHeight="1" thickBot="1" x14ac:dyDescent="0.25">
      <c r="A291" s="21" t="s">
        <v>18</v>
      </c>
      <c r="B291" s="631" t="s">
        <v>15</v>
      </c>
      <c r="C291" s="632"/>
      <c r="D291" s="632"/>
      <c r="E291" s="632"/>
      <c r="F291" s="632"/>
      <c r="G291" s="632"/>
      <c r="H291" s="297">
        <f t="shared" ref="H291:V291" si="73">SUM(H27,H47,H161,H290)</f>
        <v>10612932</v>
      </c>
      <c r="I291" s="298">
        <f t="shared" si="73"/>
        <v>10514500</v>
      </c>
      <c r="J291" s="298">
        <f t="shared" si="73"/>
        <v>39072</v>
      </c>
      <c r="K291" s="299">
        <f t="shared" si="73"/>
        <v>98151</v>
      </c>
      <c r="L291" s="297">
        <f t="shared" si="73"/>
        <v>550111</v>
      </c>
      <c r="M291" s="298">
        <f t="shared" si="73"/>
        <v>539411</v>
      </c>
      <c r="N291" s="298">
        <f t="shared" si="73"/>
        <v>27013</v>
      </c>
      <c r="O291" s="299">
        <f t="shared" si="73"/>
        <v>10700</v>
      </c>
      <c r="P291" s="300">
        <f t="shared" si="73"/>
        <v>0</v>
      </c>
      <c r="Q291" s="301">
        <f t="shared" si="73"/>
        <v>0</v>
      </c>
      <c r="R291" s="301">
        <f t="shared" si="73"/>
        <v>548732</v>
      </c>
      <c r="S291" s="301">
        <f t="shared" si="73"/>
        <v>0</v>
      </c>
      <c r="T291" s="301">
        <f t="shared" si="73"/>
        <v>548732</v>
      </c>
      <c r="U291" s="301">
        <f t="shared" si="73"/>
        <v>6731086</v>
      </c>
      <c r="V291" s="302">
        <f t="shared" si="73"/>
        <v>4474660</v>
      </c>
      <c r="W291" s="186" t="s">
        <v>23</v>
      </c>
      <c r="X291" s="22" t="s">
        <v>23</v>
      </c>
      <c r="Y291" s="22"/>
      <c r="Z291" s="22" t="s">
        <v>23</v>
      </c>
      <c r="AA291" s="23" t="s">
        <v>23</v>
      </c>
    </row>
    <row r="292" spans="1:39" s="4" customFormat="1" ht="14.25" customHeight="1" thickBot="1" x14ac:dyDescent="0.25">
      <c r="A292" s="626" t="s">
        <v>16</v>
      </c>
      <c r="B292" s="627"/>
      <c r="C292" s="627"/>
      <c r="D292" s="627"/>
      <c r="E292" s="627"/>
      <c r="F292" s="627"/>
      <c r="G292" s="628"/>
      <c r="H292" s="303">
        <f>SUM(H291)</f>
        <v>10612932</v>
      </c>
      <c r="I292" s="304">
        <f t="shared" ref="I292:V292" si="74">SUM(I291)</f>
        <v>10514500</v>
      </c>
      <c r="J292" s="304">
        <f t="shared" si="74"/>
        <v>39072</v>
      </c>
      <c r="K292" s="305">
        <f t="shared" si="74"/>
        <v>98151</v>
      </c>
      <c r="L292" s="303">
        <f t="shared" si="74"/>
        <v>550111</v>
      </c>
      <c r="M292" s="304">
        <f t="shared" si="74"/>
        <v>539411</v>
      </c>
      <c r="N292" s="304">
        <f t="shared" si="74"/>
        <v>27013</v>
      </c>
      <c r="O292" s="305">
        <f t="shared" si="74"/>
        <v>10700</v>
      </c>
      <c r="P292" s="306">
        <f t="shared" si="74"/>
        <v>0</v>
      </c>
      <c r="Q292" s="307">
        <f t="shared" si="74"/>
        <v>0</v>
      </c>
      <c r="R292" s="307">
        <f t="shared" si="74"/>
        <v>548732</v>
      </c>
      <c r="S292" s="307">
        <f t="shared" si="74"/>
        <v>0</v>
      </c>
      <c r="T292" s="307">
        <f t="shared" si="74"/>
        <v>548732</v>
      </c>
      <c r="U292" s="307">
        <f t="shared" si="74"/>
        <v>6731086</v>
      </c>
      <c r="V292" s="308">
        <f t="shared" si="74"/>
        <v>4474660</v>
      </c>
      <c r="W292" s="187" t="s">
        <v>23</v>
      </c>
      <c r="X292" s="94" t="s">
        <v>23</v>
      </c>
      <c r="Y292" s="94"/>
      <c r="Z292" s="94" t="s">
        <v>23</v>
      </c>
      <c r="AA292" s="95" t="s">
        <v>23</v>
      </c>
      <c r="AB292" s="11"/>
      <c r="AC292" s="11"/>
      <c r="AD292" s="11"/>
      <c r="AE292" s="11"/>
      <c r="AF292" s="11"/>
      <c r="AG292" s="11"/>
      <c r="AH292" s="11"/>
      <c r="AI292" s="11"/>
      <c r="AJ292" s="11"/>
      <c r="AK292" s="11"/>
      <c r="AL292" s="11"/>
      <c r="AM292" s="11"/>
    </row>
    <row r="293" spans="1:39" s="4" customFormat="1" ht="14.25" customHeight="1" x14ac:dyDescent="0.2">
      <c r="A293" s="2"/>
      <c r="B293" s="2"/>
      <c r="C293" s="2"/>
      <c r="D293" s="2"/>
      <c r="E293" s="2"/>
      <c r="F293" s="2"/>
      <c r="G293" s="2"/>
      <c r="H293" s="20"/>
      <c r="I293" s="20"/>
      <c r="J293" s="20"/>
      <c r="K293" s="20"/>
      <c r="L293" s="20"/>
      <c r="M293" s="20"/>
      <c r="N293" s="20"/>
      <c r="O293" s="20"/>
      <c r="P293" s="20"/>
      <c r="Q293" s="20"/>
      <c r="R293" s="20"/>
      <c r="S293" s="20"/>
      <c r="T293" s="20"/>
      <c r="U293" s="2"/>
      <c r="V293" s="2"/>
      <c r="W293" s="2"/>
      <c r="X293" s="2"/>
      <c r="Y293" s="2"/>
      <c r="Z293" s="2"/>
      <c r="AA293" s="11"/>
      <c r="AB293" s="11"/>
      <c r="AC293" s="11"/>
      <c r="AD293" s="11"/>
      <c r="AE293" s="11"/>
      <c r="AF293" s="11"/>
      <c r="AG293" s="11"/>
      <c r="AH293" s="11"/>
    </row>
    <row r="294" spans="1:39" s="6" customFormat="1" x14ac:dyDescent="0.2">
      <c r="A294" s="1"/>
      <c r="B294" s="1"/>
      <c r="C294" s="2"/>
      <c r="D294" s="2"/>
      <c r="E294" s="2"/>
      <c r="F294" s="2"/>
      <c r="G294" s="2"/>
      <c r="H294" s="1"/>
      <c r="I294" s="1"/>
      <c r="J294" s="1"/>
      <c r="K294" s="1"/>
      <c r="L294" s="1"/>
      <c r="M294" s="1"/>
      <c r="N294" s="1"/>
      <c r="O294" s="1"/>
      <c r="P294" s="1"/>
      <c r="Q294" s="1"/>
      <c r="R294" s="1"/>
      <c r="S294" s="1"/>
      <c r="T294" s="1"/>
      <c r="U294" s="7"/>
      <c r="V294" s="1"/>
      <c r="W294" s="1"/>
      <c r="X294" s="1"/>
      <c r="Y294" s="1"/>
    </row>
    <row r="295" spans="1:39" ht="11.25" customHeight="1" thickBot="1" x14ac:dyDescent="0.25">
      <c r="A295" s="5"/>
      <c r="B295" s="5"/>
      <c r="C295" s="5"/>
      <c r="D295" s="5"/>
      <c r="E295" s="5"/>
      <c r="F295" s="5"/>
      <c r="G295" s="5"/>
      <c r="H295" s="8"/>
      <c r="I295" s="8"/>
      <c r="J295" s="8"/>
      <c r="K295" s="8"/>
      <c r="L295" s="8"/>
      <c r="M295" s="8"/>
      <c r="N295" s="8"/>
      <c r="O295" s="8"/>
      <c r="P295" s="8"/>
      <c r="Q295" s="8"/>
      <c r="R295" s="8"/>
      <c r="S295" s="8"/>
      <c r="T295" s="8"/>
      <c r="U295" s="9"/>
      <c r="V295" s="5"/>
      <c r="W295" s="5"/>
      <c r="X295" s="5"/>
      <c r="Y295" s="5"/>
      <c r="Z295" s="5"/>
      <c r="AA295" s="5"/>
      <c r="AB295" s="5"/>
      <c r="AC295" s="5"/>
      <c r="AD295" s="5"/>
      <c r="AE295" s="5"/>
      <c r="AF295" s="5"/>
      <c r="AG295" s="5"/>
      <c r="AH295" s="5"/>
    </row>
    <row r="296" spans="1:39" ht="35.25" customHeight="1" x14ac:dyDescent="0.2">
      <c r="A296" s="610" t="s">
        <v>17</v>
      </c>
      <c r="B296" s="611"/>
      <c r="C296" s="621" t="s">
        <v>28</v>
      </c>
      <c r="D296" s="621"/>
      <c r="E296" s="621"/>
      <c r="F296" s="621"/>
      <c r="G296" s="63" t="s">
        <v>101</v>
      </c>
      <c r="H296" s="326">
        <f>H16+H20+H24+H29+H45+H31+H33+H36+H40+H49+H80+H95+H98+H164+H251+H288+H42+H17+H159</f>
        <v>9765596</v>
      </c>
      <c r="I296" s="326">
        <f t="shared" ref="I296:V296" si="75">I16+I20+I24+I29+I45+I31+I33+I36+I40+I49+I80+I95+I98+I164+I251+I288+I42+I17+I159</f>
        <v>9667164</v>
      </c>
      <c r="J296" s="326">
        <f t="shared" si="75"/>
        <v>27063</v>
      </c>
      <c r="K296" s="326">
        <f t="shared" si="75"/>
        <v>98151</v>
      </c>
      <c r="L296" s="326">
        <f t="shared" si="75"/>
        <v>441024</v>
      </c>
      <c r="M296" s="326">
        <f t="shared" si="75"/>
        <v>430324</v>
      </c>
      <c r="N296" s="326">
        <f t="shared" si="75"/>
        <v>22005</v>
      </c>
      <c r="O296" s="326">
        <f t="shared" si="75"/>
        <v>10700</v>
      </c>
      <c r="P296" s="326">
        <f t="shared" si="75"/>
        <v>0</v>
      </c>
      <c r="Q296" s="326">
        <f t="shared" si="75"/>
        <v>0</v>
      </c>
      <c r="R296" s="326">
        <f t="shared" si="75"/>
        <v>440224</v>
      </c>
      <c r="S296" s="326">
        <f t="shared" si="75"/>
        <v>0</v>
      </c>
      <c r="T296" s="326">
        <f t="shared" si="75"/>
        <v>440224</v>
      </c>
      <c r="U296" s="326">
        <f t="shared" si="75"/>
        <v>4829126</v>
      </c>
      <c r="V296" s="326">
        <f t="shared" si="75"/>
        <v>2628095</v>
      </c>
      <c r="W296" s="7"/>
      <c r="X296" s="7"/>
      <c r="Y296" s="7"/>
    </row>
    <row r="297" spans="1:39" ht="28.5" customHeight="1" x14ac:dyDescent="0.2">
      <c r="A297" s="612"/>
      <c r="B297" s="613"/>
      <c r="C297" s="618" t="s">
        <v>228</v>
      </c>
      <c r="D297" s="619"/>
      <c r="E297" s="619"/>
      <c r="F297" s="620"/>
      <c r="G297" s="64" t="s">
        <v>227</v>
      </c>
      <c r="H297" s="327">
        <f t="shared" ref="H297:V297" si="76">H22+H34+H43+H165+H250+H285+H286+H287</f>
        <v>0</v>
      </c>
      <c r="I297" s="327">
        <f t="shared" si="76"/>
        <v>0</v>
      </c>
      <c r="J297" s="327">
        <f t="shared" si="76"/>
        <v>0</v>
      </c>
      <c r="K297" s="327">
        <f t="shared" si="76"/>
        <v>0</v>
      </c>
      <c r="L297" s="327">
        <f t="shared" si="76"/>
        <v>0</v>
      </c>
      <c r="M297" s="327">
        <f t="shared" si="76"/>
        <v>0</v>
      </c>
      <c r="N297" s="327">
        <f t="shared" si="76"/>
        <v>0</v>
      </c>
      <c r="O297" s="327">
        <f t="shared" si="76"/>
        <v>0</v>
      </c>
      <c r="P297" s="327">
        <f t="shared" si="76"/>
        <v>0</v>
      </c>
      <c r="Q297" s="327">
        <f t="shared" si="76"/>
        <v>0</v>
      </c>
      <c r="R297" s="327">
        <f t="shared" si="76"/>
        <v>0</v>
      </c>
      <c r="S297" s="327">
        <f t="shared" si="76"/>
        <v>0</v>
      </c>
      <c r="T297" s="327">
        <f t="shared" si="76"/>
        <v>0</v>
      </c>
      <c r="U297" s="327">
        <f t="shared" si="76"/>
        <v>0</v>
      </c>
      <c r="V297" s="327">
        <f t="shared" si="76"/>
        <v>0</v>
      </c>
      <c r="W297" s="7"/>
      <c r="X297" s="7"/>
      <c r="Y297" s="7"/>
    </row>
    <row r="298" spans="1:39" ht="21" customHeight="1" x14ac:dyDescent="0.2">
      <c r="A298" s="612"/>
      <c r="B298" s="613"/>
      <c r="C298" s="625" t="s">
        <v>73</v>
      </c>
      <c r="D298" s="625"/>
      <c r="E298" s="625"/>
      <c r="F298" s="625"/>
      <c r="G298" s="65" t="s">
        <v>59</v>
      </c>
      <c r="H298" s="327">
        <f>SUM(H117+H38+H25)</f>
        <v>152757</v>
      </c>
      <c r="I298" s="327">
        <f t="shared" ref="I298:V298" si="77">SUM(I117+I38+I25)</f>
        <v>152757</v>
      </c>
      <c r="J298" s="327">
        <f t="shared" si="77"/>
        <v>12009</v>
      </c>
      <c r="K298" s="327">
        <f t="shared" si="77"/>
        <v>0</v>
      </c>
      <c r="L298" s="327">
        <f t="shared" si="77"/>
        <v>109087</v>
      </c>
      <c r="M298" s="327">
        <f t="shared" si="77"/>
        <v>109087</v>
      </c>
      <c r="N298" s="327">
        <f t="shared" si="77"/>
        <v>5008</v>
      </c>
      <c r="O298" s="327">
        <f t="shared" si="77"/>
        <v>0</v>
      </c>
      <c r="P298" s="327">
        <f t="shared" si="77"/>
        <v>0</v>
      </c>
      <c r="Q298" s="327">
        <f t="shared" si="77"/>
        <v>0</v>
      </c>
      <c r="R298" s="327">
        <f t="shared" si="77"/>
        <v>108508</v>
      </c>
      <c r="S298" s="327">
        <f t="shared" si="77"/>
        <v>0</v>
      </c>
      <c r="T298" s="327">
        <f t="shared" si="77"/>
        <v>108508</v>
      </c>
      <c r="U298" s="327">
        <f t="shared" si="77"/>
        <v>160960</v>
      </c>
      <c r="V298" s="327">
        <f t="shared" si="77"/>
        <v>165565</v>
      </c>
      <c r="W298" s="7"/>
      <c r="X298" s="7"/>
      <c r="Y298" s="7"/>
    </row>
    <row r="299" spans="1:39" x14ac:dyDescent="0.2">
      <c r="A299" s="612"/>
      <c r="B299" s="613"/>
      <c r="C299" s="623" t="s">
        <v>29</v>
      </c>
      <c r="D299" s="623"/>
      <c r="E299" s="623"/>
      <c r="F299" s="623"/>
      <c r="G299" s="66" t="s">
        <v>102</v>
      </c>
      <c r="H299" s="327">
        <f t="shared" ref="H299:V299" si="78">SUM(H163,H249)</f>
        <v>690079</v>
      </c>
      <c r="I299" s="328">
        <f t="shared" si="78"/>
        <v>690079</v>
      </c>
      <c r="J299" s="328">
        <f t="shared" si="78"/>
        <v>0</v>
      </c>
      <c r="K299" s="329">
        <f t="shared" si="78"/>
        <v>0</v>
      </c>
      <c r="L299" s="327">
        <f t="shared" si="78"/>
        <v>0</v>
      </c>
      <c r="M299" s="328">
        <f t="shared" si="78"/>
        <v>0</v>
      </c>
      <c r="N299" s="328">
        <f t="shared" si="78"/>
        <v>0</v>
      </c>
      <c r="O299" s="329">
        <f t="shared" si="78"/>
        <v>0</v>
      </c>
      <c r="P299" s="329">
        <f t="shared" si="78"/>
        <v>0</v>
      </c>
      <c r="Q299" s="329">
        <f t="shared" si="78"/>
        <v>0</v>
      </c>
      <c r="R299" s="329">
        <f t="shared" si="78"/>
        <v>0</v>
      </c>
      <c r="S299" s="329">
        <f t="shared" si="78"/>
        <v>0</v>
      </c>
      <c r="T299" s="329">
        <f t="shared" si="78"/>
        <v>0</v>
      </c>
      <c r="U299" s="330">
        <f t="shared" si="78"/>
        <v>1740000</v>
      </c>
      <c r="V299" s="330">
        <f t="shared" si="78"/>
        <v>1680000</v>
      </c>
      <c r="W299" s="7"/>
      <c r="X299" s="7"/>
      <c r="Y299" s="7"/>
    </row>
    <row r="300" spans="1:39" ht="13.5" customHeight="1" x14ac:dyDescent="0.2">
      <c r="A300" s="612"/>
      <c r="B300" s="613"/>
      <c r="C300" s="624" t="s">
        <v>103</v>
      </c>
      <c r="D300" s="624"/>
      <c r="E300" s="624"/>
      <c r="F300" s="624"/>
      <c r="G300" s="66" t="s">
        <v>34</v>
      </c>
      <c r="H300" s="327">
        <f t="shared" ref="H300:V300" si="79">SUM(H18)</f>
        <v>1500</v>
      </c>
      <c r="I300" s="328">
        <f t="shared" si="79"/>
        <v>1500</v>
      </c>
      <c r="J300" s="328">
        <f t="shared" si="79"/>
        <v>0</v>
      </c>
      <c r="K300" s="329">
        <f t="shared" si="79"/>
        <v>0</v>
      </c>
      <c r="L300" s="327">
        <f t="shared" si="79"/>
        <v>0</v>
      </c>
      <c r="M300" s="328">
        <f t="shared" si="79"/>
        <v>0</v>
      </c>
      <c r="N300" s="328">
        <f t="shared" si="79"/>
        <v>0</v>
      </c>
      <c r="O300" s="329">
        <f t="shared" si="79"/>
        <v>0</v>
      </c>
      <c r="P300" s="329">
        <f t="shared" si="79"/>
        <v>0</v>
      </c>
      <c r="Q300" s="329">
        <f t="shared" si="79"/>
        <v>0</v>
      </c>
      <c r="R300" s="329">
        <f t="shared" si="79"/>
        <v>0</v>
      </c>
      <c r="S300" s="329">
        <f t="shared" si="79"/>
        <v>0</v>
      </c>
      <c r="T300" s="329">
        <f t="shared" si="79"/>
        <v>0</v>
      </c>
      <c r="U300" s="330">
        <f t="shared" si="79"/>
        <v>1000</v>
      </c>
      <c r="V300" s="330">
        <f t="shared" si="79"/>
        <v>1000</v>
      </c>
      <c r="W300" s="7"/>
      <c r="X300" s="7"/>
      <c r="Y300" s="7"/>
    </row>
    <row r="301" spans="1:39" ht="12.75" customHeight="1" x14ac:dyDescent="0.2">
      <c r="A301" s="612"/>
      <c r="B301" s="613"/>
      <c r="C301" s="622" t="s">
        <v>36</v>
      </c>
      <c r="D301" s="622"/>
      <c r="E301" s="622"/>
      <c r="F301" s="622"/>
      <c r="G301" s="68" t="s">
        <v>33</v>
      </c>
      <c r="H301" s="327">
        <f t="shared" ref="H301:V301" si="80">H21</f>
        <v>0</v>
      </c>
      <c r="I301" s="328">
        <f t="shared" si="80"/>
        <v>0</v>
      </c>
      <c r="J301" s="328">
        <f t="shared" si="80"/>
        <v>0</v>
      </c>
      <c r="K301" s="329">
        <f t="shared" si="80"/>
        <v>0</v>
      </c>
      <c r="L301" s="327">
        <f t="shared" si="80"/>
        <v>0</v>
      </c>
      <c r="M301" s="328">
        <f t="shared" si="80"/>
        <v>0</v>
      </c>
      <c r="N301" s="328">
        <f t="shared" si="80"/>
        <v>0</v>
      </c>
      <c r="O301" s="329">
        <f t="shared" si="80"/>
        <v>0</v>
      </c>
      <c r="P301" s="329">
        <f t="shared" si="80"/>
        <v>0</v>
      </c>
      <c r="Q301" s="329">
        <f t="shared" si="80"/>
        <v>0</v>
      </c>
      <c r="R301" s="329">
        <f t="shared" si="80"/>
        <v>0</v>
      </c>
      <c r="S301" s="329">
        <f t="shared" si="80"/>
        <v>0</v>
      </c>
      <c r="T301" s="329">
        <f t="shared" si="80"/>
        <v>0</v>
      </c>
      <c r="U301" s="330">
        <f t="shared" si="80"/>
        <v>0</v>
      </c>
      <c r="V301" s="330">
        <f t="shared" si="80"/>
        <v>0</v>
      </c>
      <c r="W301" s="7" t="s">
        <v>32</v>
      </c>
      <c r="X301" s="7"/>
      <c r="Y301" s="7"/>
    </row>
    <row r="302" spans="1:39" ht="12.75" customHeight="1" thickBot="1" x14ac:dyDescent="0.25">
      <c r="A302" s="614"/>
      <c r="B302" s="615"/>
      <c r="C302" s="622" t="s">
        <v>210</v>
      </c>
      <c r="D302" s="622"/>
      <c r="E302" s="622"/>
      <c r="F302" s="622"/>
      <c r="G302" s="68" t="s">
        <v>170</v>
      </c>
      <c r="H302" s="331">
        <f>SUM(H37+H115)</f>
        <v>6000</v>
      </c>
      <c r="I302" s="331">
        <f t="shared" ref="I302:V302" si="81">SUM(I37+I115)</f>
        <v>6000</v>
      </c>
      <c r="J302" s="331">
        <f t="shared" si="81"/>
        <v>0</v>
      </c>
      <c r="K302" s="331">
        <f t="shared" si="81"/>
        <v>0</v>
      </c>
      <c r="L302" s="331">
        <f t="shared" si="81"/>
        <v>0</v>
      </c>
      <c r="M302" s="331">
        <f t="shared" si="81"/>
        <v>0</v>
      </c>
      <c r="N302" s="331">
        <f t="shared" si="81"/>
        <v>0</v>
      </c>
      <c r="O302" s="331">
        <f t="shared" si="81"/>
        <v>0</v>
      </c>
      <c r="P302" s="331">
        <f t="shared" si="81"/>
        <v>0</v>
      </c>
      <c r="Q302" s="331">
        <f t="shared" si="81"/>
        <v>0</v>
      </c>
      <c r="R302" s="331">
        <f t="shared" si="81"/>
        <v>0</v>
      </c>
      <c r="S302" s="331">
        <f t="shared" si="81"/>
        <v>0</v>
      </c>
      <c r="T302" s="331">
        <f t="shared" si="81"/>
        <v>0</v>
      </c>
      <c r="U302" s="331">
        <f t="shared" si="81"/>
        <v>0</v>
      </c>
      <c r="V302" s="331">
        <f t="shared" si="81"/>
        <v>0</v>
      </c>
      <c r="W302" s="7"/>
      <c r="X302" s="7"/>
      <c r="Y302" s="7"/>
    </row>
    <row r="303" spans="1:39" ht="12.75" customHeight="1" thickBot="1" x14ac:dyDescent="0.25">
      <c r="A303" s="616"/>
      <c r="B303" s="617"/>
      <c r="C303" s="607" t="s">
        <v>8</v>
      </c>
      <c r="D303" s="608"/>
      <c r="E303" s="608"/>
      <c r="F303" s="608"/>
      <c r="G303" s="609"/>
      <c r="H303" s="332">
        <f>SUM(H296:H302)</f>
        <v>10615932</v>
      </c>
      <c r="I303" s="333">
        <f t="shared" ref="I303:V303" si="82">SUM(I296:I302)</f>
        <v>10517500</v>
      </c>
      <c r="J303" s="333">
        <f t="shared" si="82"/>
        <v>39072</v>
      </c>
      <c r="K303" s="334">
        <f t="shared" si="82"/>
        <v>98151</v>
      </c>
      <c r="L303" s="332">
        <f t="shared" si="82"/>
        <v>550111</v>
      </c>
      <c r="M303" s="333">
        <f t="shared" si="82"/>
        <v>539411</v>
      </c>
      <c r="N303" s="333">
        <f t="shared" si="82"/>
        <v>27013</v>
      </c>
      <c r="O303" s="334">
        <f t="shared" si="82"/>
        <v>10700</v>
      </c>
      <c r="P303" s="334">
        <f t="shared" si="82"/>
        <v>0</v>
      </c>
      <c r="Q303" s="334">
        <f t="shared" si="82"/>
        <v>0</v>
      </c>
      <c r="R303" s="334">
        <f t="shared" si="82"/>
        <v>548732</v>
      </c>
      <c r="S303" s="334">
        <f t="shared" si="82"/>
        <v>0</v>
      </c>
      <c r="T303" s="334">
        <f t="shared" si="82"/>
        <v>548732</v>
      </c>
      <c r="U303" s="335">
        <f t="shared" si="82"/>
        <v>6731086</v>
      </c>
      <c r="V303" s="335">
        <f t="shared" si="82"/>
        <v>4474660</v>
      </c>
    </row>
    <row r="305" spans="8:20" x14ac:dyDescent="0.2">
      <c r="H305" s="25"/>
      <c r="I305" s="25"/>
      <c r="J305" s="25"/>
      <c r="K305" s="25"/>
      <c r="L305" s="25"/>
      <c r="N305" s="25"/>
      <c r="O305" s="25"/>
      <c r="P305" s="25"/>
      <c r="Q305" s="25"/>
      <c r="R305" s="25"/>
      <c r="S305" s="25"/>
      <c r="T305" s="25"/>
    </row>
    <row r="308" spans="8:20" x14ac:dyDescent="0.2">
      <c r="H308" s="25"/>
      <c r="I308" s="25"/>
      <c r="J308" s="25"/>
      <c r="K308" s="25"/>
      <c r="L308" s="25"/>
      <c r="M308" s="25"/>
      <c r="N308" s="25"/>
      <c r="O308" s="25"/>
      <c r="P308" s="25"/>
      <c r="Q308" s="25"/>
      <c r="R308" s="25"/>
      <c r="S308" s="25"/>
      <c r="T308" s="25"/>
    </row>
  </sheetData>
  <autoFilter ref="A3:AA29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autoFilter>
  <mergeCells count="629">
    <mergeCell ref="W24:W26"/>
    <mergeCell ref="X24:X25"/>
    <mergeCell ref="Y24:Y25"/>
    <mergeCell ref="Z24:Z25"/>
    <mergeCell ref="AA24:AA25"/>
    <mergeCell ref="A24:A26"/>
    <mergeCell ref="B24:B26"/>
    <mergeCell ref="C24:C26"/>
    <mergeCell ref="D24:D26"/>
    <mergeCell ref="E24:E26"/>
    <mergeCell ref="F24:F26"/>
    <mergeCell ref="T67:T68"/>
    <mergeCell ref="I67:I68"/>
    <mergeCell ref="J67:J68"/>
    <mergeCell ref="K67:K68"/>
    <mergeCell ref="L67:L68"/>
    <mergeCell ref="M67:M68"/>
    <mergeCell ref="T57:T59"/>
    <mergeCell ref="T62:T65"/>
    <mergeCell ref="T53:T54"/>
    <mergeCell ref="N53:N54"/>
    <mergeCell ref="O53:O54"/>
    <mergeCell ref="P57:P59"/>
    <mergeCell ref="Q57:Q59"/>
    <mergeCell ref="S62:S65"/>
    <mergeCell ref="N57:N59"/>
    <mergeCell ref="Z163:Z165"/>
    <mergeCell ref="AA163:AA165"/>
    <mergeCell ref="J53:J54"/>
    <mergeCell ref="K53:K54"/>
    <mergeCell ref="L53:L54"/>
    <mergeCell ref="M53:M54"/>
    <mergeCell ref="X163:X165"/>
    <mergeCell ref="Y163:Y165"/>
    <mergeCell ref="R57:R59"/>
    <mergeCell ref="S57:S59"/>
    <mergeCell ref="X82:X83"/>
    <mergeCell ref="Y82:Y83"/>
    <mergeCell ref="Z82:Z83"/>
    <mergeCell ref="AA82:AA83"/>
    <mergeCell ref="X75:X76"/>
    <mergeCell ref="Y75:Y76"/>
    <mergeCell ref="Z75:Z76"/>
    <mergeCell ref="AA75:AA76"/>
    <mergeCell ref="A115:A116"/>
    <mergeCell ref="B115:B116"/>
    <mergeCell ref="C115:C116"/>
    <mergeCell ref="D115:D116"/>
    <mergeCell ref="E115:E116"/>
    <mergeCell ref="F115:F116"/>
    <mergeCell ref="A159:A160"/>
    <mergeCell ref="B159:B160"/>
    <mergeCell ref="C159:C160"/>
    <mergeCell ref="W159:W160"/>
    <mergeCell ref="D159:D160"/>
    <mergeCell ref="E159:E160"/>
    <mergeCell ref="F159:F160"/>
    <mergeCell ref="Y16:Y18"/>
    <mergeCell ref="Y62:Y63"/>
    <mergeCell ref="Y249:Y251"/>
    <mergeCell ref="P71:P73"/>
    <mergeCell ref="Q71:Q73"/>
    <mergeCell ref="R71:R73"/>
    <mergeCell ref="S71:S73"/>
    <mergeCell ref="T71:T73"/>
    <mergeCell ref="X42:X43"/>
    <mergeCell ref="P77:P79"/>
    <mergeCell ref="T49:T51"/>
    <mergeCell ref="P53:P54"/>
    <mergeCell ref="Q53:Q54"/>
    <mergeCell ref="R53:R54"/>
    <mergeCell ref="S53:S54"/>
    <mergeCell ref="P8:P10"/>
    <mergeCell ref="Q8:Q10"/>
    <mergeCell ref="R8:R10"/>
    <mergeCell ref="S8:S10"/>
    <mergeCell ref="T8:T10"/>
    <mergeCell ref="P49:P51"/>
    <mergeCell ref="Q49:Q51"/>
    <mergeCell ref="R49:R51"/>
    <mergeCell ref="S49:S51"/>
    <mergeCell ref="C28:AA28"/>
    <mergeCell ref="D33:D35"/>
    <mergeCell ref="D42:D44"/>
    <mergeCell ref="D36:D39"/>
    <mergeCell ref="F40:F41"/>
    <mergeCell ref="K49:K51"/>
    <mergeCell ref="W157:W158"/>
    <mergeCell ref="D155:D156"/>
    <mergeCell ref="E155:E156"/>
    <mergeCell ref="F155:F156"/>
    <mergeCell ref="W153:W154"/>
    <mergeCell ref="A157:A158"/>
    <mergeCell ref="B157:B158"/>
    <mergeCell ref="C157:C158"/>
    <mergeCell ref="D157:D158"/>
    <mergeCell ref="E157:E158"/>
    <mergeCell ref="F157:F158"/>
    <mergeCell ref="A155:A156"/>
    <mergeCell ref="B155:B156"/>
    <mergeCell ref="A153:A154"/>
    <mergeCell ref="B153:B154"/>
    <mergeCell ref="W155:W156"/>
    <mergeCell ref="C153:C154"/>
    <mergeCell ref="D153:D154"/>
    <mergeCell ref="E153:E154"/>
    <mergeCell ref="F153:F154"/>
    <mergeCell ref="C155:C156"/>
    <mergeCell ref="W151:W152"/>
    <mergeCell ref="C151:C152"/>
    <mergeCell ref="D151:D152"/>
    <mergeCell ref="E151:E152"/>
    <mergeCell ref="F151:F152"/>
    <mergeCell ref="A151:A152"/>
    <mergeCell ref="B151:B152"/>
    <mergeCell ref="A147:A148"/>
    <mergeCell ref="B147:B148"/>
    <mergeCell ref="C147:C148"/>
    <mergeCell ref="D147:D148"/>
    <mergeCell ref="A149:A150"/>
    <mergeCell ref="B149:B150"/>
    <mergeCell ref="C149:C150"/>
    <mergeCell ref="D149:D150"/>
    <mergeCell ref="E149:E150"/>
    <mergeCell ref="F149:F150"/>
    <mergeCell ref="E147:E148"/>
    <mergeCell ref="F147:F148"/>
    <mergeCell ref="C143:C144"/>
    <mergeCell ref="D143:D144"/>
    <mergeCell ref="A143:A144"/>
    <mergeCell ref="B143:B144"/>
    <mergeCell ref="C145:C146"/>
    <mergeCell ref="D145:D146"/>
    <mergeCell ref="A145:A146"/>
    <mergeCell ref="B145:B146"/>
    <mergeCell ref="A141:A142"/>
    <mergeCell ref="B141:B142"/>
    <mergeCell ref="C141:C142"/>
    <mergeCell ref="D141:D142"/>
    <mergeCell ref="E141:E142"/>
    <mergeCell ref="F141:F142"/>
    <mergeCell ref="W141:W142"/>
    <mergeCell ref="E143:E144"/>
    <mergeCell ref="E145:E146"/>
    <mergeCell ref="F145:F146"/>
    <mergeCell ref="F143:F144"/>
    <mergeCell ref="W143:W144"/>
    <mergeCell ref="E139:E140"/>
    <mergeCell ref="F139:F140"/>
    <mergeCell ref="W139:W140"/>
    <mergeCell ref="A137:A138"/>
    <mergeCell ref="B137:B138"/>
    <mergeCell ref="C137:C138"/>
    <mergeCell ref="A139:A140"/>
    <mergeCell ref="B139:B140"/>
    <mergeCell ref="C139:C140"/>
    <mergeCell ref="D139:D140"/>
    <mergeCell ref="F135:F136"/>
    <mergeCell ref="D137:D138"/>
    <mergeCell ref="E137:E138"/>
    <mergeCell ref="F137:F138"/>
    <mergeCell ref="W137:W138"/>
    <mergeCell ref="E133:E134"/>
    <mergeCell ref="F133:F134"/>
    <mergeCell ref="W133:W134"/>
    <mergeCell ref="W135:W136"/>
    <mergeCell ref="W129:W130"/>
    <mergeCell ref="A135:A136"/>
    <mergeCell ref="B135:B136"/>
    <mergeCell ref="C135:C136"/>
    <mergeCell ref="D135:D136"/>
    <mergeCell ref="E135:E136"/>
    <mergeCell ref="C133:C134"/>
    <mergeCell ref="D133:D134"/>
    <mergeCell ref="A133:A134"/>
    <mergeCell ref="B133:B134"/>
    <mergeCell ref="E131:E132"/>
    <mergeCell ref="F131:F132"/>
    <mergeCell ref="W131:W132"/>
    <mergeCell ref="A129:A130"/>
    <mergeCell ref="B129:B130"/>
    <mergeCell ref="D129:D130"/>
    <mergeCell ref="A131:A132"/>
    <mergeCell ref="B131:B132"/>
    <mergeCell ref="C131:C132"/>
    <mergeCell ref="D131:D132"/>
    <mergeCell ref="C125:C126"/>
    <mergeCell ref="D125:D126"/>
    <mergeCell ref="C127:C128"/>
    <mergeCell ref="D127:D128"/>
    <mergeCell ref="C129:C130"/>
    <mergeCell ref="E125:E126"/>
    <mergeCell ref="A125:A126"/>
    <mergeCell ref="B125:B126"/>
    <mergeCell ref="A127:A128"/>
    <mergeCell ref="B127:B128"/>
    <mergeCell ref="A123:A124"/>
    <mergeCell ref="B123:B124"/>
    <mergeCell ref="C123:C124"/>
    <mergeCell ref="D123:D124"/>
    <mergeCell ref="A121:A122"/>
    <mergeCell ref="B121:B122"/>
    <mergeCell ref="C121:C122"/>
    <mergeCell ref="D121:D122"/>
    <mergeCell ref="T77:T79"/>
    <mergeCell ref="W115:W116"/>
    <mergeCell ref="F67:F70"/>
    <mergeCell ref="E98:E99"/>
    <mergeCell ref="E93:E94"/>
    <mergeCell ref="N67:N68"/>
    <mergeCell ref="P67:P68"/>
    <mergeCell ref="Q67:Q68"/>
    <mergeCell ref="R67:R68"/>
    <mergeCell ref="S67:S68"/>
    <mergeCell ref="A119:A120"/>
    <mergeCell ref="B119:B120"/>
    <mergeCell ref="C119:C120"/>
    <mergeCell ref="D119:D120"/>
    <mergeCell ref="E100:E102"/>
    <mergeCell ref="R77:R79"/>
    <mergeCell ref="A110:A111"/>
    <mergeCell ref="C110:C111"/>
    <mergeCell ref="D112:D114"/>
    <mergeCell ref="B110:B111"/>
    <mergeCell ref="X62:X63"/>
    <mergeCell ref="W80:W81"/>
    <mergeCell ref="U75:U76"/>
    <mergeCell ref="U62:U65"/>
    <mergeCell ref="U77:U79"/>
    <mergeCell ref="W65:W66"/>
    <mergeCell ref="W71:W72"/>
    <mergeCell ref="W73:W74"/>
    <mergeCell ref="W78:W79"/>
    <mergeCell ref="U71:U73"/>
    <mergeCell ref="AA62:AA63"/>
    <mergeCell ref="Z62:Z63"/>
    <mergeCell ref="M71:M73"/>
    <mergeCell ref="O62:O65"/>
    <mergeCell ref="M62:M65"/>
    <mergeCell ref="P62:P65"/>
    <mergeCell ref="Q62:Q65"/>
    <mergeCell ref="R62:R65"/>
    <mergeCell ref="V62:V65"/>
    <mergeCell ref="O67:O68"/>
    <mergeCell ref="W147:W148"/>
    <mergeCell ref="W149:W150"/>
    <mergeCell ref="F71:F74"/>
    <mergeCell ref="F95:F97"/>
    <mergeCell ref="F85:F86"/>
    <mergeCell ref="W87:W88"/>
    <mergeCell ref="N71:N73"/>
    <mergeCell ref="N77:N79"/>
    <mergeCell ref="W110:W111"/>
    <mergeCell ref="W125:W126"/>
    <mergeCell ref="W112:W114"/>
    <mergeCell ref="E119:E120"/>
    <mergeCell ref="F117:F118"/>
    <mergeCell ref="E112:E114"/>
    <mergeCell ref="E129:E130"/>
    <mergeCell ref="F129:F130"/>
    <mergeCell ref="E127:E128"/>
    <mergeCell ref="W127:W128"/>
    <mergeCell ref="F127:F128"/>
    <mergeCell ref="F119:F120"/>
    <mergeCell ref="F125:F126"/>
    <mergeCell ref="E103:E104"/>
    <mergeCell ref="F105:F106"/>
    <mergeCell ref="F98:F99"/>
    <mergeCell ref="E107:E109"/>
    <mergeCell ref="E110:E111"/>
    <mergeCell ref="F110:F111"/>
    <mergeCell ref="F107:F109"/>
    <mergeCell ref="D288:D289"/>
    <mergeCell ref="Z249:Z251"/>
    <mergeCell ref="E288:E289"/>
    <mergeCell ref="F288:F289"/>
    <mergeCell ref="W288:W289"/>
    <mergeCell ref="B249:B252"/>
    <mergeCell ref="A292:G292"/>
    <mergeCell ref="F249:F252"/>
    <mergeCell ref="A249:A252"/>
    <mergeCell ref="D249:D252"/>
    <mergeCell ref="E249:E252"/>
    <mergeCell ref="C290:G290"/>
    <mergeCell ref="A288:A289"/>
    <mergeCell ref="B291:G291"/>
    <mergeCell ref="B288:B289"/>
    <mergeCell ref="C288:C289"/>
    <mergeCell ref="C303:G303"/>
    <mergeCell ref="A296:B303"/>
    <mergeCell ref="C297:F297"/>
    <mergeCell ref="C296:F296"/>
    <mergeCell ref="C302:F302"/>
    <mergeCell ref="C299:F299"/>
    <mergeCell ref="C301:F301"/>
    <mergeCell ref="C300:F300"/>
    <mergeCell ref="C298:F298"/>
    <mergeCell ref="B98:B99"/>
    <mergeCell ref="C98:C99"/>
    <mergeCell ref="C107:C109"/>
    <mergeCell ref="C105:C106"/>
    <mergeCell ref="C103:C104"/>
    <mergeCell ref="B100:B102"/>
    <mergeCell ref="B103:B104"/>
    <mergeCell ref="A107:A109"/>
    <mergeCell ref="A105:A106"/>
    <mergeCell ref="B107:B109"/>
    <mergeCell ref="D57:D61"/>
    <mergeCell ref="C67:C70"/>
    <mergeCell ref="D62:D66"/>
    <mergeCell ref="B105:B106"/>
    <mergeCell ref="D105:D106"/>
    <mergeCell ref="D100:D102"/>
    <mergeCell ref="A80:A81"/>
    <mergeCell ref="B91:B92"/>
    <mergeCell ref="D82:D84"/>
    <mergeCell ref="D91:D92"/>
    <mergeCell ref="C87:C88"/>
    <mergeCell ref="D75:D79"/>
    <mergeCell ref="D71:D74"/>
    <mergeCell ref="B75:B79"/>
    <mergeCell ref="B80:B81"/>
    <mergeCell ref="C80:C81"/>
    <mergeCell ref="B85:B86"/>
    <mergeCell ref="A87:A88"/>
    <mergeCell ref="A67:A70"/>
    <mergeCell ref="A53:A56"/>
    <mergeCell ref="B95:B97"/>
    <mergeCell ref="A103:A104"/>
    <mergeCell ref="B33:B35"/>
    <mergeCell ref="A85:A86"/>
    <mergeCell ref="A93:A94"/>
    <mergeCell ref="B93:B94"/>
    <mergeCell ref="A36:A39"/>
    <mergeCell ref="D98:D99"/>
    <mergeCell ref="C57:C61"/>
    <mergeCell ref="C62:C66"/>
    <mergeCell ref="C91:C92"/>
    <mergeCell ref="C82:C84"/>
    <mergeCell ref="D87:D88"/>
    <mergeCell ref="C95:C97"/>
    <mergeCell ref="C71:C74"/>
    <mergeCell ref="C93:C94"/>
    <mergeCell ref="D67:D70"/>
    <mergeCell ref="A89:A90"/>
    <mergeCell ref="C85:C86"/>
    <mergeCell ref="C89:C90"/>
    <mergeCell ref="C40:C41"/>
    <mergeCell ref="D53:D56"/>
    <mergeCell ref="B40:B41"/>
    <mergeCell ref="A75:A79"/>
    <mergeCell ref="C75:C79"/>
    <mergeCell ref="B71:B74"/>
    <mergeCell ref="A49:A52"/>
    <mergeCell ref="B89:B90"/>
    <mergeCell ref="D80:D81"/>
    <mergeCell ref="E80:E81"/>
    <mergeCell ref="B82:B84"/>
    <mergeCell ref="B87:B88"/>
    <mergeCell ref="D85:D86"/>
    <mergeCell ref="D93:D94"/>
    <mergeCell ref="E89:E90"/>
    <mergeCell ref="D89:D90"/>
    <mergeCell ref="W85:W86"/>
    <mergeCell ref="F93:F94"/>
    <mergeCell ref="W89:W90"/>
    <mergeCell ref="E87:E88"/>
    <mergeCell ref="E91:E92"/>
    <mergeCell ref="F89:F90"/>
    <mergeCell ref="G67:G68"/>
    <mergeCell ref="H67:H68"/>
    <mergeCell ref="L57:L59"/>
    <mergeCell ref="I77:I79"/>
    <mergeCell ref="E85:E86"/>
    <mergeCell ref="E82:E84"/>
    <mergeCell ref="H77:H79"/>
    <mergeCell ref="E75:E79"/>
    <mergeCell ref="J71:J73"/>
    <mergeCell ref="H71:H73"/>
    <mergeCell ref="E67:E70"/>
    <mergeCell ref="E57:E61"/>
    <mergeCell ref="E62:E66"/>
    <mergeCell ref="C53:C56"/>
    <mergeCell ref="B53:B56"/>
    <mergeCell ref="B62:B66"/>
    <mergeCell ref="E53:E56"/>
    <mergeCell ref="H62:H65"/>
    <mergeCell ref="I57:I59"/>
    <mergeCell ref="I49:I51"/>
    <mergeCell ref="G57:G59"/>
    <mergeCell ref="G62:G65"/>
    <mergeCell ref="A57:A61"/>
    <mergeCell ref="B57:B61"/>
    <mergeCell ref="H53:H54"/>
    <mergeCell ref="I53:I54"/>
    <mergeCell ref="C42:C44"/>
    <mergeCell ref="F49:F52"/>
    <mergeCell ref="F62:F66"/>
    <mergeCell ref="C49:C52"/>
    <mergeCell ref="D49:D52"/>
    <mergeCell ref="J49:J51"/>
    <mergeCell ref="H49:H51"/>
    <mergeCell ref="H57:H59"/>
    <mergeCell ref="J62:J65"/>
    <mergeCell ref="F57:F61"/>
    <mergeCell ref="W105:W106"/>
    <mergeCell ref="W93:W94"/>
    <mergeCell ref="F100:F102"/>
    <mergeCell ref="L77:L79"/>
    <mergeCell ref="I71:I73"/>
    <mergeCell ref="G71:G73"/>
    <mergeCell ref="W103:W104"/>
    <mergeCell ref="F82:F84"/>
    <mergeCell ref="W95:W97"/>
    <mergeCell ref="W91:W92"/>
    <mergeCell ref="W100:W102"/>
    <mergeCell ref="L71:L73"/>
    <mergeCell ref="O71:O73"/>
    <mergeCell ref="V67:V69"/>
    <mergeCell ref="V71:V73"/>
    <mergeCell ref="W69:W70"/>
    <mergeCell ref="W82:W84"/>
    <mergeCell ref="V75:V76"/>
    <mergeCell ref="V77:V79"/>
    <mergeCell ref="W98:W99"/>
    <mergeCell ref="B163:B166"/>
    <mergeCell ref="W119:W120"/>
    <mergeCell ref="C163:C166"/>
    <mergeCell ref="D163:D166"/>
    <mergeCell ref="W117:W118"/>
    <mergeCell ref="W123:W124"/>
    <mergeCell ref="F163:F166"/>
    <mergeCell ref="E121:E122"/>
    <mergeCell ref="F121:F122"/>
    <mergeCell ref="B117:B118"/>
    <mergeCell ref="B112:B114"/>
    <mergeCell ref="F80:F81"/>
    <mergeCell ref="C112:C114"/>
    <mergeCell ref="F112:F114"/>
    <mergeCell ref="F103:F104"/>
    <mergeCell ref="F91:F92"/>
    <mergeCell ref="F87:F88"/>
    <mergeCell ref="E105:E106"/>
    <mergeCell ref="D95:D97"/>
    <mergeCell ref="D103:D104"/>
    <mergeCell ref="C117:C118"/>
    <mergeCell ref="D117:D118"/>
    <mergeCell ref="E117:E118"/>
    <mergeCell ref="C33:C35"/>
    <mergeCell ref="C48:AA48"/>
    <mergeCell ref="D40:D41"/>
    <mergeCell ref="D107:D109"/>
    <mergeCell ref="F75:F79"/>
    <mergeCell ref="W107:W109"/>
    <mergeCell ref="E95:E97"/>
    <mergeCell ref="AA249:AA251"/>
    <mergeCell ref="E123:E124"/>
    <mergeCell ref="F123:F124"/>
    <mergeCell ref="C161:G161"/>
    <mergeCell ref="X249:X251"/>
    <mergeCell ref="W249:W252"/>
    <mergeCell ref="W163:W166"/>
    <mergeCell ref="C249:C252"/>
    <mergeCell ref="W145:W146"/>
    <mergeCell ref="E163:E166"/>
    <mergeCell ref="A13:AA13"/>
    <mergeCell ref="E71:E74"/>
    <mergeCell ref="C20:C23"/>
    <mergeCell ref="C100:C102"/>
    <mergeCell ref="D110:D111"/>
    <mergeCell ref="C162:AA162"/>
    <mergeCell ref="W121:W122"/>
    <mergeCell ref="F29:F30"/>
    <mergeCell ref="E36:E39"/>
    <mergeCell ref="C31:C32"/>
    <mergeCell ref="F20:F23"/>
    <mergeCell ref="G53:G54"/>
    <mergeCell ref="D20:D23"/>
    <mergeCell ref="D31:D32"/>
    <mergeCell ref="G77:G79"/>
    <mergeCell ref="G49:G51"/>
    <mergeCell ref="F42:F44"/>
    <mergeCell ref="E49:E52"/>
    <mergeCell ref="F45:F46"/>
    <mergeCell ref="C47:G47"/>
    <mergeCell ref="A31:A32"/>
    <mergeCell ref="B16:B19"/>
    <mergeCell ref="A16:A19"/>
    <mergeCell ref="B29:B30"/>
    <mergeCell ref="B36:B39"/>
    <mergeCell ref="A71:A74"/>
    <mergeCell ref="A33:A35"/>
    <mergeCell ref="B31:B32"/>
    <mergeCell ref="B49:B52"/>
    <mergeCell ref="B67:B70"/>
    <mergeCell ref="A40:A41"/>
    <mergeCell ref="A62:A66"/>
    <mergeCell ref="A117:A118"/>
    <mergeCell ref="A91:A92"/>
    <mergeCell ref="A95:A97"/>
    <mergeCell ref="A112:A114"/>
    <mergeCell ref="A42:A44"/>
    <mergeCell ref="A82:A84"/>
    <mergeCell ref="A98:A99"/>
    <mergeCell ref="A45:A46"/>
    <mergeCell ref="A163:A166"/>
    <mergeCell ref="A100:A102"/>
    <mergeCell ref="H8:K8"/>
    <mergeCell ref="C16:C19"/>
    <mergeCell ref="A29:A30"/>
    <mergeCell ref="C29:C30"/>
    <mergeCell ref="D29:D30"/>
    <mergeCell ref="C27:G27"/>
    <mergeCell ref="E16:E19"/>
    <mergeCell ref="A8:A10"/>
    <mergeCell ref="A20:A23"/>
    <mergeCell ref="D16:D19"/>
    <mergeCell ref="C15:AA15"/>
    <mergeCell ref="X9:AA9"/>
    <mergeCell ref="AA16:AA18"/>
    <mergeCell ref="I9:J9"/>
    <mergeCell ref="W16:W19"/>
    <mergeCell ref="E20:E23"/>
    <mergeCell ref="B14:AA14"/>
    <mergeCell ref="L9:L10"/>
    <mergeCell ref="U1:X1"/>
    <mergeCell ref="W8:AA8"/>
    <mergeCell ref="L8:O8"/>
    <mergeCell ref="A5:AA5"/>
    <mergeCell ref="A6:AA6"/>
    <mergeCell ref="A4:AA4"/>
    <mergeCell ref="C8:C10"/>
    <mergeCell ref="D8:D10"/>
    <mergeCell ref="A3:AA3"/>
    <mergeCell ref="U8:U10"/>
    <mergeCell ref="F16:F19"/>
    <mergeCell ref="A12:AA12"/>
    <mergeCell ref="E8:E10"/>
    <mergeCell ref="V8:V10"/>
    <mergeCell ref="G8:G10"/>
    <mergeCell ref="K9:K10"/>
    <mergeCell ref="O9:O10"/>
    <mergeCell ref="B8:B10"/>
    <mergeCell ref="F8:F10"/>
    <mergeCell ref="H9:H10"/>
    <mergeCell ref="A2:AA2"/>
    <mergeCell ref="A7:AA7"/>
    <mergeCell ref="U53:U55"/>
    <mergeCell ref="W31:W32"/>
    <mergeCell ref="B20:B23"/>
    <mergeCell ref="X16:X18"/>
    <mergeCell ref="W9:W10"/>
    <mergeCell ref="E29:E30"/>
    <mergeCell ref="F53:F56"/>
    <mergeCell ref="M9:N9"/>
    <mergeCell ref="Z16:Z18"/>
    <mergeCell ref="W20:W23"/>
    <mergeCell ref="L49:L51"/>
    <mergeCell ref="N49:N51"/>
    <mergeCell ref="O49:O51"/>
    <mergeCell ref="O57:O59"/>
    <mergeCell ref="V49:V51"/>
    <mergeCell ref="M49:M51"/>
    <mergeCell ref="U57:U59"/>
    <mergeCell ref="X59:X60"/>
    <mergeCell ref="W67:W68"/>
    <mergeCell ref="W75:W77"/>
    <mergeCell ref="K77:K79"/>
    <mergeCell ref="J77:J79"/>
    <mergeCell ref="Q77:Q79"/>
    <mergeCell ref="U67:U69"/>
    <mergeCell ref="M77:M79"/>
    <mergeCell ref="O77:O79"/>
    <mergeCell ref="K71:K73"/>
    <mergeCell ref="S77:S79"/>
    <mergeCell ref="K62:K65"/>
    <mergeCell ref="I62:I65"/>
    <mergeCell ref="K57:K59"/>
    <mergeCell ref="J57:J59"/>
    <mergeCell ref="V57:V59"/>
    <mergeCell ref="W57:W58"/>
    <mergeCell ref="M57:M59"/>
    <mergeCell ref="N62:N65"/>
    <mergeCell ref="L62:L65"/>
    <mergeCell ref="W62:W64"/>
    <mergeCell ref="W51:W52"/>
    <mergeCell ref="W40:W41"/>
    <mergeCell ref="V53:V55"/>
    <mergeCell ref="W53:W54"/>
    <mergeCell ref="W55:W56"/>
    <mergeCell ref="W59:W61"/>
    <mergeCell ref="W49:W50"/>
    <mergeCell ref="W42:W44"/>
    <mergeCell ref="U49:U51"/>
    <mergeCell ref="W45:W46"/>
    <mergeCell ref="W29:W30"/>
    <mergeCell ref="W33:W35"/>
    <mergeCell ref="E31:E32"/>
    <mergeCell ref="F31:F32"/>
    <mergeCell ref="E33:E35"/>
    <mergeCell ref="E40:E41"/>
    <mergeCell ref="F33:F35"/>
    <mergeCell ref="F36:F39"/>
    <mergeCell ref="Y33:Y34"/>
    <mergeCell ref="Z33:Z34"/>
    <mergeCell ref="AA33:AA34"/>
    <mergeCell ref="B45:B46"/>
    <mergeCell ref="C45:C46"/>
    <mergeCell ref="D45:D46"/>
    <mergeCell ref="E45:E46"/>
    <mergeCell ref="B42:B44"/>
    <mergeCell ref="E42:E44"/>
    <mergeCell ref="C36:C39"/>
    <mergeCell ref="X36:X38"/>
    <mergeCell ref="Z36:Z38"/>
    <mergeCell ref="AA36:AA38"/>
    <mergeCell ref="Y36:Y38"/>
    <mergeCell ref="W36:W39"/>
    <mergeCell ref="X20:X22"/>
    <mergeCell ref="Y20:Y22"/>
    <mergeCell ref="Z20:Z22"/>
    <mergeCell ref="AA20:AA22"/>
    <mergeCell ref="X33:X34"/>
    <mergeCell ref="Y59:Y60"/>
    <mergeCell ref="Z59:Z60"/>
    <mergeCell ref="AA59:AA60"/>
    <mergeCell ref="Y42:Y43"/>
    <mergeCell ref="Z42:Z43"/>
    <mergeCell ref="AA42:AA43"/>
  </mergeCells>
  <phoneticPr fontId="0" type="noConversion"/>
  <conditionalFormatting sqref="G298 C298">
    <cfRule type="cellIs" dxfId="2" priority="1" stopIfTrue="1" operator="greaterThan">
      <formula>0</formula>
    </cfRule>
    <cfRule type="cellIs" dxfId="1" priority="2" stopIfTrue="1" operator="lessThanOrEqual">
      <formula>0</formula>
    </cfRule>
  </conditionalFormatting>
  <conditionalFormatting sqref="A6 A3:A4 AB4:IV4">
    <cfRule type="cellIs" dxfId="0" priority="3" stopIfTrue="1" operator="equal">
      <formula>0</formula>
    </cfRule>
  </conditionalFormatting>
  <printOptions horizontalCentered="1"/>
  <pageMargins left="0.51181102362204722" right="0.11811023622047245" top="0" bottom="0.15748031496062992" header="0.31496062992125984" footer="0.11811023622047245"/>
  <pageSetup paperSize="9" scale="72" firstPageNumber="6" fitToHeight="0" orientation="landscape" useFirstPageNumber="1" r:id="rId1"/>
  <headerFooter alignWithMargins="0">
    <oddHeader>&amp;C&amp;P</oddHeader>
  </headerFooter>
  <rowBreaks count="1" manualBreakCount="1">
    <brk id="47"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33"/>
  <sheetViews>
    <sheetView zoomScaleNormal="100" workbookViewId="0">
      <selection sqref="A1:J26"/>
    </sheetView>
  </sheetViews>
  <sheetFormatPr defaultRowHeight="12.75" outlineLevelCol="1" x14ac:dyDescent="0.2"/>
  <cols>
    <col min="1" max="1" width="10.7109375" style="31" customWidth="1"/>
    <col min="2" max="3" width="9.85546875" style="31" customWidth="1"/>
    <col min="4" max="4" width="8.7109375" style="31" customWidth="1"/>
    <col min="5" max="5" width="53.140625" style="31" customWidth="1"/>
    <col min="6" max="6" width="10.28515625" style="31" customWidth="1"/>
    <col min="7" max="7" width="8.28515625" style="31" customWidth="1"/>
    <col min="8" max="8" width="10" style="31" hidden="1" customWidth="1" outlineLevel="1"/>
    <col min="9" max="9" width="9" style="31" customWidth="1" collapsed="1"/>
    <col min="10" max="10" width="9" style="31" customWidth="1"/>
    <col min="11" max="16384" width="9.140625" style="31"/>
  </cols>
  <sheetData>
    <row r="1" spans="1:12" ht="43.5" customHeight="1" x14ac:dyDescent="0.2">
      <c r="A1" s="29"/>
      <c r="B1" s="29"/>
      <c r="C1" s="29"/>
      <c r="D1" s="29"/>
      <c r="E1" s="29"/>
      <c r="F1" s="689"/>
      <c r="G1" s="689"/>
      <c r="H1" s="689"/>
      <c r="I1" s="689"/>
      <c r="J1" s="689"/>
      <c r="K1" s="30"/>
      <c r="L1" s="30"/>
    </row>
    <row r="2" spans="1:12" ht="12.75" customHeight="1" x14ac:dyDescent="0.2">
      <c r="A2" s="690"/>
      <c r="B2" s="690"/>
      <c r="C2" s="690"/>
      <c r="D2" s="690"/>
      <c r="E2" s="690"/>
      <c r="F2" s="690"/>
      <c r="G2" s="690"/>
      <c r="H2" s="690"/>
      <c r="I2" s="690"/>
      <c r="J2" s="690"/>
    </row>
    <row r="3" spans="1:12" ht="18" customHeight="1" x14ac:dyDescent="0.2">
      <c r="A3" s="691" t="s">
        <v>310</v>
      </c>
      <c r="B3" s="691"/>
      <c r="C3" s="691"/>
      <c r="D3" s="691"/>
      <c r="E3" s="691"/>
      <c r="F3" s="691"/>
      <c r="G3" s="691"/>
      <c r="H3" s="691"/>
      <c r="I3" s="691"/>
      <c r="J3" s="691"/>
    </row>
    <row r="4" spans="1:12" ht="18" customHeight="1" x14ac:dyDescent="0.2">
      <c r="A4" s="692" t="s">
        <v>37</v>
      </c>
      <c r="B4" s="693"/>
      <c r="C4" s="693"/>
      <c r="D4" s="693"/>
      <c r="E4" s="693"/>
      <c r="F4" s="693"/>
      <c r="G4" s="693"/>
      <c r="H4" s="693"/>
      <c r="I4" s="693"/>
      <c r="J4" s="693"/>
    </row>
    <row r="5" spans="1:12" s="32" customFormat="1" ht="9.75" customHeight="1" thickBot="1" x14ac:dyDescent="0.3">
      <c r="A5" s="688"/>
      <c r="B5" s="688"/>
      <c r="C5" s="688"/>
      <c r="D5" s="688"/>
      <c r="E5" s="688"/>
      <c r="F5" s="688"/>
      <c r="G5" s="688"/>
      <c r="H5" s="688"/>
      <c r="I5" s="688"/>
      <c r="J5" s="688"/>
    </row>
    <row r="6" spans="1:12" s="33" customFormat="1" ht="43.5" customHeight="1" x14ac:dyDescent="0.15">
      <c r="A6" s="70" t="s">
        <v>38</v>
      </c>
      <c r="B6" s="71" t="s">
        <v>39</v>
      </c>
      <c r="C6" s="71" t="s">
        <v>0</v>
      </c>
      <c r="D6" s="71" t="s">
        <v>1</v>
      </c>
      <c r="E6" s="71" t="s">
        <v>40</v>
      </c>
      <c r="F6" s="89" t="s">
        <v>41</v>
      </c>
      <c r="G6" s="89" t="s">
        <v>465</v>
      </c>
      <c r="H6" s="160" t="s">
        <v>326</v>
      </c>
      <c r="I6" s="89" t="s">
        <v>466</v>
      </c>
      <c r="J6" s="90" t="s">
        <v>467</v>
      </c>
    </row>
    <row r="7" spans="1:12" s="34" customFormat="1" ht="30" customHeight="1" x14ac:dyDescent="0.2">
      <c r="A7" s="72">
        <v>3</v>
      </c>
      <c r="B7" s="73">
        <v>5</v>
      </c>
      <c r="C7" s="73"/>
      <c r="D7" s="73"/>
      <c r="E7" s="74" t="s">
        <v>106</v>
      </c>
      <c r="F7" s="84" t="s">
        <v>110</v>
      </c>
      <c r="G7" s="85">
        <v>4500</v>
      </c>
      <c r="H7" s="85"/>
      <c r="I7" s="85">
        <v>4700</v>
      </c>
      <c r="J7" s="91">
        <v>5000</v>
      </c>
    </row>
    <row r="8" spans="1:12" s="34" customFormat="1" ht="24.75" customHeight="1" x14ac:dyDescent="0.2">
      <c r="A8" s="72">
        <v>3</v>
      </c>
      <c r="B8" s="73">
        <v>5</v>
      </c>
      <c r="C8" s="73">
        <v>1</v>
      </c>
      <c r="D8" s="73"/>
      <c r="E8" s="80" t="s">
        <v>107</v>
      </c>
      <c r="F8" s="74" t="s">
        <v>111</v>
      </c>
      <c r="G8" s="342">
        <v>19.3</v>
      </c>
      <c r="H8" s="85"/>
      <c r="I8" s="342">
        <v>19.600000000000001</v>
      </c>
      <c r="J8" s="343">
        <v>20</v>
      </c>
    </row>
    <row r="9" spans="1:12" s="34" customFormat="1" ht="23.25" customHeight="1" x14ac:dyDescent="0.2">
      <c r="A9" s="72">
        <v>3</v>
      </c>
      <c r="B9" s="73">
        <v>5</v>
      </c>
      <c r="C9" s="73">
        <v>1</v>
      </c>
      <c r="D9" s="73"/>
      <c r="E9" s="75" t="s">
        <v>108</v>
      </c>
      <c r="F9" s="74" t="s">
        <v>112</v>
      </c>
      <c r="G9" s="85">
        <v>1165.4000000000001</v>
      </c>
      <c r="H9" s="85"/>
      <c r="I9" s="85">
        <v>1366</v>
      </c>
      <c r="J9" s="91">
        <v>1346.8</v>
      </c>
    </row>
    <row r="10" spans="1:12" s="34" customFormat="1" ht="12.75" customHeight="1" x14ac:dyDescent="0.2">
      <c r="A10" s="76">
        <v>3</v>
      </c>
      <c r="B10" s="77">
        <v>5</v>
      </c>
      <c r="C10" s="77">
        <v>1</v>
      </c>
      <c r="D10" s="77">
        <v>1</v>
      </c>
      <c r="E10" s="81" t="s">
        <v>35</v>
      </c>
      <c r="F10" s="74" t="s">
        <v>113</v>
      </c>
      <c r="G10" s="86">
        <v>13</v>
      </c>
      <c r="H10" s="86"/>
      <c r="I10" s="86">
        <v>10</v>
      </c>
      <c r="J10" s="358">
        <v>10</v>
      </c>
    </row>
    <row r="11" spans="1:12" s="34" customFormat="1" ht="12.75" customHeight="1" x14ac:dyDescent="0.2">
      <c r="A11" s="76">
        <v>3</v>
      </c>
      <c r="B11" s="77">
        <v>5</v>
      </c>
      <c r="C11" s="77">
        <v>1</v>
      </c>
      <c r="D11" s="77">
        <v>1</v>
      </c>
      <c r="E11" s="81" t="s">
        <v>105</v>
      </c>
      <c r="F11" s="74" t="s">
        <v>166</v>
      </c>
      <c r="G11" s="86">
        <v>9</v>
      </c>
      <c r="H11" s="86"/>
      <c r="I11" s="86">
        <v>10</v>
      </c>
      <c r="J11" s="358">
        <v>10</v>
      </c>
    </row>
    <row r="12" spans="1:12" s="34" customFormat="1" ht="23.25" customHeight="1" x14ac:dyDescent="0.2">
      <c r="A12" s="76">
        <v>3</v>
      </c>
      <c r="B12" s="77">
        <v>5</v>
      </c>
      <c r="C12" s="77">
        <v>1</v>
      </c>
      <c r="D12" s="77">
        <v>2</v>
      </c>
      <c r="E12" s="81" t="s">
        <v>54</v>
      </c>
      <c r="F12" s="74" t="s">
        <v>114</v>
      </c>
      <c r="G12" s="87">
        <v>0</v>
      </c>
      <c r="H12" s="87"/>
      <c r="I12" s="87">
        <v>0</v>
      </c>
      <c r="J12" s="359">
        <v>0</v>
      </c>
    </row>
    <row r="13" spans="1:12" s="34" customFormat="1" ht="12" customHeight="1" x14ac:dyDescent="0.2">
      <c r="A13" s="76">
        <v>3</v>
      </c>
      <c r="B13" s="77">
        <v>5</v>
      </c>
      <c r="C13" s="77">
        <v>1</v>
      </c>
      <c r="D13" s="77">
        <v>2</v>
      </c>
      <c r="E13" s="81" t="s">
        <v>56</v>
      </c>
      <c r="F13" s="74" t="s">
        <v>115</v>
      </c>
      <c r="G13" s="87">
        <v>0</v>
      </c>
      <c r="H13" s="87"/>
      <c r="I13" s="87">
        <v>0</v>
      </c>
      <c r="J13" s="359">
        <v>0</v>
      </c>
    </row>
    <row r="14" spans="1:12" s="34" customFormat="1" ht="12" customHeight="1" x14ac:dyDescent="0.2">
      <c r="A14" s="76">
        <v>3</v>
      </c>
      <c r="B14" s="77">
        <v>5</v>
      </c>
      <c r="C14" s="77">
        <v>1</v>
      </c>
      <c r="D14" s="77">
        <v>2</v>
      </c>
      <c r="E14" s="81" t="s">
        <v>98</v>
      </c>
      <c r="F14" s="74" t="s">
        <v>116</v>
      </c>
      <c r="G14" s="87">
        <v>2</v>
      </c>
      <c r="H14" s="87"/>
      <c r="I14" s="87">
        <v>0</v>
      </c>
      <c r="J14" s="359">
        <v>0</v>
      </c>
    </row>
    <row r="15" spans="1:12" s="34" customFormat="1" ht="12" customHeight="1" x14ac:dyDescent="0.2">
      <c r="A15" s="76">
        <v>3</v>
      </c>
      <c r="B15" s="77">
        <v>5</v>
      </c>
      <c r="C15" s="77">
        <v>1</v>
      </c>
      <c r="D15" s="77">
        <v>2</v>
      </c>
      <c r="E15" s="81" t="s">
        <v>57</v>
      </c>
      <c r="F15" s="74" t="s">
        <v>117</v>
      </c>
      <c r="G15" s="87">
        <v>14</v>
      </c>
      <c r="H15" s="87"/>
      <c r="I15" s="87">
        <v>5</v>
      </c>
      <c r="J15" s="359">
        <v>5</v>
      </c>
    </row>
    <row r="16" spans="1:12" s="34" customFormat="1" x14ac:dyDescent="0.2">
      <c r="A16" s="72">
        <v>3</v>
      </c>
      <c r="B16" s="73">
        <v>5</v>
      </c>
      <c r="C16" s="73">
        <v>1</v>
      </c>
      <c r="D16" s="73">
        <v>2</v>
      </c>
      <c r="E16" s="75" t="s">
        <v>78</v>
      </c>
      <c r="F16" s="74" t="s">
        <v>118</v>
      </c>
      <c r="G16" s="87">
        <v>10</v>
      </c>
      <c r="H16" s="87"/>
      <c r="I16" s="87">
        <v>10</v>
      </c>
      <c r="J16" s="359">
        <v>10</v>
      </c>
    </row>
    <row r="17" spans="1:10" s="34" customFormat="1" x14ac:dyDescent="0.2">
      <c r="A17" s="72">
        <v>3</v>
      </c>
      <c r="B17" s="73">
        <v>5</v>
      </c>
      <c r="C17" s="73">
        <v>1</v>
      </c>
      <c r="D17" s="73">
        <v>2</v>
      </c>
      <c r="E17" s="75" t="s">
        <v>168</v>
      </c>
      <c r="F17" s="74" t="s">
        <v>116</v>
      </c>
      <c r="G17" s="87">
        <v>2</v>
      </c>
      <c r="H17" s="87"/>
      <c r="I17" s="87">
        <v>2</v>
      </c>
      <c r="J17" s="359">
        <v>0</v>
      </c>
    </row>
    <row r="18" spans="1:10" s="34" customFormat="1" x14ac:dyDescent="0.2">
      <c r="A18" s="72">
        <v>3</v>
      </c>
      <c r="B18" s="73">
        <v>5</v>
      </c>
      <c r="C18" s="73">
        <v>1</v>
      </c>
      <c r="D18" s="73">
        <v>3</v>
      </c>
      <c r="E18" s="75" t="s">
        <v>69</v>
      </c>
      <c r="F18" s="74" t="s">
        <v>119</v>
      </c>
      <c r="G18" s="88">
        <v>233.3</v>
      </c>
      <c r="H18" s="88"/>
      <c r="I18" s="88">
        <v>240.6</v>
      </c>
      <c r="J18" s="360">
        <v>247.4</v>
      </c>
    </row>
    <row r="19" spans="1:10" s="34" customFormat="1" x14ac:dyDescent="0.2">
      <c r="A19" s="72">
        <v>3</v>
      </c>
      <c r="B19" s="73">
        <v>5</v>
      </c>
      <c r="C19" s="73">
        <v>1</v>
      </c>
      <c r="D19" s="73">
        <v>3</v>
      </c>
      <c r="E19" s="75" t="s">
        <v>99</v>
      </c>
      <c r="F19" s="74" t="s">
        <v>120</v>
      </c>
      <c r="G19" s="88">
        <v>1284</v>
      </c>
      <c r="H19" s="88"/>
      <c r="I19" s="10">
        <v>1399</v>
      </c>
      <c r="J19" s="12">
        <v>1411</v>
      </c>
    </row>
    <row r="20" spans="1:10" s="34" customFormat="1" x14ac:dyDescent="0.2">
      <c r="A20" s="72">
        <v>3</v>
      </c>
      <c r="B20" s="73">
        <v>5</v>
      </c>
      <c r="C20" s="73">
        <v>1</v>
      </c>
      <c r="D20" s="73">
        <v>3</v>
      </c>
      <c r="E20" s="75" t="s">
        <v>91</v>
      </c>
      <c r="F20" s="74" t="s">
        <v>121</v>
      </c>
      <c r="G20" s="87">
        <v>172.39999999999998</v>
      </c>
      <c r="H20" s="87"/>
      <c r="I20" s="87">
        <v>172.39999999999998</v>
      </c>
      <c r="J20" s="359">
        <v>172.39999999999998</v>
      </c>
    </row>
    <row r="21" spans="1:10" s="34" customFormat="1" x14ac:dyDescent="0.2">
      <c r="A21" s="72">
        <v>3</v>
      </c>
      <c r="B21" s="73">
        <v>5</v>
      </c>
      <c r="C21" s="73">
        <v>1</v>
      </c>
      <c r="D21" s="73">
        <v>3</v>
      </c>
      <c r="E21" s="75" t="s">
        <v>74</v>
      </c>
      <c r="F21" s="74" t="s">
        <v>122</v>
      </c>
      <c r="G21" s="87">
        <v>6</v>
      </c>
      <c r="H21" s="87"/>
      <c r="I21" s="87">
        <v>6</v>
      </c>
      <c r="J21" s="359">
        <v>7</v>
      </c>
    </row>
    <row r="22" spans="1:10" s="34" customFormat="1" x14ac:dyDescent="0.2">
      <c r="A22" s="72">
        <v>3</v>
      </c>
      <c r="B22" s="73">
        <v>5</v>
      </c>
      <c r="C22" s="73">
        <v>1</v>
      </c>
      <c r="D22" s="73">
        <v>3</v>
      </c>
      <c r="E22" s="75" t="s">
        <v>25</v>
      </c>
      <c r="F22" s="74" t="s">
        <v>123</v>
      </c>
      <c r="G22" s="85">
        <v>2</v>
      </c>
      <c r="H22" s="85"/>
      <c r="I22" s="85">
        <v>1</v>
      </c>
      <c r="J22" s="91">
        <v>1</v>
      </c>
    </row>
    <row r="23" spans="1:10" s="34" customFormat="1" x14ac:dyDescent="0.2">
      <c r="A23" s="72">
        <v>3</v>
      </c>
      <c r="B23" s="73">
        <v>5</v>
      </c>
      <c r="C23" s="73">
        <v>1</v>
      </c>
      <c r="D23" s="73">
        <v>3</v>
      </c>
      <c r="E23" s="75" t="s">
        <v>70</v>
      </c>
      <c r="F23" s="74" t="s">
        <v>124</v>
      </c>
      <c r="G23" s="87">
        <v>273</v>
      </c>
      <c r="H23" s="87"/>
      <c r="I23" s="87">
        <v>280</v>
      </c>
      <c r="J23" s="359">
        <v>280</v>
      </c>
    </row>
    <row r="24" spans="1:10" s="34" customFormat="1" x14ac:dyDescent="0.2">
      <c r="A24" s="72">
        <v>3</v>
      </c>
      <c r="B24" s="73">
        <v>5</v>
      </c>
      <c r="C24" s="73">
        <v>1</v>
      </c>
      <c r="D24" s="73">
        <v>4</v>
      </c>
      <c r="E24" s="75" t="s">
        <v>72</v>
      </c>
      <c r="F24" s="74" t="s">
        <v>125</v>
      </c>
      <c r="G24" s="87">
        <v>651.4</v>
      </c>
      <c r="H24" s="87"/>
      <c r="I24" s="87">
        <v>651.4</v>
      </c>
      <c r="J24" s="359">
        <v>651.4</v>
      </c>
    </row>
    <row r="25" spans="1:10" s="34" customFormat="1" x14ac:dyDescent="0.2">
      <c r="A25" s="72">
        <v>3</v>
      </c>
      <c r="B25" s="73">
        <v>5</v>
      </c>
      <c r="C25" s="73">
        <v>1</v>
      </c>
      <c r="D25" s="73">
        <v>4</v>
      </c>
      <c r="E25" s="75" t="s">
        <v>104</v>
      </c>
      <c r="F25" s="74" t="s">
        <v>126</v>
      </c>
      <c r="G25" s="87">
        <v>2</v>
      </c>
      <c r="H25" s="87"/>
      <c r="I25" s="87">
        <v>2</v>
      </c>
      <c r="J25" s="359">
        <v>2</v>
      </c>
    </row>
    <row r="26" spans="1:10" s="34" customFormat="1" ht="13.5" thickBot="1" x14ac:dyDescent="0.25">
      <c r="A26" s="78">
        <v>3</v>
      </c>
      <c r="B26" s="79">
        <v>5</v>
      </c>
      <c r="C26" s="79">
        <v>1</v>
      </c>
      <c r="D26" s="79">
        <v>4</v>
      </c>
      <c r="E26" s="82" t="s">
        <v>152</v>
      </c>
      <c r="F26" s="92" t="s">
        <v>127</v>
      </c>
      <c r="G26" s="93">
        <v>1</v>
      </c>
      <c r="H26" s="93"/>
      <c r="I26" s="93">
        <v>1</v>
      </c>
      <c r="J26" s="361">
        <v>1</v>
      </c>
    </row>
    <row r="27" spans="1:10" s="34" customFormat="1" x14ac:dyDescent="0.2">
      <c r="A27" s="35"/>
      <c r="B27" s="36"/>
      <c r="C27" s="37"/>
      <c r="D27" s="37"/>
      <c r="E27" s="40"/>
      <c r="F27" s="38"/>
      <c r="G27" s="39"/>
      <c r="H27" s="39"/>
      <c r="I27" s="39"/>
      <c r="J27" s="39"/>
    </row>
    <row r="28" spans="1:10" s="34" customFormat="1" x14ac:dyDescent="0.2">
      <c r="A28" s="35"/>
      <c r="B28" s="36"/>
      <c r="C28" s="37"/>
      <c r="D28" s="37"/>
      <c r="E28" s="38"/>
      <c r="F28" s="38"/>
      <c r="G28" s="41"/>
      <c r="H28" s="41"/>
      <c r="I28" s="41"/>
      <c r="J28" s="41"/>
    </row>
    <row r="29" spans="1:10" s="34" customFormat="1" x14ac:dyDescent="0.2">
      <c r="A29" s="35"/>
      <c r="B29" s="36"/>
      <c r="C29" s="37"/>
      <c r="D29" s="37"/>
      <c r="E29" s="38"/>
      <c r="F29" s="38"/>
      <c r="G29" s="41"/>
      <c r="H29" s="41"/>
      <c r="I29" s="41"/>
      <c r="J29" s="41"/>
    </row>
    <row r="30" spans="1:10" s="34" customFormat="1" x14ac:dyDescent="0.2">
      <c r="A30" s="35"/>
      <c r="B30" s="36"/>
      <c r="C30" s="37"/>
      <c r="D30" s="37"/>
      <c r="E30" s="38"/>
      <c r="F30" s="38"/>
      <c r="G30" s="41"/>
      <c r="H30" s="41"/>
      <c r="I30" s="41"/>
      <c r="J30" s="41"/>
    </row>
    <row r="31" spans="1:10" x14ac:dyDescent="0.2">
      <c r="A31" s="42"/>
      <c r="B31" s="42"/>
      <c r="C31" s="42"/>
      <c r="D31" s="43"/>
      <c r="E31" s="43"/>
      <c r="F31" s="43"/>
      <c r="G31" s="44"/>
      <c r="H31" s="44"/>
      <c r="I31" s="45"/>
      <c r="J31" s="45"/>
    </row>
    <row r="32" spans="1:10" x14ac:dyDescent="0.2">
      <c r="A32" s="46"/>
      <c r="B32" s="46"/>
      <c r="C32" s="46"/>
      <c r="D32" s="46"/>
      <c r="E32" s="46"/>
      <c r="F32" s="46"/>
    </row>
    <row r="33" spans="1:6" x14ac:dyDescent="0.2">
      <c r="A33" s="46"/>
      <c r="B33" s="46"/>
      <c r="C33" s="46"/>
      <c r="D33" s="46"/>
      <c r="E33" s="46"/>
      <c r="F33" s="46"/>
    </row>
  </sheetData>
  <mergeCells count="5">
    <mergeCell ref="A5:J5"/>
    <mergeCell ref="F1:J1"/>
    <mergeCell ref="A2:J2"/>
    <mergeCell ref="A3:J3"/>
    <mergeCell ref="A4:J4"/>
  </mergeCells>
  <phoneticPr fontId="0" type="noConversion"/>
  <pageMargins left="0.74803149606299213" right="0.74803149606299213" top="0.78740157480314965" bottom="0.98425196850393704" header="0.51181102362204722" footer="0.51181102362204722"/>
  <pageSetup paperSize="9" orientation="landscape" r:id="rId1"/>
  <headerFooter alignWithMargins="0">
    <oddHeader>&amp;C&amp;[8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1 lent tesinys</vt:lpstr>
      <vt:lpstr>1 lentele</vt:lpstr>
      <vt:lpstr>2 lentele</vt:lpstr>
      <vt:lpstr>'1 lentele'!Print_Area</vt:lpstr>
      <vt:lpstr>'1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V.Balkauskaite</cp:lastModifiedBy>
  <cp:lastPrinted>2015-02-03T18:54:39Z</cp:lastPrinted>
  <dcterms:created xsi:type="dcterms:W3CDTF">1996-10-14T23:33:28Z</dcterms:created>
  <dcterms:modified xsi:type="dcterms:W3CDTF">2015-02-13T09:53:19Z</dcterms:modified>
</cp:coreProperties>
</file>