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Balkauskaite\Desktop\ELEKTR\"/>
    </mc:Choice>
  </mc:AlternateContent>
  <bookViews>
    <workbookView xWindow="0" yWindow="0" windowWidth="13830" windowHeight="12150" tabRatio="602" firstSheet="1" activeTab="1"/>
  </bookViews>
  <sheets>
    <sheet name="1b tesinys" sheetId="2" state="hidden" r:id="rId1"/>
    <sheet name="1 lentel tesinys" sheetId="7" r:id="rId2"/>
    <sheet name="1 lentele" sheetId="5" r:id="rId3"/>
    <sheet name="2 lentele" sheetId="3" state="hidden" r:id="rId4"/>
    <sheet name="2 lentel" sheetId="6" r:id="rId5"/>
  </sheets>
  <definedNames>
    <definedName name="_xlnm._FilterDatabase" localSheetId="2" hidden="1">'1 lentele'!$G$1:$G$247</definedName>
    <definedName name="_xlnm.Print_Area" localSheetId="2">'1 lentele'!$A$1:$U$231</definedName>
    <definedName name="_xlnm.Print_Area" localSheetId="0">'1b tesinys'!$A$1:$E$30</definedName>
    <definedName name="_xlnm.Print_Titles" localSheetId="2">'1 lentele'!$6:$8</definedName>
  </definedNames>
  <calcPr calcId="152511" fullCalcOnLoad="1"/>
</workbook>
</file>

<file path=xl/calcChain.xml><?xml version="1.0" encoding="utf-8"?>
<calcChain xmlns="http://schemas.openxmlformats.org/spreadsheetml/2006/main">
  <c r="O69" i="5" l="1"/>
  <c r="I68" i="5"/>
  <c r="J68" i="5"/>
  <c r="K68" i="5"/>
  <c r="L68" i="5"/>
  <c r="M68" i="5"/>
  <c r="N68" i="5"/>
  <c r="O68" i="5"/>
  <c r="P68" i="5"/>
  <c r="Q68" i="5"/>
  <c r="H68" i="5"/>
  <c r="H241" i="5" s="1"/>
  <c r="I241" i="5"/>
  <c r="J241" i="5"/>
  <c r="K241" i="5"/>
  <c r="L241" i="5"/>
  <c r="F31" i="7" s="1"/>
  <c r="M241" i="5"/>
  <c r="N241" i="5"/>
  <c r="O241" i="5"/>
  <c r="P241" i="5"/>
  <c r="Q241" i="5"/>
  <c r="I75" i="5"/>
  <c r="H75" i="5"/>
  <c r="H86" i="5"/>
  <c r="I86" i="5"/>
  <c r="D10" i="7"/>
  <c r="D11" i="7"/>
  <c r="D12" i="7"/>
  <c r="D13" i="7"/>
  <c r="D14" i="7"/>
  <c r="D15" i="7"/>
  <c r="D16" i="7"/>
  <c r="E16" i="7" s="1"/>
  <c r="D17" i="7"/>
  <c r="E17" i="7"/>
  <c r="D18" i="7"/>
  <c r="D19" i="7"/>
  <c r="D20" i="7"/>
  <c r="E20" i="7"/>
  <c r="D21" i="7"/>
  <c r="E21" i="7" s="1"/>
  <c r="D22" i="7"/>
  <c r="D23" i="7"/>
  <c r="E23" i="7" s="1"/>
  <c r="D24" i="7"/>
  <c r="D25" i="7"/>
  <c r="E25" i="7"/>
  <c r="D26" i="7"/>
  <c r="D27" i="7"/>
  <c r="E27" i="7"/>
  <c r="D28" i="7"/>
  <c r="E28" i="7" s="1"/>
  <c r="D29" i="7"/>
  <c r="D30" i="7"/>
  <c r="E30" i="7"/>
  <c r="D31" i="7"/>
  <c r="D32" i="7"/>
  <c r="E32" i="7"/>
  <c r="D33" i="7"/>
  <c r="E33" i="7" s="1"/>
  <c r="D34" i="7"/>
  <c r="E34" i="7" s="1"/>
  <c r="D35" i="7"/>
  <c r="D36" i="7"/>
  <c r="D37" i="7"/>
  <c r="E37" i="7"/>
  <c r="D38" i="7"/>
  <c r="E38" i="7" s="1"/>
  <c r="D39" i="7"/>
  <c r="E39" i="7"/>
  <c r="D40" i="7"/>
  <c r="E40" i="7" s="1"/>
  <c r="D41" i="7"/>
  <c r="E41" i="7"/>
  <c r="D9" i="7"/>
  <c r="P213" i="5"/>
  <c r="G29" i="7"/>
  <c r="H29" i="7"/>
  <c r="H237" i="5"/>
  <c r="I237" i="5"/>
  <c r="J237" i="5"/>
  <c r="K237" i="5"/>
  <c r="I108" i="5"/>
  <c r="J108" i="5"/>
  <c r="K108" i="5"/>
  <c r="L108" i="5"/>
  <c r="M108" i="5"/>
  <c r="N108" i="5"/>
  <c r="O108" i="5"/>
  <c r="P108" i="5"/>
  <c r="Q108" i="5"/>
  <c r="H108" i="5"/>
  <c r="I64" i="5"/>
  <c r="I69" i="5" s="1"/>
  <c r="H64" i="5"/>
  <c r="H69" i="5" s="1"/>
  <c r="I42" i="5"/>
  <c r="J42" i="5"/>
  <c r="J238" i="5" s="1"/>
  <c r="K42" i="5"/>
  <c r="L42" i="5"/>
  <c r="M42" i="5"/>
  <c r="N42" i="5"/>
  <c r="N238" i="5" s="1"/>
  <c r="O42" i="5"/>
  <c r="P42" i="5"/>
  <c r="Q42" i="5"/>
  <c r="H42" i="5"/>
  <c r="H238" i="5" s="1"/>
  <c r="B26" i="2" s="1"/>
  <c r="I41" i="5"/>
  <c r="J41" i="5"/>
  <c r="K41" i="5"/>
  <c r="L41" i="5"/>
  <c r="M41" i="5"/>
  <c r="N41" i="5"/>
  <c r="O41" i="5"/>
  <c r="O43" i="5" s="1"/>
  <c r="P41" i="5"/>
  <c r="P235" i="5" s="1"/>
  <c r="Q41" i="5"/>
  <c r="H41" i="5"/>
  <c r="H43" i="5" s="1"/>
  <c r="I40" i="5"/>
  <c r="J40" i="5"/>
  <c r="K40" i="5"/>
  <c r="K236" i="5" s="1"/>
  <c r="L40" i="5"/>
  <c r="L43" i="5" s="1"/>
  <c r="M40" i="5"/>
  <c r="N40" i="5"/>
  <c r="N43" i="5" s="1"/>
  <c r="O40" i="5"/>
  <c r="P40" i="5"/>
  <c r="P43" i="5" s="1"/>
  <c r="Q40" i="5"/>
  <c r="H40" i="5"/>
  <c r="O13" i="5"/>
  <c r="O15" i="5" s="1"/>
  <c r="Q13" i="5"/>
  <c r="Q15" i="5"/>
  <c r="P13" i="5"/>
  <c r="P236" i="5" s="1"/>
  <c r="N13" i="5"/>
  <c r="N15" i="5"/>
  <c r="M13" i="5"/>
  <c r="M236" i="5" s="1"/>
  <c r="L13" i="5"/>
  <c r="L15" i="5"/>
  <c r="J13" i="5"/>
  <c r="J236" i="5" s="1"/>
  <c r="I13" i="5"/>
  <c r="I15" i="5" s="1"/>
  <c r="H13" i="5"/>
  <c r="H15" i="5" s="1"/>
  <c r="H158" i="5" s="1"/>
  <c r="Q67" i="5"/>
  <c r="P67" i="5"/>
  <c r="M67" i="5"/>
  <c r="N67" i="5"/>
  <c r="O67" i="5"/>
  <c r="L67" i="5"/>
  <c r="I67" i="5"/>
  <c r="J67" i="5"/>
  <c r="K67" i="5"/>
  <c r="H67" i="5"/>
  <c r="U110" i="5"/>
  <c r="I224" i="5"/>
  <c r="I229" i="5" s="1"/>
  <c r="I106" i="5"/>
  <c r="I164" i="5"/>
  <c r="I165" i="5" s="1"/>
  <c r="H164" i="5"/>
  <c r="H165" i="5" s="1"/>
  <c r="H198" i="5" s="1"/>
  <c r="L86" i="5"/>
  <c r="M237" i="5"/>
  <c r="N237" i="5"/>
  <c r="L237" i="5"/>
  <c r="F22" i="7"/>
  <c r="E22" i="7" s="1"/>
  <c r="H240" i="5"/>
  <c r="I240" i="5"/>
  <c r="J240" i="5"/>
  <c r="K240" i="5"/>
  <c r="M240" i="5"/>
  <c r="N240" i="5"/>
  <c r="O240" i="5"/>
  <c r="P240" i="5"/>
  <c r="G19" i="7"/>
  <c r="Q240" i="5"/>
  <c r="H19" i="7"/>
  <c r="L240" i="5"/>
  <c r="F19" i="7"/>
  <c r="E19" i="7" s="1"/>
  <c r="L106" i="5"/>
  <c r="L65" i="5"/>
  <c r="J109" i="5"/>
  <c r="K109" i="5"/>
  <c r="L109" i="5"/>
  <c r="M109" i="5"/>
  <c r="N109" i="5"/>
  <c r="O109" i="5"/>
  <c r="J107" i="5"/>
  <c r="K107" i="5"/>
  <c r="L107" i="5"/>
  <c r="L238" i="5" s="1"/>
  <c r="M107" i="5"/>
  <c r="N107" i="5"/>
  <c r="O107" i="5"/>
  <c r="K106" i="5"/>
  <c r="K110" i="5" s="1"/>
  <c r="M106" i="5"/>
  <c r="N106" i="5"/>
  <c r="N110" i="5"/>
  <c r="O106" i="5"/>
  <c r="O110" i="5"/>
  <c r="J66" i="5"/>
  <c r="K66" i="5"/>
  <c r="K238" i="5" s="1"/>
  <c r="L66" i="5"/>
  <c r="M66" i="5"/>
  <c r="N66" i="5"/>
  <c r="O66" i="5"/>
  <c r="J65" i="5"/>
  <c r="K65" i="5"/>
  <c r="M65" i="5"/>
  <c r="M235" i="5" s="1"/>
  <c r="N65" i="5"/>
  <c r="O65" i="5"/>
  <c r="O237" i="5"/>
  <c r="P237" i="5"/>
  <c r="G22" i="7"/>
  <c r="Q237" i="5"/>
  <c r="H22" i="7"/>
  <c r="M164" i="5"/>
  <c r="M165" i="5"/>
  <c r="L164" i="5"/>
  <c r="L165" i="5" s="1"/>
  <c r="L198" i="5" s="1"/>
  <c r="L175" i="5"/>
  <c r="M175" i="5"/>
  <c r="J164" i="5"/>
  <c r="J165" i="5" s="1"/>
  <c r="J198" i="5" s="1"/>
  <c r="K164" i="5"/>
  <c r="K165" i="5" s="1"/>
  <c r="K198" i="5" s="1"/>
  <c r="N164" i="5"/>
  <c r="N235" i="5" s="1"/>
  <c r="O164" i="5"/>
  <c r="O165" i="5"/>
  <c r="O198" i="5" s="1"/>
  <c r="L163" i="5"/>
  <c r="M163" i="5"/>
  <c r="M198" i="5" s="1"/>
  <c r="N163" i="5"/>
  <c r="O163" i="5"/>
  <c r="K163" i="5"/>
  <c r="H163" i="5"/>
  <c r="H106" i="5"/>
  <c r="L138" i="5"/>
  <c r="L55" i="5"/>
  <c r="L25" i="5"/>
  <c r="K13" i="5"/>
  <c r="K15" i="5"/>
  <c r="Q164" i="5"/>
  <c r="Q165" i="5"/>
  <c r="P164" i="5"/>
  <c r="P165" i="5" s="1"/>
  <c r="P198" i="5" s="1"/>
  <c r="P167" i="5"/>
  <c r="Q163" i="5"/>
  <c r="Q198" i="5" s="1"/>
  <c r="P163" i="5"/>
  <c r="I163" i="5"/>
  <c r="I198" i="5" s="1"/>
  <c r="J163" i="5"/>
  <c r="Q109" i="5"/>
  <c r="P109" i="5"/>
  <c r="Q107" i="5"/>
  <c r="P107" i="5"/>
  <c r="I109" i="5"/>
  <c r="H109" i="5"/>
  <c r="H107" i="5"/>
  <c r="Q106" i="5"/>
  <c r="P106" i="5"/>
  <c r="P110" i="5"/>
  <c r="K138" i="5"/>
  <c r="J138" i="5"/>
  <c r="I138" i="5"/>
  <c r="H138" i="5"/>
  <c r="Q65" i="5"/>
  <c r="Q66" i="5"/>
  <c r="P65" i="5"/>
  <c r="P66" i="5"/>
  <c r="P238" i="5" s="1"/>
  <c r="K150" i="5"/>
  <c r="K157" i="5" s="1"/>
  <c r="K239" i="5" s="1"/>
  <c r="J150" i="5"/>
  <c r="J157" i="5"/>
  <c r="J239" i="5" s="1"/>
  <c r="I150" i="5"/>
  <c r="I157" i="5" s="1"/>
  <c r="I239" i="5" s="1"/>
  <c r="H150" i="5"/>
  <c r="H157" i="5"/>
  <c r="H239" i="5" s="1"/>
  <c r="L157" i="5"/>
  <c r="M157" i="5"/>
  <c r="N157" i="5"/>
  <c r="O157" i="5"/>
  <c r="O239" i="5"/>
  <c r="P157" i="5"/>
  <c r="P239" i="5"/>
  <c r="Q157" i="5"/>
  <c r="Q239" i="5"/>
  <c r="I66" i="5"/>
  <c r="H66" i="5"/>
  <c r="J64" i="5"/>
  <c r="J69" i="5" s="1"/>
  <c r="K64" i="5"/>
  <c r="L64" i="5"/>
  <c r="L69" i="5" s="1"/>
  <c r="M64" i="5"/>
  <c r="M69" i="5" s="1"/>
  <c r="N64" i="5"/>
  <c r="N69" i="5" s="1"/>
  <c r="O64" i="5"/>
  <c r="P64" i="5"/>
  <c r="P69" i="5" s="1"/>
  <c r="Q64" i="5"/>
  <c r="Q69" i="5" s="1"/>
  <c r="Q158" i="5" s="1"/>
  <c r="I107" i="5"/>
  <c r="I110" i="5" s="1"/>
  <c r="J106" i="5"/>
  <c r="J110" i="5" s="1"/>
  <c r="I65" i="5"/>
  <c r="H65" i="5"/>
  <c r="T103" i="5"/>
  <c r="U103" i="5"/>
  <c r="S103" i="5"/>
  <c r="I103" i="5"/>
  <c r="J103" i="5"/>
  <c r="K103" i="5"/>
  <c r="L103" i="5"/>
  <c r="M103" i="5"/>
  <c r="N103" i="5"/>
  <c r="O103" i="5"/>
  <c r="P103" i="5"/>
  <c r="Q103" i="5"/>
  <c r="H103" i="5"/>
  <c r="T99" i="5"/>
  <c r="U99" i="5"/>
  <c r="S99" i="5"/>
  <c r="L99" i="5"/>
  <c r="M99" i="5"/>
  <c r="N99" i="5"/>
  <c r="O99" i="5"/>
  <c r="P99" i="5"/>
  <c r="Q99" i="5"/>
  <c r="J99" i="5"/>
  <c r="K99" i="5"/>
  <c r="I99" i="5"/>
  <c r="H99" i="5"/>
  <c r="H95" i="5"/>
  <c r="I95" i="5"/>
  <c r="J95" i="5"/>
  <c r="U197" i="5"/>
  <c r="T197" i="5"/>
  <c r="S197" i="5"/>
  <c r="Q197" i="5"/>
  <c r="P197" i="5"/>
  <c r="O197" i="5"/>
  <c r="N197" i="5"/>
  <c r="M197" i="5"/>
  <c r="L197" i="5"/>
  <c r="K197" i="5"/>
  <c r="J197" i="5"/>
  <c r="I197" i="5"/>
  <c r="H197" i="5"/>
  <c r="U195" i="5"/>
  <c r="T195" i="5"/>
  <c r="S195" i="5"/>
  <c r="Q195" i="5"/>
  <c r="P195" i="5"/>
  <c r="O195" i="5"/>
  <c r="N195" i="5"/>
  <c r="M195" i="5"/>
  <c r="L195" i="5"/>
  <c r="K195" i="5"/>
  <c r="J195" i="5"/>
  <c r="I195" i="5"/>
  <c r="H195" i="5"/>
  <c r="U193" i="5"/>
  <c r="T193" i="5"/>
  <c r="S193" i="5"/>
  <c r="Q193" i="5"/>
  <c r="P193" i="5"/>
  <c r="O193" i="5"/>
  <c r="N193" i="5"/>
  <c r="M193" i="5"/>
  <c r="L193" i="5"/>
  <c r="K193" i="5"/>
  <c r="J193" i="5"/>
  <c r="I193" i="5"/>
  <c r="H193" i="5"/>
  <c r="U191" i="5"/>
  <c r="T191" i="5"/>
  <c r="S191" i="5"/>
  <c r="Q191" i="5"/>
  <c r="P191" i="5"/>
  <c r="O191" i="5"/>
  <c r="N191" i="5"/>
  <c r="M191" i="5"/>
  <c r="L191" i="5"/>
  <c r="K191" i="5"/>
  <c r="J191" i="5"/>
  <c r="I191" i="5"/>
  <c r="H191" i="5"/>
  <c r="U189" i="5"/>
  <c r="T189" i="5"/>
  <c r="S189" i="5"/>
  <c r="Q189" i="5"/>
  <c r="P189" i="5"/>
  <c r="O189" i="5"/>
  <c r="N189" i="5"/>
  <c r="M189" i="5"/>
  <c r="L189" i="5"/>
  <c r="K189" i="5"/>
  <c r="J189" i="5"/>
  <c r="I189" i="5"/>
  <c r="H189" i="5"/>
  <c r="U187" i="5"/>
  <c r="T187" i="5"/>
  <c r="S187" i="5"/>
  <c r="Q187" i="5"/>
  <c r="P187" i="5"/>
  <c r="O187" i="5"/>
  <c r="N187" i="5"/>
  <c r="M187" i="5"/>
  <c r="L187" i="5"/>
  <c r="K187" i="5"/>
  <c r="J187" i="5"/>
  <c r="I187" i="5"/>
  <c r="H187" i="5"/>
  <c r="U185" i="5"/>
  <c r="T185" i="5"/>
  <c r="S185" i="5"/>
  <c r="Q185" i="5"/>
  <c r="P185" i="5"/>
  <c r="O185" i="5"/>
  <c r="N185" i="5"/>
  <c r="M185" i="5"/>
  <c r="L185" i="5"/>
  <c r="K185" i="5"/>
  <c r="J185" i="5"/>
  <c r="I185" i="5"/>
  <c r="H185" i="5"/>
  <c r="U183" i="5"/>
  <c r="T183" i="5"/>
  <c r="S183" i="5"/>
  <c r="Q183" i="5"/>
  <c r="P183" i="5"/>
  <c r="O183" i="5"/>
  <c r="N183" i="5"/>
  <c r="M183" i="5"/>
  <c r="L183" i="5"/>
  <c r="K183" i="5"/>
  <c r="J183" i="5"/>
  <c r="I183" i="5"/>
  <c r="H183" i="5"/>
  <c r="U181" i="5"/>
  <c r="T181" i="5"/>
  <c r="S181" i="5"/>
  <c r="Q181" i="5"/>
  <c r="P181" i="5"/>
  <c r="O181" i="5"/>
  <c r="N181" i="5"/>
  <c r="M181" i="5"/>
  <c r="L181" i="5"/>
  <c r="K181" i="5"/>
  <c r="J181" i="5"/>
  <c r="I181" i="5"/>
  <c r="H181" i="5"/>
  <c r="U179" i="5"/>
  <c r="T179" i="5"/>
  <c r="S179" i="5"/>
  <c r="Q179" i="5"/>
  <c r="P179" i="5"/>
  <c r="O179" i="5"/>
  <c r="N179" i="5"/>
  <c r="M179" i="5"/>
  <c r="L179" i="5"/>
  <c r="K179" i="5"/>
  <c r="J179" i="5"/>
  <c r="I179" i="5"/>
  <c r="H179" i="5"/>
  <c r="U177" i="5"/>
  <c r="T177" i="5"/>
  <c r="S177" i="5"/>
  <c r="Q177" i="5"/>
  <c r="P177" i="5"/>
  <c r="O177" i="5"/>
  <c r="N177" i="5"/>
  <c r="M177" i="5"/>
  <c r="L177" i="5"/>
  <c r="K177" i="5"/>
  <c r="J177" i="5"/>
  <c r="I177" i="5"/>
  <c r="H177" i="5"/>
  <c r="U175" i="5"/>
  <c r="T175" i="5"/>
  <c r="S175" i="5"/>
  <c r="Q175" i="5"/>
  <c r="P175" i="5"/>
  <c r="O175" i="5"/>
  <c r="N175" i="5"/>
  <c r="K175" i="5"/>
  <c r="J175" i="5"/>
  <c r="I175" i="5"/>
  <c r="H175" i="5"/>
  <c r="U173" i="5"/>
  <c r="T173" i="5"/>
  <c r="S173" i="5"/>
  <c r="Q173" i="5"/>
  <c r="P173" i="5"/>
  <c r="O173" i="5"/>
  <c r="N173" i="5"/>
  <c r="M173" i="5"/>
  <c r="L173" i="5"/>
  <c r="K173" i="5"/>
  <c r="J173" i="5"/>
  <c r="I173" i="5"/>
  <c r="H173" i="5"/>
  <c r="U171" i="5"/>
  <c r="T171" i="5"/>
  <c r="S171" i="5"/>
  <c r="Q171" i="5"/>
  <c r="P171" i="5"/>
  <c r="O171" i="5"/>
  <c r="N171" i="5"/>
  <c r="M171" i="5"/>
  <c r="L171" i="5"/>
  <c r="K171" i="5"/>
  <c r="J171" i="5"/>
  <c r="I171" i="5"/>
  <c r="H171" i="5"/>
  <c r="U169" i="5"/>
  <c r="T169" i="5"/>
  <c r="S169" i="5"/>
  <c r="Q169" i="5"/>
  <c r="P169" i="5"/>
  <c r="O169" i="5"/>
  <c r="N169" i="5"/>
  <c r="M169" i="5"/>
  <c r="L169" i="5"/>
  <c r="K169" i="5"/>
  <c r="J169" i="5"/>
  <c r="I169" i="5"/>
  <c r="H169" i="5"/>
  <c r="U167" i="5"/>
  <c r="T167" i="5"/>
  <c r="S167" i="5"/>
  <c r="Q167" i="5"/>
  <c r="O167" i="5"/>
  <c r="N167" i="5"/>
  <c r="M167" i="5"/>
  <c r="L167" i="5"/>
  <c r="K167" i="5"/>
  <c r="J167" i="5"/>
  <c r="I167" i="5"/>
  <c r="H167" i="5"/>
  <c r="U156" i="5"/>
  <c r="T156" i="5"/>
  <c r="S156" i="5"/>
  <c r="Q156" i="5"/>
  <c r="P156" i="5"/>
  <c r="O156" i="5"/>
  <c r="N156" i="5"/>
  <c r="M156" i="5"/>
  <c r="L156" i="5"/>
  <c r="K156" i="5"/>
  <c r="J156" i="5"/>
  <c r="I156" i="5"/>
  <c r="H156" i="5"/>
  <c r="U153" i="5"/>
  <c r="T153" i="5"/>
  <c r="S153" i="5"/>
  <c r="Q153" i="5"/>
  <c r="P153" i="5"/>
  <c r="O153" i="5"/>
  <c r="N153" i="5"/>
  <c r="M153" i="5"/>
  <c r="L153" i="5"/>
  <c r="K153" i="5"/>
  <c r="J153" i="5"/>
  <c r="I153" i="5"/>
  <c r="H153" i="5"/>
  <c r="U150" i="5"/>
  <c r="U157" i="5"/>
  <c r="T150" i="5"/>
  <c r="T157" i="5"/>
  <c r="S150" i="5"/>
  <c r="S157" i="5"/>
  <c r="Q150" i="5"/>
  <c r="P150" i="5"/>
  <c r="O150" i="5"/>
  <c r="N150" i="5"/>
  <c r="M150" i="5"/>
  <c r="L150" i="5"/>
  <c r="U63" i="5"/>
  <c r="T63" i="5"/>
  <c r="S63" i="5"/>
  <c r="Q63" i="5"/>
  <c r="P63" i="5"/>
  <c r="O63" i="5"/>
  <c r="N63" i="5"/>
  <c r="M63" i="5"/>
  <c r="L63" i="5"/>
  <c r="K63" i="5"/>
  <c r="J63" i="5"/>
  <c r="I63" i="5"/>
  <c r="H63" i="5"/>
  <c r="U59" i="5"/>
  <c r="T59" i="5"/>
  <c r="S59" i="5"/>
  <c r="Q59" i="5"/>
  <c r="P59" i="5"/>
  <c r="O59" i="5"/>
  <c r="N59" i="5"/>
  <c r="M59" i="5"/>
  <c r="L59" i="5"/>
  <c r="K59" i="5"/>
  <c r="J59" i="5"/>
  <c r="I59" i="5"/>
  <c r="H59" i="5"/>
  <c r="U55" i="5"/>
  <c r="T55" i="5"/>
  <c r="S55" i="5"/>
  <c r="Q55" i="5"/>
  <c r="P55" i="5"/>
  <c r="O55" i="5"/>
  <c r="N55" i="5"/>
  <c r="M55" i="5"/>
  <c r="K55" i="5"/>
  <c r="J55" i="5"/>
  <c r="I55" i="5"/>
  <c r="H55" i="5"/>
  <c r="U39" i="5"/>
  <c r="T39" i="5"/>
  <c r="S39" i="5"/>
  <c r="Q39" i="5"/>
  <c r="P39" i="5"/>
  <c r="O39" i="5"/>
  <c r="N39" i="5"/>
  <c r="M39" i="5"/>
  <c r="L39" i="5"/>
  <c r="K39" i="5"/>
  <c r="J39" i="5"/>
  <c r="I39" i="5"/>
  <c r="H39" i="5"/>
  <c r="U37" i="5"/>
  <c r="T37" i="5"/>
  <c r="S37" i="5"/>
  <c r="Q37" i="5"/>
  <c r="P37" i="5"/>
  <c r="O37" i="5"/>
  <c r="N37" i="5"/>
  <c r="M37" i="5"/>
  <c r="L37" i="5"/>
  <c r="K37" i="5"/>
  <c r="J37" i="5"/>
  <c r="I37" i="5"/>
  <c r="H37" i="5"/>
  <c r="U35" i="5"/>
  <c r="T35" i="5"/>
  <c r="S35" i="5"/>
  <c r="Q35" i="5"/>
  <c r="P35" i="5"/>
  <c r="O35" i="5"/>
  <c r="N35" i="5"/>
  <c r="M35" i="5"/>
  <c r="L35" i="5"/>
  <c r="K35" i="5"/>
  <c r="J35" i="5"/>
  <c r="I35" i="5"/>
  <c r="H35" i="5"/>
  <c r="U33" i="5"/>
  <c r="T33" i="5"/>
  <c r="S33" i="5"/>
  <c r="Q33" i="5"/>
  <c r="P33" i="5"/>
  <c r="O33" i="5"/>
  <c r="N33" i="5"/>
  <c r="M33" i="5"/>
  <c r="L33" i="5"/>
  <c r="K33" i="5"/>
  <c r="J33" i="5"/>
  <c r="I33" i="5"/>
  <c r="H33" i="5"/>
  <c r="U147" i="5"/>
  <c r="T147" i="5"/>
  <c r="S147" i="5"/>
  <c r="Q147" i="5"/>
  <c r="P147" i="5"/>
  <c r="O147" i="5"/>
  <c r="N147" i="5"/>
  <c r="M147" i="5"/>
  <c r="L147" i="5"/>
  <c r="K147" i="5"/>
  <c r="J147" i="5"/>
  <c r="I147" i="5"/>
  <c r="H147" i="5"/>
  <c r="U144" i="5"/>
  <c r="T144" i="5"/>
  <c r="S144" i="5"/>
  <c r="Q144" i="5"/>
  <c r="P144" i="5"/>
  <c r="O144" i="5"/>
  <c r="N144" i="5"/>
  <c r="M144" i="5"/>
  <c r="L144" i="5"/>
  <c r="K144" i="5"/>
  <c r="J144" i="5"/>
  <c r="I144" i="5"/>
  <c r="H144" i="5"/>
  <c r="U141" i="5"/>
  <c r="T141" i="5"/>
  <c r="S141" i="5"/>
  <c r="Q141" i="5"/>
  <c r="P141" i="5"/>
  <c r="O141" i="5"/>
  <c r="N141" i="5"/>
  <c r="M141" i="5"/>
  <c r="L141" i="5"/>
  <c r="K141" i="5"/>
  <c r="J141" i="5"/>
  <c r="I141" i="5"/>
  <c r="H141" i="5"/>
  <c r="U138" i="5"/>
  <c r="T138" i="5"/>
  <c r="S138" i="5"/>
  <c r="Q138" i="5"/>
  <c r="P138" i="5"/>
  <c r="O138" i="5"/>
  <c r="N138" i="5"/>
  <c r="M138" i="5"/>
  <c r="U134" i="5"/>
  <c r="T134" i="5"/>
  <c r="S134" i="5"/>
  <c r="Q134" i="5"/>
  <c r="P134" i="5"/>
  <c r="O134" i="5"/>
  <c r="N134" i="5"/>
  <c r="M134" i="5"/>
  <c r="L134" i="5"/>
  <c r="K134" i="5"/>
  <c r="J134" i="5"/>
  <c r="I134" i="5"/>
  <c r="H134" i="5"/>
  <c r="U130" i="5"/>
  <c r="T130" i="5"/>
  <c r="S130" i="5"/>
  <c r="Q130" i="5"/>
  <c r="P130" i="5"/>
  <c r="O130" i="5"/>
  <c r="N130" i="5"/>
  <c r="M130" i="5"/>
  <c r="L130" i="5"/>
  <c r="K130" i="5"/>
  <c r="J130" i="5"/>
  <c r="I130" i="5"/>
  <c r="H130" i="5"/>
  <c r="U126" i="5"/>
  <c r="T126" i="5"/>
  <c r="S126" i="5"/>
  <c r="Q126" i="5"/>
  <c r="P126" i="5"/>
  <c r="O126" i="5"/>
  <c r="N126" i="5"/>
  <c r="M126" i="5"/>
  <c r="L126" i="5"/>
  <c r="K126" i="5"/>
  <c r="J126" i="5"/>
  <c r="I126" i="5"/>
  <c r="H126" i="5"/>
  <c r="U122" i="5"/>
  <c r="T122" i="5"/>
  <c r="S122" i="5"/>
  <c r="Q122" i="5"/>
  <c r="P122" i="5"/>
  <c r="O122" i="5"/>
  <c r="N122" i="5"/>
  <c r="M122" i="5"/>
  <c r="L122" i="5"/>
  <c r="K122" i="5"/>
  <c r="J122" i="5"/>
  <c r="I122" i="5"/>
  <c r="H122" i="5"/>
  <c r="U118" i="5"/>
  <c r="T118" i="5"/>
  <c r="S118" i="5"/>
  <c r="Q118" i="5"/>
  <c r="P118" i="5"/>
  <c r="O118" i="5"/>
  <c r="N118" i="5"/>
  <c r="M118" i="5"/>
  <c r="L118" i="5"/>
  <c r="K118" i="5"/>
  <c r="J118" i="5"/>
  <c r="I118" i="5"/>
  <c r="H118" i="5"/>
  <c r="U114" i="5"/>
  <c r="T114" i="5"/>
  <c r="S114" i="5"/>
  <c r="Q114" i="5"/>
  <c r="P114" i="5"/>
  <c r="O114" i="5"/>
  <c r="N114" i="5"/>
  <c r="M114" i="5"/>
  <c r="L114" i="5"/>
  <c r="K114" i="5"/>
  <c r="J114" i="5"/>
  <c r="I114" i="5"/>
  <c r="H114" i="5"/>
  <c r="U95" i="5"/>
  <c r="T95" i="5"/>
  <c r="S95" i="5"/>
  <c r="Q95" i="5"/>
  <c r="P95" i="5"/>
  <c r="O95" i="5"/>
  <c r="N95" i="5"/>
  <c r="M95" i="5"/>
  <c r="L95" i="5"/>
  <c r="K95" i="5"/>
  <c r="U91" i="5"/>
  <c r="T91" i="5"/>
  <c r="S91" i="5"/>
  <c r="Q91" i="5"/>
  <c r="P91" i="5"/>
  <c r="O91" i="5"/>
  <c r="N91" i="5"/>
  <c r="M91" i="5"/>
  <c r="L91" i="5"/>
  <c r="K91" i="5"/>
  <c r="J91" i="5"/>
  <c r="I91" i="5"/>
  <c r="H91" i="5"/>
  <c r="U86" i="5"/>
  <c r="T86" i="5"/>
  <c r="S86" i="5"/>
  <c r="Q86" i="5"/>
  <c r="P86" i="5"/>
  <c r="O86" i="5"/>
  <c r="N86" i="5"/>
  <c r="M86" i="5"/>
  <c r="K86" i="5"/>
  <c r="J86" i="5"/>
  <c r="U80" i="5"/>
  <c r="T80" i="5"/>
  <c r="S80" i="5"/>
  <c r="Q80" i="5"/>
  <c r="P80" i="5"/>
  <c r="O80" i="5"/>
  <c r="N80" i="5"/>
  <c r="M80" i="5"/>
  <c r="L80" i="5"/>
  <c r="K80" i="5"/>
  <c r="J80" i="5"/>
  <c r="I80" i="5"/>
  <c r="H80" i="5"/>
  <c r="U75" i="5"/>
  <c r="T75" i="5"/>
  <c r="S75" i="5"/>
  <c r="Q75" i="5"/>
  <c r="P75" i="5"/>
  <c r="O75" i="5"/>
  <c r="N75" i="5"/>
  <c r="M75" i="5"/>
  <c r="L75" i="5"/>
  <c r="K75" i="5"/>
  <c r="J75" i="5"/>
  <c r="U51" i="5"/>
  <c r="T51" i="5"/>
  <c r="S51" i="5"/>
  <c r="Q51" i="5"/>
  <c r="P51" i="5"/>
  <c r="O51" i="5"/>
  <c r="N51" i="5"/>
  <c r="M51" i="5"/>
  <c r="L51" i="5"/>
  <c r="K51" i="5"/>
  <c r="J51" i="5"/>
  <c r="I51" i="5"/>
  <c r="H51" i="5"/>
  <c r="U47" i="5"/>
  <c r="T47" i="5"/>
  <c r="S47" i="5"/>
  <c r="Q47" i="5"/>
  <c r="P47" i="5"/>
  <c r="O47" i="5"/>
  <c r="N47" i="5"/>
  <c r="M47" i="5"/>
  <c r="L47" i="5"/>
  <c r="K47" i="5"/>
  <c r="J47" i="5"/>
  <c r="I47" i="5"/>
  <c r="H47" i="5"/>
  <c r="U31" i="5"/>
  <c r="T31" i="5"/>
  <c r="S31" i="5"/>
  <c r="Q31" i="5"/>
  <c r="P31" i="5"/>
  <c r="O31" i="5"/>
  <c r="N31" i="5"/>
  <c r="M31" i="5"/>
  <c r="L31" i="5"/>
  <c r="K31" i="5"/>
  <c r="J31" i="5"/>
  <c r="I31" i="5"/>
  <c r="H31" i="5"/>
  <c r="U29" i="5"/>
  <c r="T29" i="5"/>
  <c r="S29" i="5"/>
  <c r="Q29" i="5"/>
  <c r="P29" i="5"/>
  <c r="O29" i="5"/>
  <c r="M29" i="5"/>
  <c r="L29" i="5"/>
  <c r="K29" i="5"/>
  <c r="J29" i="5"/>
  <c r="I29" i="5"/>
  <c r="H29" i="5"/>
  <c r="U27" i="5"/>
  <c r="T27" i="5"/>
  <c r="S27" i="5"/>
  <c r="Q27" i="5"/>
  <c r="P27" i="5"/>
  <c r="O27" i="5"/>
  <c r="N27" i="5"/>
  <c r="M27" i="5"/>
  <c r="L27" i="5"/>
  <c r="K27" i="5"/>
  <c r="J27" i="5"/>
  <c r="I27" i="5"/>
  <c r="H27" i="5"/>
  <c r="U25" i="5"/>
  <c r="T25" i="5"/>
  <c r="S25" i="5"/>
  <c r="Q25" i="5"/>
  <c r="P25" i="5"/>
  <c r="O25" i="5"/>
  <c r="N25" i="5"/>
  <c r="M25" i="5"/>
  <c r="K25" i="5"/>
  <c r="J25" i="5"/>
  <c r="I25" i="5"/>
  <c r="H25" i="5"/>
  <c r="U23" i="5"/>
  <c r="T23" i="5"/>
  <c r="S23" i="5"/>
  <c r="Q23" i="5"/>
  <c r="P23" i="5"/>
  <c r="O23" i="5"/>
  <c r="N23" i="5"/>
  <c r="M23" i="5"/>
  <c r="L23" i="5"/>
  <c r="K23" i="5"/>
  <c r="J23" i="5"/>
  <c r="I23" i="5"/>
  <c r="H23" i="5"/>
  <c r="U21" i="5"/>
  <c r="T21" i="5"/>
  <c r="S21" i="5"/>
  <c r="Q21" i="5"/>
  <c r="P21" i="5"/>
  <c r="O21" i="5"/>
  <c r="N21" i="5"/>
  <c r="M21" i="5"/>
  <c r="L21" i="5"/>
  <c r="K21" i="5"/>
  <c r="J21" i="5"/>
  <c r="I21" i="5"/>
  <c r="H21" i="5"/>
  <c r="U19" i="5"/>
  <c r="T19" i="5"/>
  <c r="S19" i="5"/>
  <c r="Q19" i="5"/>
  <c r="P19" i="5"/>
  <c r="O19" i="5"/>
  <c r="N19" i="5"/>
  <c r="M19" i="5"/>
  <c r="L19" i="5"/>
  <c r="K19" i="5"/>
  <c r="J19" i="5"/>
  <c r="I19" i="5"/>
  <c r="H19" i="5"/>
  <c r="U17" i="5"/>
  <c r="T17" i="5"/>
  <c r="S17" i="5"/>
  <c r="Q17" i="5"/>
  <c r="P17" i="5"/>
  <c r="O17" i="5"/>
  <c r="N17" i="5"/>
  <c r="M17" i="5"/>
  <c r="L17" i="5"/>
  <c r="K17" i="5"/>
  <c r="J17" i="5"/>
  <c r="I17" i="5"/>
  <c r="H17" i="5"/>
  <c r="T205" i="5"/>
  <c r="U205" i="5"/>
  <c r="S205" i="5"/>
  <c r="T203" i="5"/>
  <c r="U203" i="5"/>
  <c r="S203" i="5"/>
  <c r="Q205" i="5"/>
  <c r="P205" i="5"/>
  <c r="O205" i="5"/>
  <c r="O208" i="5" s="1"/>
  <c r="O230" i="5" s="1"/>
  <c r="N205" i="5"/>
  <c r="M205" i="5"/>
  <c r="L205" i="5"/>
  <c r="K205" i="5"/>
  <c r="J205" i="5"/>
  <c r="I205" i="5"/>
  <c r="H205" i="5"/>
  <c r="J213" i="5"/>
  <c r="J229" i="5" s="1"/>
  <c r="J230" i="5" s="1"/>
  <c r="K213" i="5"/>
  <c r="L213" i="5"/>
  <c r="M213" i="5"/>
  <c r="N213" i="5"/>
  <c r="N229" i="5" s="1"/>
  <c r="O213" i="5"/>
  <c r="I242" i="5"/>
  <c r="J242" i="5"/>
  <c r="K242" i="5"/>
  <c r="L242" i="5"/>
  <c r="F36" i="7"/>
  <c r="F35" i="7"/>
  <c r="E35" i="7"/>
  <c r="M242" i="5"/>
  <c r="N242" i="5"/>
  <c r="O242" i="5"/>
  <c r="P242" i="5"/>
  <c r="D36" i="2" s="1"/>
  <c r="D35" i="2" s="1"/>
  <c r="Q242" i="5"/>
  <c r="H242" i="5"/>
  <c r="B36" i="2" s="1"/>
  <c r="B35" i="2" s="1"/>
  <c r="I213" i="5"/>
  <c r="Q213" i="5"/>
  <c r="Q229" i="5" s="1"/>
  <c r="I105" i="5"/>
  <c r="J105" i="5"/>
  <c r="K105" i="5"/>
  <c r="L105" i="5"/>
  <c r="M105" i="5"/>
  <c r="N105" i="5"/>
  <c r="O105" i="5"/>
  <c r="P105" i="5"/>
  <c r="Q105" i="5"/>
  <c r="I203" i="5"/>
  <c r="J203" i="5"/>
  <c r="K203" i="5"/>
  <c r="K208" i="5" s="1"/>
  <c r="K230" i="5" s="1"/>
  <c r="L203" i="5"/>
  <c r="M203" i="5"/>
  <c r="M208" i="5" s="1"/>
  <c r="M230" i="5" s="1"/>
  <c r="N203" i="5"/>
  <c r="O203" i="5"/>
  <c r="P203" i="5"/>
  <c r="P208" i="5" s="1"/>
  <c r="P230" i="5" s="1"/>
  <c r="Q203" i="5"/>
  <c r="H203" i="5"/>
  <c r="I207" i="5"/>
  <c r="I208" i="5" s="1"/>
  <c r="I230" i="5" s="1"/>
  <c r="J207" i="5"/>
  <c r="J208" i="5"/>
  <c r="K207" i="5"/>
  <c r="L207" i="5"/>
  <c r="M207" i="5"/>
  <c r="N207" i="5"/>
  <c r="O207" i="5"/>
  <c r="P207" i="5"/>
  <c r="I228" i="5"/>
  <c r="J228" i="5"/>
  <c r="K228" i="5"/>
  <c r="L228" i="5"/>
  <c r="M228" i="5"/>
  <c r="N228" i="5"/>
  <c r="O228" i="5"/>
  <c r="P228" i="5"/>
  <c r="Q228" i="5"/>
  <c r="I226" i="5"/>
  <c r="J226" i="5"/>
  <c r="K226" i="5"/>
  <c r="L226" i="5"/>
  <c r="M226" i="5"/>
  <c r="N226" i="5"/>
  <c r="O226" i="5"/>
  <c r="P226" i="5"/>
  <c r="Q226" i="5"/>
  <c r="J224" i="5"/>
  <c r="K224" i="5"/>
  <c r="L224" i="5"/>
  <c r="M224" i="5"/>
  <c r="N224" i="5"/>
  <c r="O224" i="5"/>
  <c r="P224" i="5"/>
  <c r="Q224" i="5"/>
  <c r="I219" i="5"/>
  <c r="J219" i="5"/>
  <c r="K219" i="5"/>
  <c r="L219" i="5"/>
  <c r="L229" i="5" s="1"/>
  <c r="L230" i="5" s="1"/>
  <c r="M219" i="5"/>
  <c r="N219" i="5"/>
  <c r="O219" i="5"/>
  <c r="P219" i="5"/>
  <c r="P229" i="5" s="1"/>
  <c r="Q219" i="5"/>
  <c r="I216" i="5"/>
  <c r="J216" i="5"/>
  <c r="K216" i="5"/>
  <c r="K229" i="5" s="1"/>
  <c r="L216" i="5"/>
  <c r="M216" i="5"/>
  <c r="N216" i="5"/>
  <c r="O216" i="5"/>
  <c r="O229" i="5" s="1"/>
  <c r="P216" i="5"/>
  <c r="Q216" i="5"/>
  <c r="U228" i="5"/>
  <c r="T228" i="5"/>
  <c r="S228" i="5"/>
  <c r="H228" i="5"/>
  <c r="U226" i="5"/>
  <c r="T226" i="5"/>
  <c r="S226" i="5"/>
  <c r="H226" i="5"/>
  <c r="H224" i="5"/>
  <c r="U207" i="5"/>
  <c r="T207" i="5"/>
  <c r="T208" i="5" s="1"/>
  <c r="S207" i="5"/>
  <c r="Q207" i="5"/>
  <c r="H207" i="5"/>
  <c r="T165" i="5"/>
  <c r="U165" i="5"/>
  <c r="S165" i="5"/>
  <c r="T163" i="5"/>
  <c r="U163" i="5"/>
  <c r="S163" i="5"/>
  <c r="T110" i="5"/>
  <c r="S110" i="5"/>
  <c r="T105" i="5"/>
  <c r="U105" i="5"/>
  <c r="S105" i="5"/>
  <c r="T69" i="5"/>
  <c r="U69" i="5"/>
  <c r="S69" i="5"/>
  <c r="T43" i="5"/>
  <c r="U43" i="5"/>
  <c r="S43" i="5"/>
  <c r="U222" i="5"/>
  <c r="T222" i="5"/>
  <c r="S222" i="5"/>
  <c r="Q222" i="5"/>
  <c r="P222" i="5"/>
  <c r="O222" i="5"/>
  <c r="N222" i="5"/>
  <c r="M222" i="5"/>
  <c r="L222" i="5"/>
  <c r="K222" i="5"/>
  <c r="J222" i="5"/>
  <c r="I222" i="5"/>
  <c r="H222" i="5"/>
  <c r="U219" i="5"/>
  <c r="T219" i="5"/>
  <c r="S219" i="5"/>
  <c r="H219" i="5"/>
  <c r="H216" i="5"/>
  <c r="H229" i="5" s="1"/>
  <c r="H105" i="5"/>
  <c r="H213" i="5"/>
  <c r="M43" i="5"/>
  <c r="C36" i="2"/>
  <c r="C35" i="2"/>
  <c r="E36" i="7"/>
  <c r="I236" i="5"/>
  <c r="I243" i="5" s="1"/>
  <c r="M238" i="5"/>
  <c r="I43" i="5"/>
  <c r="N208" i="5"/>
  <c r="S208" i="5"/>
  <c r="H36" i="7"/>
  <c r="H35" i="7"/>
  <c r="E36" i="2"/>
  <c r="E35" i="2" s="1"/>
  <c r="Q236" i="5"/>
  <c r="H18" i="7" s="1"/>
  <c r="H15" i="7" s="1"/>
  <c r="H14" i="7" s="1"/>
  <c r="H13" i="7" s="1"/>
  <c r="Q43" i="5"/>
  <c r="M110" i="5"/>
  <c r="I235" i="5"/>
  <c r="M229" i="5"/>
  <c r="L208" i="5"/>
  <c r="L236" i="5"/>
  <c r="C18" i="2" s="1"/>
  <c r="C15" i="2" s="1"/>
  <c r="I238" i="5"/>
  <c r="H110" i="5"/>
  <c r="Q110" i="5"/>
  <c r="J43" i="5"/>
  <c r="H208" i="5"/>
  <c r="Q208" i="5"/>
  <c r="Q230" i="5" s="1"/>
  <c r="U208" i="5"/>
  <c r="Q235" i="5"/>
  <c r="O238" i="5"/>
  <c r="L235" i="5"/>
  <c r="L243" i="5" s="1"/>
  <c r="F9" i="7" s="1"/>
  <c r="E9" i="7" s="1"/>
  <c r="E24" i="2"/>
  <c r="H24" i="7"/>
  <c r="Q238" i="5"/>
  <c r="O236" i="5"/>
  <c r="C24" i="2"/>
  <c r="H26" i="7"/>
  <c r="E26" i="2"/>
  <c r="D26" i="2" l="1"/>
  <c r="G26" i="7"/>
  <c r="O158" i="5"/>
  <c r="O199" i="5" s="1"/>
  <c r="O231" i="5" s="1"/>
  <c r="C12" i="2" s="1"/>
  <c r="F26" i="7"/>
  <c r="E26" i="7" s="1"/>
  <c r="C26" i="2"/>
  <c r="C14" i="2" s="1"/>
  <c r="C13" i="2" s="1"/>
  <c r="H199" i="5"/>
  <c r="G18" i="7"/>
  <c r="G15" i="7" s="1"/>
  <c r="D18" i="2"/>
  <c r="D15" i="2" s="1"/>
  <c r="D14" i="2" s="1"/>
  <c r="D13" i="2" s="1"/>
  <c r="D9" i="2" s="1"/>
  <c r="N158" i="5"/>
  <c r="P243" i="5"/>
  <c r="G9" i="7" s="1"/>
  <c r="G24" i="7"/>
  <c r="D24" i="2"/>
  <c r="F29" i="7"/>
  <c r="E29" i="7" s="1"/>
  <c r="E31" i="7"/>
  <c r="I158" i="5"/>
  <c r="I199" i="5" s="1"/>
  <c r="I231" i="5" s="1"/>
  <c r="B10" i="2" s="1"/>
  <c r="H230" i="5"/>
  <c r="N230" i="5"/>
  <c r="Q199" i="5"/>
  <c r="Q231" i="5" s="1"/>
  <c r="M243" i="5"/>
  <c r="F10" i="7" s="1"/>
  <c r="E10" i="7" s="1"/>
  <c r="L158" i="5"/>
  <c r="L199" i="5" s="1"/>
  <c r="L231" i="5" s="1"/>
  <c r="K69" i="5"/>
  <c r="Q243" i="5"/>
  <c r="H9" i="7" s="1"/>
  <c r="N236" i="5"/>
  <c r="N243" i="5" s="1"/>
  <c r="F11" i="7" s="1"/>
  <c r="E11" i="7" s="1"/>
  <c r="G36" i="7"/>
  <c r="G35" i="7" s="1"/>
  <c r="L110" i="5"/>
  <c r="H235" i="5"/>
  <c r="E18" i="2"/>
  <c r="E15" i="2" s="1"/>
  <c r="E14" i="2" s="1"/>
  <c r="E13" i="2" s="1"/>
  <c r="E9" i="2" s="1"/>
  <c r="K235" i="5"/>
  <c r="K243" i="5" s="1"/>
  <c r="F18" i="7"/>
  <c r="F24" i="7"/>
  <c r="E24" i="7" s="1"/>
  <c r="J235" i="5"/>
  <c r="J243" i="5" s="1"/>
  <c r="N165" i="5"/>
  <c r="N198" i="5" s="1"/>
  <c r="J15" i="5"/>
  <c r="J158" i="5" s="1"/>
  <c r="J199" i="5" s="1"/>
  <c r="J231" i="5" s="1"/>
  <c r="B11" i="2" s="1"/>
  <c r="M15" i="5"/>
  <c r="M158" i="5" s="1"/>
  <c r="M199" i="5" s="1"/>
  <c r="M231" i="5" s="1"/>
  <c r="C10" i="2" s="1"/>
  <c r="P15" i="5"/>
  <c r="P158" i="5" s="1"/>
  <c r="P199" i="5" s="1"/>
  <c r="P231" i="5" s="1"/>
  <c r="K43" i="5"/>
  <c r="K158" i="5" s="1"/>
  <c r="K199" i="5" s="1"/>
  <c r="K231" i="5" s="1"/>
  <c r="B12" i="2" s="1"/>
  <c r="H236" i="5"/>
  <c r="B18" i="2" s="1"/>
  <c r="B15" i="2" s="1"/>
  <c r="O235" i="5"/>
  <c r="O243" i="5" s="1"/>
  <c r="F12" i="7" s="1"/>
  <c r="E12" i="7" s="1"/>
  <c r="B24" i="2" l="1"/>
  <c r="H243" i="5"/>
  <c r="B14" i="2"/>
  <c r="B13" i="2" s="1"/>
  <c r="E18" i="7"/>
  <c r="F15" i="7"/>
  <c r="H231" i="5"/>
  <c r="N199" i="5"/>
  <c r="N231" i="5" s="1"/>
  <c r="C11" i="2" s="1"/>
  <c r="B9" i="2"/>
  <c r="G14" i="7"/>
  <c r="G13" i="7" s="1"/>
  <c r="E15" i="7" l="1"/>
  <c r="F14" i="7"/>
  <c r="E14" i="7" l="1"/>
  <c r="F13" i="7"/>
  <c r="E13" i="7" s="1"/>
</calcChain>
</file>

<file path=xl/sharedStrings.xml><?xml version="1.0" encoding="utf-8"?>
<sst xmlns="http://schemas.openxmlformats.org/spreadsheetml/2006/main" count="821" uniqueCount="320">
  <si>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</si>
  <si>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</si>
  <si>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</si>
  <si>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</si>
  <si>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</si>
  <si>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</si>
  <si>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</si>
  <si>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</si>
  <si>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</si>
  <si>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</si>
  <si>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</si>
  <si>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</si>
  <si>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</si>
  <si>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</si>
  <si>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</si>
  <si>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</si>
  <si>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</si>
  <si>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Finansavimo šaltiniai</t>
  </si>
  <si>
    <t>1</t>
  </si>
  <si>
    <t>3</t>
  </si>
  <si>
    <t>2</t>
  </si>
  <si>
    <t>4</t>
  </si>
  <si>
    <t>5</t>
  </si>
  <si>
    <t>-</t>
  </si>
  <si>
    <t>Mokinių pavėžėjimas</t>
  </si>
  <si>
    <t>MK</t>
  </si>
  <si>
    <t xml:space="preserve"> -</t>
  </si>
  <si>
    <t>TIKSLŲ, UŽDAVINIŲ, PRIEMONIŲ ASIGNAVIMŲ IR PRODUKTO VERTINIMO KRITERIJŲ SUVESTINĖ</t>
  </si>
  <si>
    <t>Mokinio krepšelio lėšos</t>
  </si>
  <si>
    <t>Pavadinimas</t>
  </si>
  <si>
    <t>(savivaldybės, padalinio, įstaigos pavadinimas)</t>
  </si>
  <si>
    <t>Ugdymo planų įgyvendinimas Savivaldybės bendrojo ugdymo  mokyklose</t>
  </si>
  <si>
    <t>Ikimokyklinio ugdymo įstaigų veiklos organizavimas</t>
  </si>
  <si>
    <t>Rajono bendrojo ugdymo mokyklų  ir neformaliojo švietimo įstaigų aplinkos išlaikymas</t>
  </si>
  <si>
    <t>Švietimo ir pedagoginės psichologinės pagalbos teikimas Savivaldybės švietimo įstaigų mokiniams ir mokytojams</t>
  </si>
  <si>
    <t>VB</t>
  </si>
  <si>
    <t>Valstybės biudžeto lėšos</t>
  </si>
  <si>
    <t>(programos pavadinimas)</t>
  </si>
  <si>
    <t>Strateginio tikslo kodas</t>
  </si>
  <si>
    <t>Programos kodas</t>
  </si>
  <si>
    <t>Vertinimo kriterijus</t>
  </si>
  <si>
    <t xml:space="preserve">Vertinimo kriterijaus kodas </t>
  </si>
  <si>
    <t>2012-ųjų m.   planas</t>
  </si>
  <si>
    <t>2013-ųjų m.   planas</t>
  </si>
  <si>
    <t>2 lentelė</t>
  </si>
  <si>
    <t>09.02.01.01; 09.02.02.01</t>
  </si>
  <si>
    <t>2011-ieji m.</t>
  </si>
  <si>
    <t>09.05.01.01</t>
  </si>
  <si>
    <t xml:space="preserve">09.01.01.01; 09.01.02.01 </t>
  </si>
  <si>
    <t>09.05.01.03</t>
  </si>
  <si>
    <t>09.06.01.01</t>
  </si>
  <si>
    <t xml:space="preserve"> lėšų poreikis (asignavimai) ir numatomi finansavimo šaltiniai</t>
  </si>
  <si>
    <t>(tūkst. Lt)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</si>
  <si>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</si>
  <si>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</si>
  <si>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</si>
  <si>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</si>
  <si>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</si>
  <si>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</si>
  <si>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</si>
  <si>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</si>
  <si>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</si>
  <si>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</si>
  <si>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ŠVIETIMO, KULTŪROS, JAUNIMO REIKALŲ IR SPORTO PASLAUGŲ TEIKIMO PROGRAMOS</t>
  </si>
  <si>
    <t>2014-ųjų m. patvirtinta taryboje</t>
  </si>
  <si>
    <t>ŠVIETIMO, KULTŪROS, JAUNIMO REIKALŲ IR SPORTO PASLAUGŲ TEIKIMO PROGRAMOS NR. 1</t>
  </si>
  <si>
    <t>2015-ųjų m. asignavimų poreikis</t>
  </si>
  <si>
    <t xml:space="preserve">2016-iesiems m. </t>
  </si>
  <si>
    <t>1 programa. Švietimo, kultūros, jaunimo reikalų ir sporto paslaugų teikimo programa</t>
  </si>
  <si>
    <t>1 Strateginis tikslas. Užtikrinti gyventojų socialinę gerovę ir gyvenimo kokybę, teikiant kokybiškas ir prieinamas švietimo, socialines ir sveikatos paslaugas</t>
  </si>
  <si>
    <t>Ugdyti visapusiškai išsilavinusią visuomenę, teikiant kokybiškas ir prieinamas švietimo ir ugdymo paslaugas</t>
  </si>
  <si>
    <t>Kurti kokybišką ugdymo aplinką, vykdant pedagoginės, psichologinės ir kitos pagalbos teikimą</t>
  </si>
  <si>
    <t>Užtikrinti gyventojams kokybiškas kultūros ir sporto paslaugas, skatinti jaunimo užimtumą</t>
  </si>
  <si>
    <t>Teikti kokybiškas kūno kultūros ir sporto paslaugas, skatinti gyventojų aktyvumą ir jaunimo užimtumą</t>
  </si>
  <si>
    <t>Teikti kokybiškas ir prieinamas kultūros paslaugas</t>
  </si>
  <si>
    <t>08.02.01.02</t>
  </si>
  <si>
    <t>08.04.01.01</t>
  </si>
  <si>
    <t>08.01.01.03.</t>
  </si>
  <si>
    <t>Kultūros centro veiklos organizavimas ir administravimas</t>
  </si>
  <si>
    <t>08.02.01.08</t>
  </si>
  <si>
    <t>Viešosios bibliotekos darbo organizavimas ir administravimas</t>
  </si>
  <si>
    <t>08.02.01.01</t>
  </si>
  <si>
    <t>Akmenės krašto muziejus veiklos organizavimas ir administravimas</t>
  </si>
  <si>
    <t>ŠVIETIMO, KULTŪROS, JAUNIMO REIKALŲ IR SPORTO PASLAUGŲ TEIKIMO PROGRAMOS VERTINIMO KRITERIJŲ SUVESTINĖ</t>
  </si>
  <si>
    <t>2016-ųjų m. asignavimų poreikis</t>
  </si>
  <si>
    <t>2014-ųjų m. asignavimų poreikis</t>
  </si>
  <si>
    <t>Kvalifikaciją tobulinusių asmenų skaičius</t>
  </si>
  <si>
    <t>Pagalbą gavusių mokinių ir mokytojų skaičius</t>
  </si>
  <si>
    <t>Pavežėtų mokinių skaičius</t>
  </si>
  <si>
    <t>Vaikų skaičius ikimokyklinėse įstaigose</t>
  </si>
  <si>
    <t>Kūno kultūros ir sporto veikos programų įgyvendinimas</t>
  </si>
  <si>
    <t>Įgyvendinamo Jaunimo problemų sprendimo 2014-2018 m. plano priemonių skaičius</t>
  </si>
  <si>
    <t>Kultūros paveldo priežiūra ir tvarkyba</t>
  </si>
  <si>
    <t>Religinių bendruomenių projektų dalinis finansavimas</t>
  </si>
  <si>
    <t>08.04.01.02</t>
  </si>
  <si>
    <t>Tvarkomų kultūros paveldo objektų skaičius</t>
  </si>
  <si>
    <t>SB (KR)</t>
  </si>
  <si>
    <t>Kultūros ir leidybos projektų finansavimas</t>
  </si>
  <si>
    <t xml:space="preserve">Biudžetinių įstaigų pajamos </t>
  </si>
  <si>
    <t>Paremtų sporto veiklos programų (projektų) skaičius</t>
  </si>
  <si>
    <t>Mėgėjų meninės veiklos sklaidos projektų skaičius</t>
  </si>
  <si>
    <t>11/5</t>
  </si>
  <si>
    <t>13/5</t>
  </si>
  <si>
    <t>14/6</t>
  </si>
  <si>
    <t>Muziejaus lankytojų skaičius (tūkst.)</t>
  </si>
  <si>
    <t>Bibliotekų lankytojų skaičius (tūkst.)</t>
  </si>
  <si>
    <t>Kultūros renginių skaičius</t>
  </si>
  <si>
    <t>Įsigytų dokumentų skaičius</t>
  </si>
  <si>
    <t>Finansuotų kultūros projektų skaičius</t>
  </si>
  <si>
    <t>Muziejaus rinkiniuose saugomų eksponatų skaičius</t>
  </si>
  <si>
    <r>
      <t xml:space="preserve">2.1.1.1. valstybės deleguotoms funkcijom vykdyti </t>
    </r>
    <r>
      <rPr>
        <b/>
        <sz val="10"/>
        <color indexed="8"/>
        <rFont val="Times New Roman"/>
        <family val="1"/>
        <charset val="186"/>
      </rPr>
      <t>(SB (deleg))</t>
    </r>
  </si>
  <si>
    <r>
      <t xml:space="preserve">2.1.1.2. mokinio krepšelio lėšos </t>
    </r>
    <r>
      <rPr>
        <b/>
        <sz val="10"/>
        <color indexed="8"/>
        <rFont val="Times New Roman"/>
        <family val="1"/>
        <charset val="186"/>
      </rPr>
      <t>(MK)</t>
    </r>
  </si>
  <si>
    <r>
      <t xml:space="preserve">2.1.1.3. kitos spec. dotacijos- kitoms savivaldybėms  perduotoms  įstaigoms išlaikyti </t>
    </r>
    <r>
      <rPr>
        <b/>
        <sz val="10"/>
        <color indexed="8"/>
        <rFont val="Times New Roman"/>
        <family val="1"/>
        <charset val="186"/>
      </rPr>
      <t>(SB (KSD))</t>
    </r>
  </si>
  <si>
    <r>
      <t xml:space="preserve">2.1.1.4. </t>
    </r>
    <r>
      <rPr>
        <sz val="10"/>
        <rFont val="Times New Roman"/>
        <family val="1"/>
        <charset val="186"/>
      </rPr>
      <t xml:space="preserve">valstybės investicijų programa </t>
    </r>
    <r>
      <rPr>
        <b/>
        <sz val="10"/>
        <rFont val="Times New Roman"/>
        <family val="1"/>
        <charset val="186"/>
      </rPr>
      <t>(VIP)</t>
    </r>
  </si>
  <si>
    <r>
      <t xml:space="preserve">2.1.1.5. lėšos pagal vyriausybės nutarimus </t>
    </r>
    <r>
      <rPr>
        <b/>
        <sz val="10"/>
        <color indexed="8"/>
        <rFont val="Times New Roman"/>
        <family val="1"/>
        <charset val="186"/>
      </rPr>
      <t>(SB  (VN))</t>
    </r>
  </si>
  <si>
    <r>
      <t>2.1.1.6.</t>
    </r>
    <r>
      <rPr>
        <sz val="10"/>
        <rFont val="Times New Roman"/>
        <family val="1"/>
        <charset val="186"/>
      </rPr>
      <t xml:space="preserve"> bendrosios dotacijos kompensacija </t>
    </r>
    <r>
      <rPr>
        <b/>
        <sz val="10"/>
        <rFont val="Times New Roman"/>
        <family val="1"/>
        <charset val="186"/>
      </rPr>
      <t>(BDK)</t>
    </r>
  </si>
  <si>
    <r>
      <t>2.1.1.7.</t>
    </r>
    <r>
      <rPr>
        <sz val="10"/>
        <rFont val="Times New Roman"/>
        <family val="1"/>
        <charset val="186"/>
      </rPr>
      <t xml:space="preserve"> nepanaudota bendrosios dotacijos kompensacija </t>
    </r>
    <r>
      <rPr>
        <b/>
        <sz val="10"/>
        <rFont val="Times New Roman"/>
        <family val="1"/>
        <charset val="186"/>
      </rPr>
      <t>(NBDK)</t>
    </r>
  </si>
  <si>
    <r>
      <t xml:space="preserve">2.1.2. Savivaldybės biudžeto lėšos kitoms reikmėms atlikti </t>
    </r>
    <r>
      <rPr>
        <b/>
        <sz val="10"/>
        <color indexed="8"/>
        <rFont val="Times New Roman"/>
        <family val="1"/>
        <charset val="186"/>
      </rPr>
      <t>(SB (KR))</t>
    </r>
  </si>
  <si>
    <r>
      <t xml:space="preserve">2.1.3. Skolintos lėšos </t>
    </r>
    <r>
      <rPr>
        <b/>
        <sz val="10"/>
        <rFont val="Times New Roman"/>
        <family val="1"/>
        <charset val="186"/>
      </rPr>
      <t>(SL)</t>
    </r>
  </si>
  <si>
    <r>
      <t xml:space="preserve">2.1.4. Biudžetinių įstaigų pajamos </t>
    </r>
    <r>
      <rPr>
        <b/>
        <sz val="10"/>
        <rFont val="Times New Roman"/>
        <family val="1"/>
        <charset val="186"/>
      </rPr>
      <t>(BĮP)</t>
    </r>
  </si>
  <si>
    <r>
      <t xml:space="preserve">2.1.5. Aplinkos apsaugos rėmimo specialioji programa (sveikatos apsaugos priemonės) </t>
    </r>
    <r>
      <rPr>
        <b/>
        <sz val="10"/>
        <rFont val="Times New Roman"/>
        <family val="1"/>
        <charset val="186"/>
      </rPr>
      <t>(SB (SAP))</t>
    </r>
  </si>
  <si>
    <r>
      <t xml:space="preserve">2.1.6. Aplinkos apsaugos rėmimo specialioji programa (aplinkos apsaugos priemonės) </t>
    </r>
    <r>
      <rPr>
        <b/>
        <sz val="10"/>
        <rFont val="Times New Roman"/>
        <family val="1"/>
        <charset val="186"/>
      </rPr>
      <t>(SB (AA))</t>
    </r>
  </si>
  <si>
    <r>
      <t xml:space="preserve">2.1.7. </t>
    </r>
    <r>
      <rPr>
        <sz val="10"/>
        <color indexed="8"/>
        <rFont val="Times New Roman"/>
        <family val="1"/>
        <charset val="186"/>
      </rPr>
      <t xml:space="preserve">Apyvartos lėšos </t>
    </r>
    <r>
      <rPr>
        <b/>
        <sz val="10"/>
        <color indexed="8"/>
        <rFont val="Times New Roman"/>
        <family val="1"/>
        <charset val="186"/>
      </rPr>
      <t>(AL)</t>
    </r>
  </si>
  <si>
    <r>
      <t xml:space="preserve">2.1.7.1. laisvi biudžeto lėšų likučiai </t>
    </r>
    <r>
      <rPr>
        <b/>
        <sz val="10"/>
        <rFont val="Times New Roman"/>
        <family val="1"/>
        <charset val="186"/>
      </rPr>
      <t>(AL (LBL))</t>
    </r>
  </si>
  <si>
    <r>
      <t xml:space="preserve">2.1.7.2. biudžetinių įstaigų pajamų likučiai </t>
    </r>
    <r>
      <rPr>
        <b/>
        <sz val="10"/>
        <rFont val="Times New Roman"/>
        <family val="1"/>
        <charset val="186"/>
      </rPr>
      <t>(AL (BIPL))</t>
    </r>
  </si>
  <si>
    <r>
      <t xml:space="preserve">2.1.7.3.  aplinkos apsaugos specialiosios programos laisvi likučiai (sveikatos apsaugos priemonės)  </t>
    </r>
    <r>
      <rPr>
        <b/>
        <sz val="10"/>
        <rFont val="Times New Roman"/>
        <family val="1"/>
        <charset val="186"/>
      </rPr>
      <t>(AL(SAP))</t>
    </r>
  </si>
  <si>
    <r>
      <t xml:space="preserve">2.1.7.4. aplinkos apsaugos specialiosios programos laisvi likučiai </t>
    </r>
    <r>
      <rPr>
        <b/>
        <sz val="10"/>
        <rFont val="Times New Roman"/>
        <family val="1"/>
        <charset val="186"/>
      </rPr>
      <t>(AL(AA))</t>
    </r>
  </si>
  <si>
    <r>
      <t xml:space="preserve">2.1.8.Savivaldybei grąžintos (kompensuotos) ankstesniais metais panaudotų paskolų lėšos </t>
    </r>
    <r>
      <rPr>
        <b/>
        <sz val="10"/>
        <rFont val="Times New Roman"/>
        <family val="1"/>
        <charset val="186"/>
      </rPr>
      <t>(SB kompens.)</t>
    </r>
  </si>
  <si>
    <r>
      <t xml:space="preserve">2.2.1. Valstybės biudžeto lėšos </t>
    </r>
    <r>
      <rPr>
        <b/>
        <sz val="10"/>
        <rFont val="Times New Roman"/>
        <family val="1"/>
        <charset val="186"/>
      </rPr>
      <t>(VB)</t>
    </r>
  </si>
  <si>
    <r>
      <t xml:space="preserve">2.2.2. Europos Sąjungos lėšos </t>
    </r>
    <r>
      <rPr>
        <b/>
        <sz val="10"/>
        <rFont val="Times New Roman"/>
        <family val="1"/>
        <charset val="186"/>
      </rPr>
      <t>(ES)</t>
    </r>
  </si>
  <si>
    <r>
      <t xml:space="preserve">2.2.3. Kelių priežiūros ir plėtros programos lėšos </t>
    </r>
    <r>
      <rPr>
        <b/>
        <sz val="10"/>
        <rFont val="Times New Roman"/>
        <family val="1"/>
        <charset val="186"/>
      </rPr>
      <t>(KP)</t>
    </r>
  </si>
  <si>
    <r>
      <t xml:space="preserve">2.2.4. Privalomojo sveikatos draudimo fondo lėšos </t>
    </r>
    <r>
      <rPr>
        <b/>
        <sz val="10"/>
        <rFont val="Times New Roman"/>
        <family val="1"/>
        <charset val="186"/>
      </rPr>
      <t>(PSDF</t>
    </r>
    <r>
      <rPr>
        <sz val="10"/>
        <rFont val="Times New Roman"/>
        <family val="1"/>
        <charset val="186"/>
      </rPr>
      <t>)</t>
    </r>
  </si>
  <si>
    <r>
      <t xml:space="preserve">2.2.5. Privatizavimo fondo lėšos </t>
    </r>
    <r>
      <rPr>
        <b/>
        <sz val="10"/>
        <rFont val="Times New Roman"/>
        <family val="1"/>
        <charset val="186"/>
      </rPr>
      <t>(PF)</t>
    </r>
  </si>
  <si>
    <r>
      <t xml:space="preserve">2.2.6. Kitos lėšos </t>
    </r>
    <r>
      <rPr>
        <b/>
        <sz val="10"/>
        <rFont val="Times New Roman"/>
        <family val="1"/>
        <charset val="186"/>
      </rPr>
      <t>(KT)</t>
    </r>
  </si>
  <si>
    <t>Savivaldybės biudžeto lėšos kitoms reikmėms atlikti</t>
  </si>
  <si>
    <t>BĮP</t>
  </si>
  <si>
    <t>Mokyklų, kuriose įgyvendinti ugdymo planai, skaičius</t>
  </si>
  <si>
    <t>Neformaliojo švietimo programų įgyvendinimas neformalųjį švietimą  teikiančiose įstaigose</t>
  </si>
  <si>
    <t>Neformaliojo švietimo įstaigų, kuriose įgyvendintos neformaliojo švietimo programos, skaičius</t>
  </si>
  <si>
    <t>Brandos egzaminus laikiusių abiturientų skaičius</t>
  </si>
  <si>
    <t>Vertintų (išorės vertinimas) ugdymo įstaigų skaičius</t>
  </si>
  <si>
    <t>Ugdymo įstaigų, gaunančių finansavimą aplinkos išlaikymui, skaičius</t>
  </si>
  <si>
    <t>Finansuojamų sporto įstaigų skaičius</t>
  </si>
  <si>
    <t>Kultūros centro paslaugų gavėjų skaičius (tūkst.)</t>
  </si>
  <si>
    <t>Finansuotų kultūros/ leidybos projektų skaičius</t>
  </si>
  <si>
    <t>Paremtų religinių bendruomenių projektų skaičius</t>
  </si>
  <si>
    <t>Pateiktų projektų skaičius</t>
  </si>
  <si>
    <t>08.02.01.06</t>
  </si>
  <si>
    <t>28</t>
  </si>
  <si>
    <t>30</t>
  </si>
  <si>
    <t>29</t>
  </si>
  <si>
    <t>Akmenės gimnazija</t>
  </si>
  <si>
    <t>Naujosios Akmenės Ramučių gimnazija</t>
  </si>
  <si>
    <t>Papilės Simono Daukanto gimnazija</t>
  </si>
  <si>
    <t>Ventos gimnazija</t>
  </si>
  <si>
    <t>Kruopių vidurinė mokykla</t>
  </si>
  <si>
    <t>Naujosios Akmenės „Saulėtekio“ progimnazija</t>
  </si>
  <si>
    <t>Akmenės rajono Dabikinės specialioji mokykla</t>
  </si>
  <si>
    <t>Naujosios Akmenės muzikos mokykla</t>
  </si>
  <si>
    <t>Ventos muzikos mokykla</t>
  </si>
  <si>
    <t>Naujosios Akmenės mokykla-darželis „Buratinas“</t>
  </si>
  <si>
    <t>Naujosios Akmenės vaikų lopšelis-darželis „Atžalynas“</t>
  </si>
  <si>
    <t>Naujosios Akmenės vaikų lopšelis-darželis „Žvaigždutė“</t>
  </si>
  <si>
    <t>Akmenės vaikų lopšelis- darželis „Gintarėlis“</t>
  </si>
  <si>
    <t>Ventos vaikų lopšelis-darželis „Berželis“</t>
  </si>
  <si>
    <t>Akmenės rajono Jaunimo ir suaugusiųjų švietimo centras</t>
  </si>
  <si>
    <t>Akmenės rajono jaunimo ir suaugusiųjų švietimo centras</t>
  </si>
  <si>
    <t>Ramučių gimnazija</t>
  </si>
  <si>
    <t>Jaunimo ir suaugusiųjų švietimo centras</t>
  </si>
  <si>
    <t>Naujosios Akmenės "Saulėtekio" progimnazija</t>
  </si>
  <si>
    <t>Dabikinės specialioji mokykla</t>
  </si>
  <si>
    <t>Papilės Simono Daukanto gimnazijos ikimokyklinis skurius "Kregždutė"</t>
  </si>
  <si>
    <t>Kruopių ikimokyklinis skyrius</t>
  </si>
  <si>
    <t>09.02.01.01; 09.02.02.01; 09.05.01.01.</t>
  </si>
  <si>
    <t>VL (KR)</t>
  </si>
  <si>
    <t>Sporto centras</t>
  </si>
  <si>
    <t>VB(KR)</t>
  </si>
  <si>
    <t>Valstybės lėšos kitoms reikmėms (perduotos savivaldybėms iš apskričių)</t>
  </si>
  <si>
    <t>(SB(KSD))</t>
  </si>
  <si>
    <t>Naujosios Akmenės vaikų lopšelis-darželis "Žvaigždutė"</t>
  </si>
  <si>
    <t>2015-2017 M. AKMENĖS RAJONO SAVIVALDYBĖS</t>
  </si>
  <si>
    <t>2015-ųjų m. patvirtinta taryboje</t>
  </si>
  <si>
    <t>2017- ųjų m. asignavimų poreikis</t>
  </si>
  <si>
    <t>Administracija</t>
  </si>
  <si>
    <t>1.1</t>
  </si>
  <si>
    <t>1.2</t>
  </si>
  <si>
    <t>1.3</t>
  </si>
  <si>
    <t>1.4</t>
  </si>
  <si>
    <t>1.5</t>
  </si>
  <si>
    <t>1.6</t>
  </si>
  <si>
    <t>1.7</t>
  </si>
  <si>
    <t>1.8</t>
  </si>
  <si>
    <t>1.13</t>
  </si>
  <si>
    <t>2.1</t>
  </si>
  <si>
    <t>2.2</t>
  </si>
  <si>
    <t>2.3</t>
  </si>
  <si>
    <t>24</t>
  </si>
  <si>
    <t>25</t>
  </si>
  <si>
    <t>31</t>
  </si>
  <si>
    <t>3.1</t>
  </si>
  <si>
    <t>3.2</t>
  </si>
  <si>
    <t>3.3</t>
  </si>
  <si>
    <t>3.4</t>
  </si>
  <si>
    <t>3.5</t>
  </si>
  <si>
    <t>3.6</t>
  </si>
  <si>
    <t>3.7</t>
  </si>
  <si>
    <t>Brandos egzaminams organizuoti ir vykdyti</t>
  </si>
  <si>
    <t>5.1</t>
  </si>
  <si>
    <t>5.2</t>
  </si>
  <si>
    <t>5.3</t>
  </si>
  <si>
    <t>5.4</t>
  </si>
  <si>
    <t>5.5</t>
  </si>
  <si>
    <t>5.6</t>
  </si>
  <si>
    <t>5.7</t>
  </si>
  <si>
    <t>5.8</t>
  </si>
  <si>
    <t>12-16; 20, 21</t>
  </si>
  <si>
    <t>14</t>
  </si>
  <si>
    <t>12</t>
  </si>
  <si>
    <t>13</t>
  </si>
  <si>
    <t>15</t>
  </si>
  <si>
    <t>16</t>
  </si>
  <si>
    <t>20</t>
  </si>
  <si>
    <t>21</t>
  </si>
  <si>
    <t>17-25; 27</t>
  </si>
  <si>
    <t>17</t>
  </si>
  <si>
    <t>18</t>
  </si>
  <si>
    <t>19</t>
  </si>
  <si>
    <t>22</t>
  </si>
  <si>
    <t>23</t>
  </si>
  <si>
    <t>27</t>
  </si>
  <si>
    <t>26</t>
  </si>
  <si>
    <t>13, 17-23; 25, 27</t>
  </si>
  <si>
    <t>2.2.</t>
  </si>
  <si>
    <t>2.4</t>
  </si>
  <si>
    <t>2.5</t>
  </si>
  <si>
    <t>2.6</t>
  </si>
  <si>
    <t>2.7</t>
  </si>
  <si>
    <t>2.8</t>
  </si>
  <si>
    <t>2.9</t>
  </si>
  <si>
    <t>2.10</t>
  </si>
  <si>
    <t>2.11</t>
  </si>
  <si>
    <t>17-23; 27</t>
  </si>
  <si>
    <t>Eurai</t>
  </si>
  <si>
    <t>BDK</t>
  </si>
  <si>
    <t>Vaikų socializacijos programos įgyvendinimas</t>
  </si>
  <si>
    <t>Bendrosios dotacijos kompensacija</t>
  </si>
  <si>
    <t>2.12</t>
  </si>
  <si>
    <t>08.02.01.07</t>
  </si>
  <si>
    <t>Kitos spec. dotacijos savivaldybėms  perduotoms įstaigoms išlaikyti</t>
  </si>
  <si>
    <t>Jaunimo politikos įgyvendinimas (kartu su 2015-2017 m. Akmenės rajono savivaldybės jaunimo problemų sprendimo planu)</t>
  </si>
  <si>
    <t>2015-iesiems m.</t>
  </si>
  <si>
    <t xml:space="preserve">2017-iesiems m. </t>
  </si>
  <si>
    <t>01 programos 2 priedas</t>
  </si>
  <si>
    <t>2015-ųjų m. planas</t>
  </si>
  <si>
    <t>2016-ųjų m. planas</t>
  </si>
  <si>
    <t>2017-ųjų m. planas</t>
  </si>
  <si>
    <t>Mokinių, įgijusių pradinį / pagrindinį / vidurinį išsilavinimą dalis, nuo baigusių atitinkamą programą mokinių skaičiaus, (proc.)</t>
  </si>
  <si>
    <t>E-1-1</t>
  </si>
  <si>
    <t>98-94-95</t>
  </si>
  <si>
    <t>98-95-96</t>
  </si>
  <si>
    <t>99-95-97</t>
  </si>
  <si>
    <t>Kultūros įstaigų teikiamų paslaugų gavėjų dalis tarp visų gyventojų, (proc.)</t>
  </si>
  <si>
    <t>E-1-2</t>
  </si>
  <si>
    <t>100.00</t>
  </si>
  <si>
    <t>110.00</t>
  </si>
  <si>
    <t>Organizuotai sportuojančių gyventojų dalis tarp visų gyventojų, (proc.)</t>
  </si>
  <si>
    <t>E-1-3</t>
  </si>
  <si>
    <t>Savivaldybės finansuojamose ikimokyklinio ugdymo įstaigose ugdomų 1–6 metų vaikų dalis, lyginant su bendru to amžiaus vaikų skaičiumi, (proc.)</t>
  </si>
  <si>
    <t>R-1-1-1</t>
  </si>
  <si>
    <t>Savivaldybės finansuojamose neformaliojo švietimo įstaigose ugdomų mokinių dalis, bendrojo ugdymo mokyklų mokinių skaičiuje, (proc.)</t>
  </si>
  <si>
    <t>R-1-1-2</t>
  </si>
  <si>
    <t>Mokinių skaičiaus vidurkis klasėse pagal koncentrus (pradinio / pagrindinio / vidurinio)</t>
  </si>
  <si>
    <t>R-1-1-3</t>
  </si>
  <si>
    <t>16-21-22</t>
  </si>
  <si>
    <t>17-22-23</t>
  </si>
  <si>
    <t>18-23-24</t>
  </si>
  <si>
    <t>P-1-1-1-1</t>
  </si>
  <si>
    <t>P-1-1-1-2</t>
  </si>
  <si>
    <t>P-1-1-1-3</t>
  </si>
  <si>
    <t>P-1-1-1-4</t>
  </si>
  <si>
    <t>P-1-1-1-5</t>
  </si>
  <si>
    <t>P-1-1-1-6</t>
  </si>
  <si>
    <t>P-1-1-1-7</t>
  </si>
  <si>
    <t>P-1-1-2-1</t>
  </si>
  <si>
    <t>P-1-1-2-2</t>
  </si>
  <si>
    <t>Kultūros renginiuose dalyvavusių gyventojų skaičius, (tūkst.)</t>
  </si>
  <si>
    <t>R-1-2-1</t>
  </si>
  <si>
    <t>22.0</t>
  </si>
  <si>
    <t>Sporto varžybų ir sveikatingumo renginių dalyvių skaičius, (tūkst.)</t>
  </si>
  <si>
    <t>R-1-2-2</t>
  </si>
  <si>
    <t>Jaunimo politikos savivaldybėse kokybės vertinimo metodikos rodiklių įgyvendinimas, (proc.)</t>
  </si>
  <si>
    <t>R-1-2-3</t>
  </si>
  <si>
    <t>P-1-2-1-1</t>
  </si>
  <si>
    <t>P-1-2-1-2</t>
  </si>
  <si>
    <t>P-1-2-1-3</t>
  </si>
  <si>
    <t>P-1-2-1-4</t>
  </si>
  <si>
    <t>P-1-2-2-1</t>
  </si>
  <si>
    <t>P-1-2-2-2</t>
  </si>
  <si>
    <t>9*</t>
  </si>
  <si>
    <t>P-1-2-2-3</t>
  </si>
  <si>
    <t>P-1-2-2-4</t>
  </si>
  <si>
    <t>P-1-2-2-5</t>
  </si>
  <si>
    <t>P-1-2-2-6</t>
  </si>
  <si>
    <t>P-1-2-2-7</t>
  </si>
  <si>
    <t>P-1-2-2-8</t>
  </si>
  <si>
    <t>P-1-2-2-9</t>
  </si>
  <si>
    <t>P-1-2-2-10</t>
  </si>
  <si>
    <t>P-1-2-2-11</t>
  </si>
  <si>
    <t>ŠVIETIMO, KULTŪROS, JAUNIMO REIKALŲ IR SPORTO PASLAUGŲ TEIKIMO PROGRAMA</t>
  </si>
  <si>
    <t>Eurais</t>
  </si>
  <si>
    <t>Asignavimai 2013-iesiems m.</t>
  </si>
  <si>
    <t>Asignavimai 2014 m.</t>
  </si>
  <si>
    <t>Paraiška biudžetiniams 2015-iesiems m.</t>
  </si>
  <si>
    <t>2017-ųjų m. asignavimų poreikis</t>
  </si>
  <si>
    <t>Bazinis biudžetas</t>
  </si>
  <si>
    <t>Pakeitimas / Naujas</t>
  </si>
  <si>
    <t>Patvirtinta taryboje iš viso</t>
  </si>
  <si>
    <t>Optimizuoti ir modernizuoti Akmenės krašto muziejaus fizinę ir informacinę infrastruktūrą</t>
  </si>
  <si>
    <t>AL (BIPL)</t>
  </si>
  <si>
    <t xml:space="preserve"> Biudžetinių įstaigų pajamų likučiai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</si>
</sst>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2" formatCode="0.0"/>
    <numFmt numFmtId="189" formatCode="_(* #,##0_);_(* \(#,##0\);_(* &quot;-&quot;??_);_(@_)"/>
  </numFmts>
  <fonts count="27" x14ac:knownFonts="1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8"/>
      <color indexed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1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5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172" fontId="2" fillId="0" borderId="3" xfId="0" applyNumberFormat="1" applyFont="1" applyFill="1" applyBorder="1" applyAlignment="1">
      <alignment horizontal="center" vertical="center"/>
    </xf>
    <xf numFmtId="172" fontId="2" fillId="0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172" fontId="2" fillId="3" borderId="9" xfId="1" applyNumberFormat="1" applyFont="1" applyFill="1" applyBorder="1" applyAlignment="1">
      <alignment horizontal="center" vertical="center"/>
    </xf>
    <xf numFmtId="172" fontId="2" fillId="3" borderId="10" xfId="1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3" fillId="5" borderId="9" xfId="0" applyNumberFormat="1" applyFont="1" applyFill="1" applyBorder="1" applyAlignment="1">
      <alignment horizontal="center" vertical="center"/>
    </xf>
    <xf numFmtId="172" fontId="3" fillId="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172" fontId="3" fillId="3" borderId="14" xfId="1" applyNumberFormat="1" applyFont="1" applyFill="1" applyBorder="1" applyAlignment="1">
      <alignment horizontal="center" vertical="center"/>
    </xf>
    <xf numFmtId="172" fontId="3" fillId="2" borderId="10" xfId="0" applyNumberFormat="1" applyFont="1" applyFill="1" applyBorder="1" applyAlignment="1">
      <alignment horizontal="center" vertical="center"/>
    </xf>
    <xf numFmtId="172" fontId="2" fillId="6" borderId="5" xfId="0" applyNumberFormat="1" applyFont="1" applyFill="1" applyBorder="1" applyAlignment="1" applyProtection="1">
      <alignment horizontal="center" vertical="center" wrapText="1"/>
    </xf>
    <xf numFmtId="172" fontId="2" fillId="6" borderId="2" xfId="0" applyNumberFormat="1" applyFont="1" applyFill="1" applyBorder="1" applyAlignment="1" applyProtection="1">
      <alignment horizontal="center" vertical="center" wrapText="1"/>
    </xf>
    <xf numFmtId="172" fontId="2" fillId="6" borderId="4" xfId="0" applyNumberFormat="1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6" fillId="0" borderId="0" xfId="0" applyFont="1" applyAlignment="1">
      <alignment vertical="top"/>
    </xf>
    <xf numFmtId="172" fontId="3" fillId="5" borderId="17" xfId="0" applyNumberFormat="1" applyFont="1" applyFill="1" applyBorder="1" applyAlignment="1">
      <alignment horizontal="center" vertical="center"/>
    </xf>
    <xf numFmtId="172" fontId="3" fillId="3" borderId="9" xfId="1" applyNumberFormat="1" applyFont="1" applyFill="1" applyBorder="1" applyAlignment="1">
      <alignment horizontal="center" vertical="center"/>
    </xf>
    <xf numFmtId="172" fontId="3" fillId="3" borderId="10" xfId="1" applyNumberFormat="1" applyFont="1" applyFill="1" applyBorder="1" applyAlignment="1">
      <alignment horizontal="center" vertical="center"/>
    </xf>
    <xf numFmtId="172" fontId="2" fillId="6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2" fontId="3" fillId="4" borderId="5" xfId="0" applyNumberFormat="1" applyFont="1" applyFill="1" applyBorder="1" applyAlignment="1">
      <alignment horizontal="center" vertical="center"/>
    </xf>
    <xf numFmtId="172" fontId="2" fillId="7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49" fontId="3" fillId="2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172" fontId="3" fillId="4" borderId="2" xfId="0" applyNumberFormat="1" applyFont="1" applyFill="1" applyBorder="1" applyAlignment="1">
      <alignment horizontal="center" vertical="center"/>
    </xf>
    <xf numFmtId="172" fontId="2" fillId="7" borderId="2" xfId="0" applyNumberFormat="1" applyFont="1" applyFill="1" applyBorder="1" applyAlignment="1">
      <alignment horizontal="center" vertical="center"/>
    </xf>
    <xf numFmtId="172" fontId="3" fillId="4" borderId="4" xfId="0" applyNumberFormat="1" applyFont="1" applyFill="1" applyBorder="1" applyAlignment="1">
      <alignment horizontal="center" vertical="center"/>
    </xf>
    <xf numFmtId="172" fontId="2" fillId="7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72" fontId="3" fillId="2" borderId="18" xfId="0" applyNumberFormat="1" applyFont="1" applyFill="1" applyBorder="1" applyAlignment="1">
      <alignment horizontal="center" vertical="center"/>
    </xf>
    <xf numFmtId="172" fontId="3" fillId="4" borderId="5" xfId="1" applyNumberFormat="1" applyFont="1" applyFill="1" applyBorder="1" applyAlignment="1">
      <alignment horizontal="center" vertical="center"/>
    </xf>
    <xf numFmtId="172" fontId="3" fillId="4" borderId="2" xfId="1" applyNumberFormat="1" applyFont="1" applyFill="1" applyBorder="1" applyAlignment="1">
      <alignment horizontal="center" vertical="center"/>
    </xf>
    <xf numFmtId="172" fontId="3" fillId="4" borderId="4" xfId="1" applyNumberFormat="1" applyFont="1" applyFill="1" applyBorder="1" applyAlignment="1">
      <alignment horizontal="center" vertical="center"/>
    </xf>
    <xf numFmtId="172" fontId="3" fillId="4" borderId="15" xfId="0" applyNumberFormat="1" applyFont="1" applyFill="1" applyBorder="1" applyAlignment="1">
      <alignment horizontal="center" vertical="center"/>
    </xf>
    <xf numFmtId="172" fontId="3" fillId="4" borderId="16" xfId="0" applyNumberFormat="1" applyFont="1" applyFill="1" applyBorder="1" applyAlignment="1">
      <alignment horizontal="center" vertical="center"/>
    </xf>
    <xf numFmtId="172" fontId="3" fillId="4" borderId="1" xfId="0" applyNumberFormat="1" applyFont="1" applyFill="1" applyBorder="1" applyAlignment="1">
      <alignment horizontal="center" vertical="center"/>
    </xf>
    <xf numFmtId="172" fontId="3" fillId="4" borderId="20" xfId="0" applyNumberFormat="1" applyFont="1" applyFill="1" applyBorder="1" applyAlignment="1">
      <alignment horizontal="center" vertical="center"/>
    </xf>
    <xf numFmtId="172" fontId="3" fillId="4" borderId="21" xfId="0" applyNumberFormat="1" applyFont="1" applyFill="1" applyBorder="1" applyAlignment="1">
      <alignment horizontal="center" vertical="center"/>
    </xf>
    <xf numFmtId="172" fontId="3" fillId="4" borderId="22" xfId="0" applyNumberFormat="1" applyFont="1" applyFill="1" applyBorder="1" applyAlignment="1">
      <alignment horizontal="center" vertical="center"/>
    </xf>
    <xf numFmtId="172" fontId="3" fillId="4" borderId="23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6" fillId="8" borderId="11" xfId="4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0" xfId="0" applyFont="1"/>
    <xf numFmtId="0" fontId="9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Alignment="1"/>
    <xf numFmtId="172" fontId="2" fillId="0" borderId="3" xfId="0" applyNumberFormat="1" applyFont="1" applyFill="1" applyBorder="1" applyAlignment="1">
      <alignment horizontal="center" vertical="center" wrapText="1"/>
    </xf>
    <xf numFmtId="172" fontId="2" fillId="0" borderId="7" xfId="0" applyNumberFormat="1" applyFont="1" applyFill="1" applyBorder="1" applyAlignment="1">
      <alignment horizontal="center" vertical="center" wrapText="1"/>
    </xf>
    <xf numFmtId="172" fontId="9" fillId="0" borderId="0" xfId="0" applyNumberFormat="1" applyFont="1"/>
    <xf numFmtId="172" fontId="2" fillId="0" borderId="26" xfId="0" applyNumberFormat="1" applyFont="1" applyFill="1" applyBorder="1" applyAlignment="1">
      <alignment horizontal="center" vertical="center"/>
    </xf>
    <xf numFmtId="172" fontId="3" fillId="4" borderId="26" xfId="0" applyNumberFormat="1" applyFont="1" applyFill="1" applyBorder="1" applyAlignment="1">
      <alignment horizontal="center" vertical="center"/>
    </xf>
    <xf numFmtId="172" fontId="3" fillId="4" borderId="27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172" fontId="3" fillId="4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72" fontId="2" fillId="7" borderId="26" xfId="0" applyNumberFormat="1" applyFont="1" applyFill="1" applyBorder="1" applyAlignment="1">
      <alignment horizontal="center" vertical="center"/>
    </xf>
    <xf numFmtId="172" fontId="2" fillId="0" borderId="32" xfId="0" applyNumberFormat="1" applyFont="1" applyFill="1" applyBorder="1" applyAlignment="1">
      <alignment horizontal="center" vertical="center"/>
    </xf>
    <xf numFmtId="172" fontId="9" fillId="0" borderId="4" xfId="0" applyNumberFormat="1" applyFont="1" applyFill="1" applyBorder="1" applyAlignment="1">
      <alignment horizontal="center" vertical="center"/>
    </xf>
    <xf numFmtId="172" fontId="9" fillId="7" borderId="4" xfId="0" applyNumberFormat="1" applyFont="1" applyFill="1" applyBorder="1" applyAlignment="1">
      <alignment horizontal="center" vertical="center"/>
    </xf>
    <xf numFmtId="172" fontId="3" fillId="7" borderId="2" xfId="0" applyNumberFormat="1" applyFont="1" applyFill="1" applyBorder="1" applyAlignment="1">
      <alignment horizontal="center" vertical="center"/>
    </xf>
    <xf numFmtId="172" fontId="3" fillId="7" borderId="4" xfId="0" applyNumberFormat="1" applyFont="1" applyFill="1" applyBorder="1" applyAlignment="1">
      <alignment horizontal="center" vertical="center"/>
    </xf>
    <xf numFmtId="172" fontId="3" fillId="4" borderId="33" xfId="0" applyNumberFormat="1" applyFont="1" applyFill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172" fontId="2" fillId="0" borderId="36" xfId="0" applyNumberFormat="1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2" fontId="3" fillId="4" borderId="21" xfId="1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172" fontId="2" fillId="3" borderId="14" xfId="1" applyNumberFormat="1" applyFont="1" applyFill="1" applyBorder="1" applyAlignment="1">
      <alignment horizontal="center" vertical="center"/>
    </xf>
    <xf numFmtId="172" fontId="3" fillId="2" borderId="38" xfId="0" applyNumberFormat="1" applyFont="1" applyFill="1" applyBorder="1" applyAlignment="1">
      <alignment horizontal="center" vertical="center"/>
    </xf>
    <xf numFmtId="172" fontId="3" fillId="3" borderId="17" xfId="1" applyNumberFormat="1" applyFont="1" applyFill="1" applyBorder="1" applyAlignment="1">
      <alignment horizontal="center" vertical="center"/>
    </xf>
    <xf numFmtId="172" fontId="3" fillId="2" borderId="39" xfId="0" applyNumberFormat="1" applyFont="1" applyFill="1" applyBorder="1" applyAlignment="1">
      <alignment horizontal="center" vertical="center"/>
    </xf>
    <xf numFmtId="172" fontId="3" fillId="3" borderId="40" xfId="1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172" fontId="2" fillId="7" borderId="41" xfId="0" applyNumberFormat="1" applyFont="1" applyFill="1" applyBorder="1" applyAlignment="1">
      <alignment horizontal="center" vertical="center"/>
    </xf>
    <xf numFmtId="172" fontId="2" fillId="0" borderId="41" xfId="0" applyNumberFormat="1" applyFont="1" applyFill="1" applyBorder="1" applyAlignment="1">
      <alignment horizontal="center" vertical="center"/>
    </xf>
    <xf numFmtId="172" fontId="3" fillId="4" borderId="41" xfId="0" applyNumberFormat="1" applyFont="1" applyFill="1" applyBorder="1" applyAlignment="1">
      <alignment horizontal="center" vertical="center"/>
    </xf>
    <xf numFmtId="172" fontId="3" fillId="5" borderId="39" xfId="0" applyNumberFormat="1" applyFont="1" applyFill="1" applyBorder="1" applyAlignment="1">
      <alignment horizontal="center" vertical="center"/>
    </xf>
    <xf numFmtId="172" fontId="3" fillId="5" borderId="14" xfId="0" applyNumberFormat="1" applyFont="1" applyFill="1" applyBorder="1" applyAlignment="1">
      <alignment horizontal="center" vertical="center"/>
    </xf>
    <xf numFmtId="172" fontId="3" fillId="5" borderId="25" xfId="0" applyNumberFormat="1" applyFont="1" applyFill="1" applyBorder="1" applyAlignment="1" applyProtection="1">
      <alignment horizontal="center" vertical="center" wrapText="1"/>
    </xf>
    <xf numFmtId="172" fontId="3" fillId="5" borderId="15" xfId="0" applyNumberFormat="1" applyFont="1" applyFill="1" applyBorder="1" applyAlignment="1" applyProtection="1">
      <alignment horizontal="center" vertical="center" wrapText="1"/>
    </xf>
    <xf numFmtId="172" fontId="3" fillId="5" borderId="16" xfId="0" applyNumberFormat="1" applyFont="1" applyFill="1" applyBorder="1" applyAlignment="1" applyProtection="1">
      <alignment horizontal="center" vertical="center" wrapText="1"/>
    </xf>
    <xf numFmtId="172" fontId="2" fillId="6" borderId="42" xfId="0" applyNumberFormat="1" applyFont="1" applyFill="1" applyBorder="1" applyAlignment="1" applyProtection="1">
      <alignment horizontal="center" vertical="center" wrapText="1"/>
    </xf>
    <xf numFmtId="172" fontId="2" fillId="6" borderId="4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172" fontId="3" fillId="5" borderId="4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4" borderId="45" xfId="0" applyFont="1" applyFill="1" applyBorder="1" applyAlignment="1">
      <alignment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2" fontId="2" fillId="0" borderId="6" xfId="0" applyNumberFormat="1" applyFont="1" applyBorder="1" applyAlignment="1">
      <alignment vertical="center" wrapText="1"/>
    </xf>
    <xf numFmtId="172" fontId="2" fillId="0" borderId="5" xfId="0" applyNumberFormat="1" applyFont="1" applyBorder="1" applyAlignment="1">
      <alignment vertical="center" wrapText="1"/>
    </xf>
    <xf numFmtId="172" fontId="2" fillId="3" borderId="14" xfId="0" applyNumberFormat="1" applyFont="1" applyFill="1" applyBorder="1" applyAlignment="1">
      <alignment horizontal="center" vertical="center" wrapText="1"/>
    </xf>
    <xf numFmtId="172" fontId="2" fillId="0" borderId="6" xfId="0" applyNumberFormat="1" applyFont="1" applyFill="1" applyBorder="1" applyAlignment="1">
      <alignment vertical="center" wrapText="1"/>
    </xf>
    <xf numFmtId="172" fontId="2" fillId="0" borderId="5" xfId="0" applyNumberFormat="1" applyFont="1" applyFill="1" applyBorder="1" applyAlignment="1">
      <alignment vertical="center" wrapText="1"/>
    </xf>
    <xf numFmtId="172" fontId="2" fillId="7" borderId="5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172" fontId="3" fillId="2" borderId="19" xfId="0" applyNumberFormat="1" applyFont="1" applyFill="1" applyBorder="1" applyAlignment="1">
      <alignment horizontal="center" vertical="center"/>
    </xf>
    <xf numFmtId="172" fontId="3" fillId="2" borderId="49" xfId="0" applyNumberFormat="1" applyFont="1" applyFill="1" applyBorder="1" applyAlignment="1">
      <alignment horizontal="center" vertical="center"/>
    </xf>
    <xf numFmtId="172" fontId="3" fillId="5" borderId="38" xfId="0" applyNumberFormat="1" applyFont="1" applyFill="1" applyBorder="1" applyAlignment="1">
      <alignment horizontal="center" vertical="center"/>
    </xf>
    <xf numFmtId="172" fontId="3" fillId="2" borderId="17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3" applyNumberFormat="1" applyFont="1" applyBorder="1" applyAlignment="1">
      <alignment horizontal="center" vertical="center" wrapText="1"/>
    </xf>
    <xf numFmtId="172" fontId="3" fillId="4" borderId="35" xfId="0" applyNumberFormat="1" applyFont="1" applyFill="1" applyBorder="1" applyAlignment="1">
      <alignment horizontal="center" vertical="center"/>
    </xf>
    <xf numFmtId="172" fontId="3" fillId="11" borderId="2" xfId="0" applyNumberFormat="1" applyFont="1" applyFill="1" applyBorder="1" applyAlignment="1">
      <alignment horizontal="center" vertical="center"/>
    </xf>
    <xf numFmtId="172" fontId="3" fillId="11" borderId="4" xfId="0" applyNumberFormat="1" applyFont="1" applyFill="1" applyBorder="1" applyAlignment="1">
      <alignment horizontal="center" vertical="center"/>
    </xf>
    <xf numFmtId="172" fontId="3" fillId="12" borderId="21" xfId="0" applyNumberFormat="1" applyFont="1" applyFill="1" applyBorder="1" applyAlignment="1">
      <alignment horizontal="center" vertical="center"/>
    </xf>
    <xf numFmtId="172" fontId="3" fillId="12" borderId="2" xfId="0" applyNumberFormat="1" applyFont="1" applyFill="1" applyBorder="1" applyAlignment="1">
      <alignment horizontal="center" vertical="center"/>
    </xf>
    <xf numFmtId="172" fontId="3" fillId="12" borderId="35" xfId="0" applyNumberFormat="1" applyFont="1" applyFill="1" applyBorder="1" applyAlignment="1">
      <alignment horizontal="center" vertical="center"/>
    </xf>
    <xf numFmtId="172" fontId="2" fillId="11" borderId="21" xfId="0" applyNumberFormat="1" applyFont="1" applyFill="1" applyBorder="1" applyAlignment="1">
      <alignment horizontal="center" vertical="center"/>
    </xf>
    <xf numFmtId="172" fontId="2" fillId="11" borderId="2" xfId="0" applyNumberFormat="1" applyFont="1" applyFill="1" applyBorder="1" applyAlignment="1">
      <alignment horizontal="center" vertical="center"/>
    </xf>
    <xf numFmtId="172" fontId="2" fillId="11" borderId="5" xfId="0" applyNumberFormat="1" applyFont="1" applyFill="1" applyBorder="1" applyAlignment="1">
      <alignment horizontal="center" vertical="center"/>
    </xf>
    <xf numFmtId="172" fontId="2" fillId="11" borderId="35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172" fontId="22" fillId="0" borderId="21" xfId="0" applyNumberFormat="1" applyFont="1" applyFill="1" applyBorder="1" applyAlignment="1">
      <alignment horizontal="center" vertical="center"/>
    </xf>
    <xf numFmtId="172" fontId="22" fillId="0" borderId="2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172" fontId="3" fillId="3" borderId="39" xfId="1" applyNumberFormat="1" applyFont="1" applyFill="1" applyBorder="1" applyAlignment="1">
      <alignment horizontal="center" vertical="center"/>
    </xf>
    <xf numFmtId="172" fontId="3" fillId="3" borderId="18" xfId="1" applyNumberFormat="1" applyFont="1" applyFill="1" applyBorder="1" applyAlignment="1">
      <alignment horizontal="center" vertical="center"/>
    </xf>
    <xf numFmtId="172" fontId="2" fillId="3" borderId="18" xfId="1" applyNumberFormat="1" applyFont="1" applyFill="1" applyBorder="1" applyAlignment="1">
      <alignment horizontal="center" vertical="center"/>
    </xf>
    <xf numFmtId="172" fontId="2" fillId="3" borderId="19" xfId="1" applyNumberFormat="1" applyFont="1" applyFill="1" applyBorder="1" applyAlignment="1">
      <alignment horizontal="center" vertical="center"/>
    </xf>
    <xf numFmtId="172" fontId="2" fillId="3" borderId="49" xfId="1" applyNumberFormat="1" applyFont="1" applyFill="1" applyBorder="1" applyAlignment="1">
      <alignment horizontal="center" vertical="center"/>
    </xf>
    <xf numFmtId="172" fontId="3" fillId="4" borderId="1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72" fontId="3" fillId="4" borderId="25" xfId="0" applyNumberFormat="1" applyFont="1" applyFill="1" applyBorder="1" applyAlignment="1">
      <alignment horizontal="center" vertical="center"/>
    </xf>
    <xf numFmtId="172" fontId="2" fillId="0" borderId="33" xfId="0" applyNumberFormat="1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49" fontId="23" fillId="0" borderId="2" xfId="3" applyNumberFormat="1" applyFont="1" applyBorder="1" applyAlignment="1">
      <alignment horizontal="center" vertical="center" wrapText="1"/>
    </xf>
    <xf numFmtId="172" fontId="3" fillId="4" borderId="11" xfId="1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11" borderId="11" xfId="0" applyNumberFormat="1" applyFont="1" applyFill="1" applyBorder="1" applyAlignment="1">
      <alignment horizontal="center" vertical="center"/>
    </xf>
    <xf numFmtId="172" fontId="3" fillId="12" borderId="11" xfId="0" applyNumberFormat="1" applyFont="1" applyFill="1" applyBorder="1" applyAlignment="1">
      <alignment horizontal="center" vertical="center"/>
    </xf>
    <xf numFmtId="172" fontId="3" fillId="4" borderId="13" xfId="0" applyNumberFormat="1" applyFont="1" applyFill="1" applyBorder="1" applyAlignment="1">
      <alignment horizontal="center" vertical="center"/>
    </xf>
    <xf numFmtId="172" fontId="3" fillId="3" borderId="38" xfId="1" applyNumberFormat="1" applyFont="1" applyFill="1" applyBorder="1" applyAlignment="1">
      <alignment horizontal="center" vertical="center"/>
    </xf>
    <xf numFmtId="172" fontId="3" fillId="4" borderId="35" xfId="1" applyNumberFormat="1" applyFont="1" applyFill="1" applyBorder="1" applyAlignment="1">
      <alignment horizontal="center" vertical="center"/>
    </xf>
    <xf numFmtId="172" fontId="3" fillId="4" borderId="50" xfId="0" applyNumberFormat="1" applyFont="1" applyFill="1" applyBorder="1" applyAlignment="1">
      <alignment horizontal="center" vertical="center"/>
    </xf>
    <xf numFmtId="172" fontId="3" fillId="4" borderId="51" xfId="0" applyNumberFormat="1" applyFont="1" applyFill="1" applyBorder="1" applyAlignment="1">
      <alignment horizontal="center" vertical="center"/>
    </xf>
    <xf numFmtId="172" fontId="2" fillId="0" borderId="43" xfId="0" applyNumberFormat="1" applyFont="1" applyFill="1" applyBorder="1" applyAlignment="1">
      <alignment horizontal="center" vertical="center"/>
    </xf>
    <xf numFmtId="172" fontId="3" fillId="3" borderId="52" xfId="1" applyNumberFormat="1" applyFont="1" applyFill="1" applyBorder="1" applyAlignment="1">
      <alignment horizontal="center" vertical="center"/>
    </xf>
    <xf numFmtId="172" fontId="2" fillId="0" borderId="46" xfId="0" applyNumberFormat="1" applyFont="1" applyFill="1" applyBorder="1" applyAlignment="1">
      <alignment horizontal="center" vertical="center"/>
    </xf>
    <xf numFmtId="172" fontId="2" fillId="0" borderId="47" xfId="0" applyNumberFormat="1" applyFont="1" applyFill="1" applyBorder="1" applyAlignment="1">
      <alignment horizontal="center" vertical="center"/>
    </xf>
    <xf numFmtId="172" fontId="2" fillId="7" borderId="46" xfId="0" applyNumberFormat="1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51" xfId="0" applyNumberFormat="1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45" xfId="0" applyNumberFormat="1" applyFont="1" applyFill="1" applyBorder="1" applyAlignment="1">
      <alignment horizontal="center" vertical="center"/>
    </xf>
    <xf numFmtId="172" fontId="2" fillId="11" borderId="4" xfId="0" applyNumberFormat="1" applyFont="1" applyFill="1" applyBorder="1" applyAlignment="1">
      <alignment horizontal="center" vertical="center"/>
    </xf>
    <xf numFmtId="172" fontId="2" fillId="11" borderId="2" xfId="0" applyNumberFormat="1" applyFont="1" applyFill="1" applyBorder="1" applyAlignment="1">
      <alignment horizontal="center" vertical="center"/>
    </xf>
    <xf numFmtId="172" fontId="22" fillId="0" borderId="11" xfId="0" applyNumberFormat="1" applyFont="1" applyFill="1" applyBorder="1" applyAlignment="1">
      <alignment horizontal="center" vertical="center"/>
    </xf>
    <xf numFmtId="172" fontId="3" fillId="4" borderId="41" xfId="1" applyNumberFormat="1" applyFont="1" applyFill="1" applyBorder="1" applyAlignment="1">
      <alignment horizontal="center" vertical="center"/>
    </xf>
    <xf numFmtId="172" fontId="2" fillId="11" borderId="41" xfId="0" applyNumberFormat="1" applyFont="1" applyFill="1" applyBorder="1" applyAlignment="1">
      <alignment horizontal="center" vertical="center"/>
    </xf>
    <xf numFmtId="172" fontId="3" fillId="12" borderId="41" xfId="0" applyNumberFormat="1" applyFont="1" applyFill="1" applyBorder="1" applyAlignment="1">
      <alignment horizontal="center" vertical="center"/>
    </xf>
    <xf numFmtId="172" fontId="2" fillId="0" borderId="53" xfId="0" applyNumberFormat="1" applyFont="1" applyFill="1" applyBorder="1" applyAlignment="1">
      <alignment horizontal="center" vertical="center"/>
    </xf>
    <xf numFmtId="172" fontId="3" fillId="4" borderId="54" xfId="0" applyNumberFormat="1" applyFont="1" applyFill="1" applyBorder="1" applyAlignment="1">
      <alignment horizontal="center" vertical="center"/>
    </xf>
    <xf numFmtId="172" fontId="3" fillId="4" borderId="55" xfId="0" applyNumberFormat="1" applyFont="1" applyFill="1" applyBorder="1" applyAlignment="1">
      <alignment horizontal="center" vertical="center"/>
    </xf>
    <xf numFmtId="172" fontId="2" fillId="0" borderId="55" xfId="0" applyNumberFormat="1" applyFont="1" applyFill="1" applyBorder="1" applyAlignment="1">
      <alignment horizontal="center" vertical="center"/>
    </xf>
    <xf numFmtId="172" fontId="3" fillId="12" borderId="5" xfId="0" applyNumberFormat="1" applyFont="1" applyFill="1" applyBorder="1" applyAlignment="1">
      <alignment horizontal="center" vertical="center"/>
    </xf>
    <xf numFmtId="172" fontId="3" fillId="12" borderId="4" xfId="0" applyNumberFormat="1" applyFont="1" applyFill="1" applyBorder="1" applyAlignment="1">
      <alignment horizontal="center" vertical="center"/>
    </xf>
    <xf numFmtId="172" fontId="2" fillId="7" borderId="45" xfId="0" applyNumberFormat="1" applyFont="1" applyFill="1" applyBorder="1" applyAlignment="1">
      <alignment horizontal="center" vertical="center"/>
    </xf>
    <xf numFmtId="0" fontId="10" fillId="0" borderId="0" xfId="2" applyFont="1"/>
    <xf numFmtId="0" fontId="16" fillId="0" borderId="0" xfId="2" applyAlignment="1"/>
    <xf numFmtId="0" fontId="9" fillId="0" borderId="0" xfId="2" applyFont="1"/>
    <xf numFmtId="0" fontId="12" fillId="0" borderId="0" xfId="2" applyFont="1"/>
    <xf numFmtId="0" fontId="3" fillId="0" borderId="8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2" fillId="0" borderId="6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172" fontId="2" fillId="0" borderId="3" xfId="2" applyNumberFormat="1" applyFont="1" applyFill="1" applyBorder="1" applyAlignment="1">
      <alignment horizontal="left" vertical="center" wrapText="1"/>
    </xf>
    <xf numFmtId="172" fontId="2" fillId="7" borderId="3" xfId="2" applyNumberFormat="1" applyFont="1" applyFill="1" applyBorder="1" applyAlignment="1">
      <alignment horizontal="center" vertical="center" wrapText="1"/>
    </xf>
    <xf numFmtId="172" fontId="2" fillId="7" borderId="7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172" fontId="2" fillId="0" borderId="2" xfId="2" applyNumberFormat="1" applyFont="1" applyFill="1" applyBorder="1" applyAlignment="1">
      <alignment horizontal="left" vertical="center" wrapText="1"/>
    </xf>
    <xf numFmtId="172" fontId="2" fillId="7" borderId="2" xfId="2" applyNumberFormat="1" applyFont="1" applyFill="1" applyBorder="1" applyAlignment="1">
      <alignment horizontal="center" vertical="center" wrapText="1"/>
    </xf>
    <xf numFmtId="172" fontId="2" fillId="7" borderId="4" xfId="2" applyNumberFormat="1" applyFont="1" applyFill="1" applyBorder="1" applyAlignment="1">
      <alignment horizontal="center" vertical="center" wrapText="1"/>
    </xf>
    <xf numFmtId="172" fontId="2" fillId="0" borderId="2" xfId="2" applyNumberFormat="1" applyFont="1" applyFill="1" applyBorder="1" applyAlignment="1">
      <alignment horizontal="center" vertical="center" wrapText="1"/>
    </xf>
    <xf numFmtId="172" fontId="2" fillId="0" borderId="4" xfId="2" applyNumberFormat="1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left" vertical="center" wrapText="1"/>
    </xf>
    <xf numFmtId="172" fontId="2" fillId="0" borderId="15" xfId="2" applyNumberFormat="1" applyFont="1" applyFill="1" applyBorder="1" applyAlignment="1">
      <alignment horizontal="center" vertical="center" wrapText="1"/>
    </xf>
    <xf numFmtId="172" fontId="2" fillId="0" borderId="16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172" fontId="2" fillId="0" borderId="0" xfId="2" applyNumberFormat="1" applyFont="1" applyFill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horizontal="justify"/>
    </xf>
    <xf numFmtId="172" fontId="2" fillId="0" borderId="0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Border="1"/>
    <xf numFmtId="0" fontId="9" fillId="0" borderId="0" xfId="2" applyFont="1" applyBorder="1"/>
    <xf numFmtId="0" fontId="9" fillId="0" borderId="0" xfId="2" applyFont="1" applyAlignment="1">
      <alignment vertical="center" wrapText="1"/>
    </xf>
    <xf numFmtId="189" fontId="9" fillId="0" borderId="0" xfId="1" applyNumberFormat="1" applyFont="1"/>
    <xf numFmtId="189" fontId="19" fillId="0" borderId="0" xfId="1" applyNumberFormat="1" applyFont="1" applyAlignment="1">
      <alignment vertical="center" wrapText="1"/>
    </xf>
    <xf numFmtId="189" fontId="14" fillId="0" borderId="15" xfId="1" applyNumberFormat="1" applyFont="1" applyBorder="1" applyAlignment="1">
      <alignment horizontal="center" vertical="center" wrapText="1"/>
    </xf>
    <xf numFmtId="189" fontId="14" fillId="13" borderId="18" xfId="1" applyNumberFormat="1" applyFont="1" applyFill="1" applyBorder="1" applyAlignment="1">
      <alignment vertical="center" wrapText="1"/>
    </xf>
    <xf numFmtId="189" fontId="14" fillId="13" borderId="39" xfId="1" applyNumberFormat="1" applyFont="1" applyFill="1" applyBorder="1" applyAlignment="1">
      <alignment vertical="center" wrapText="1"/>
    </xf>
    <xf numFmtId="189" fontId="14" fillId="13" borderId="19" xfId="1" applyNumberFormat="1" applyFont="1" applyFill="1" applyBorder="1" applyAlignment="1">
      <alignment horizontal="center" vertical="center" wrapText="1"/>
    </xf>
    <xf numFmtId="189" fontId="14" fillId="13" borderId="49" xfId="1" applyNumberFormat="1" applyFont="1" applyFill="1" applyBorder="1" applyAlignment="1">
      <alignment horizontal="center" vertical="center" wrapText="1"/>
    </xf>
    <xf numFmtId="189" fontId="14" fillId="0" borderId="45" xfId="1" applyNumberFormat="1" applyFont="1" applyBorder="1" applyAlignment="1">
      <alignment vertical="center" wrapText="1"/>
    </xf>
    <xf numFmtId="189" fontId="14" fillId="0" borderId="58" xfId="1" applyNumberFormat="1" applyFont="1" applyBorder="1" applyAlignment="1">
      <alignment vertical="center" wrapText="1"/>
    </xf>
    <xf numFmtId="189" fontId="14" fillId="0" borderId="46" xfId="1" applyNumberFormat="1" applyFont="1" applyBorder="1" applyAlignment="1">
      <alignment horizontal="center" vertical="center" wrapText="1"/>
    </xf>
    <xf numFmtId="189" fontId="14" fillId="0" borderId="47" xfId="1" applyNumberFormat="1" applyFont="1" applyBorder="1" applyAlignment="1">
      <alignment horizontal="center" vertical="center" wrapText="1"/>
    </xf>
    <xf numFmtId="189" fontId="9" fillId="0" borderId="5" xfId="1" applyNumberFormat="1" applyFont="1" applyBorder="1" applyAlignment="1">
      <alignment vertical="center" wrapText="1"/>
    </xf>
    <xf numFmtId="189" fontId="9" fillId="0" borderId="21" xfId="1" applyNumberFormat="1" applyFont="1" applyBorder="1" applyAlignment="1">
      <alignment vertical="center" wrapText="1"/>
    </xf>
    <xf numFmtId="189" fontId="9" fillId="0" borderId="2" xfId="1" applyNumberFormat="1" applyFont="1" applyBorder="1" applyAlignment="1">
      <alignment horizontal="center" vertical="center" wrapText="1"/>
    </xf>
    <xf numFmtId="189" fontId="9" fillId="0" borderId="4" xfId="1" applyNumberFormat="1" applyFont="1" applyBorder="1" applyAlignment="1">
      <alignment horizontal="center" vertical="center" wrapText="1"/>
    </xf>
    <xf numFmtId="189" fontId="14" fillId="0" borderId="22" xfId="1" applyNumberFormat="1" applyFont="1" applyBorder="1" applyAlignment="1">
      <alignment vertical="center" wrapText="1"/>
    </xf>
    <xf numFmtId="189" fontId="14" fillId="0" borderId="23" xfId="1" applyNumberFormat="1" applyFont="1" applyBorder="1" applyAlignment="1">
      <alignment vertical="center" wrapText="1"/>
    </xf>
    <xf numFmtId="189" fontId="14" fillId="0" borderId="1" xfId="1" applyNumberFormat="1" applyFont="1" applyBorder="1" applyAlignment="1">
      <alignment horizontal="center" vertical="center" wrapText="1"/>
    </xf>
    <xf numFmtId="189" fontId="14" fillId="0" borderId="20" xfId="1" applyNumberFormat="1" applyFont="1" applyBorder="1" applyAlignment="1">
      <alignment horizontal="center" vertical="center" wrapText="1"/>
    </xf>
    <xf numFmtId="189" fontId="14" fillId="13" borderId="14" xfId="1" applyNumberFormat="1" applyFont="1" applyFill="1" applyBorder="1" applyAlignment="1">
      <alignment vertical="center" wrapText="1"/>
    </xf>
    <xf numFmtId="189" fontId="14" fillId="13" borderId="40" xfId="1" applyNumberFormat="1" applyFont="1" applyFill="1" applyBorder="1" applyAlignment="1">
      <alignment vertical="center" wrapText="1"/>
    </xf>
    <xf numFmtId="189" fontId="14" fillId="13" borderId="9" xfId="1" applyNumberFormat="1" applyFont="1" applyFill="1" applyBorder="1" applyAlignment="1">
      <alignment horizontal="center" vertical="center" wrapText="1"/>
    </xf>
    <xf numFmtId="189" fontId="14" fillId="14" borderId="6" xfId="1" applyNumberFormat="1" applyFont="1" applyFill="1" applyBorder="1" applyAlignment="1">
      <alignment vertical="center" wrapText="1"/>
    </xf>
    <xf numFmtId="189" fontId="14" fillId="14" borderId="59" xfId="1" applyNumberFormat="1" applyFont="1" applyFill="1" applyBorder="1" applyAlignment="1">
      <alignment vertical="center" wrapText="1"/>
    </xf>
    <xf numFmtId="189" fontId="14" fillId="14" borderId="3" xfId="1" applyNumberFormat="1" applyFont="1" applyFill="1" applyBorder="1" applyAlignment="1">
      <alignment horizontal="center" vertical="center" wrapText="1"/>
    </xf>
    <xf numFmtId="189" fontId="24" fillId="0" borderId="5" xfId="1" applyNumberFormat="1" applyFont="1" applyBorder="1" applyAlignment="1">
      <alignment vertical="center" wrapText="1"/>
    </xf>
    <xf numFmtId="189" fontId="24" fillId="0" borderId="21" xfId="1" applyNumberFormat="1" applyFont="1" applyBorder="1" applyAlignment="1">
      <alignment vertical="center" wrapText="1"/>
    </xf>
    <xf numFmtId="189" fontId="14" fillId="14" borderId="5" xfId="1" applyNumberFormat="1" applyFont="1" applyFill="1" applyBorder="1" applyAlignment="1">
      <alignment vertical="center" wrapText="1"/>
    </xf>
    <xf numFmtId="189" fontId="14" fillId="14" borderId="21" xfId="1" applyNumberFormat="1" applyFont="1" applyFill="1" applyBorder="1" applyAlignment="1">
      <alignment vertical="center" wrapText="1"/>
    </xf>
    <xf numFmtId="189" fontId="24" fillId="15" borderId="21" xfId="1" applyNumberFormat="1" applyFont="1" applyFill="1" applyBorder="1" applyAlignment="1">
      <alignment vertical="center" wrapText="1"/>
    </xf>
    <xf numFmtId="189" fontId="9" fillId="15" borderId="2" xfId="1" applyNumberFormat="1" applyFont="1" applyFill="1" applyBorder="1" applyAlignment="1">
      <alignment horizontal="center" vertical="center" wrapText="1"/>
    </xf>
    <xf numFmtId="189" fontId="9" fillId="0" borderId="25" xfId="1" applyNumberFormat="1" applyFont="1" applyBorder="1" applyAlignment="1">
      <alignment vertical="center"/>
    </xf>
    <xf numFmtId="189" fontId="9" fillId="0" borderId="33" xfId="1" applyNumberFormat="1" applyFont="1" applyBorder="1" applyAlignment="1">
      <alignment vertical="center"/>
    </xf>
    <xf numFmtId="189" fontId="9" fillId="0" borderId="15" xfId="1" applyNumberFormat="1" applyFont="1" applyBorder="1" applyAlignment="1">
      <alignment horizontal="center" vertical="center" wrapText="1"/>
    </xf>
    <xf numFmtId="189" fontId="9" fillId="0" borderId="16" xfId="1" applyNumberFormat="1" applyFont="1" applyBorder="1" applyAlignment="1">
      <alignment horizontal="center" vertical="center" wrapText="1"/>
    </xf>
    <xf numFmtId="172" fontId="2" fillId="6" borderId="7" xfId="0" applyNumberFormat="1" applyFont="1" applyFill="1" applyBorder="1" applyAlignment="1" applyProtection="1">
      <alignment horizontal="center" vertical="center" wrapText="1"/>
    </xf>
    <xf numFmtId="172" fontId="2" fillId="6" borderId="6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4" fillId="7" borderId="6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189" fontId="14" fillId="0" borderId="0" xfId="1" applyNumberFormat="1" applyFont="1" applyAlignment="1">
      <alignment horizontal="center" wrapText="1"/>
    </xf>
    <xf numFmtId="189" fontId="25" fillId="0" borderId="0" xfId="1" applyNumberFormat="1" applyFont="1" applyAlignment="1">
      <alignment horizontal="center" wrapText="1"/>
    </xf>
    <xf numFmtId="189" fontId="25" fillId="0" borderId="0" xfId="1" applyNumberFormat="1" applyFont="1" applyAlignment="1">
      <alignment horizontal="center"/>
    </xf>
    <xf numFmtId="189" fontId="14" fillId="0" borderId="0" xfId="1" applyNumberFormat="1" applyFont="1" applyAlignment="1">
      <alignment horizontal="center"/>
    </xf>
    <xf numFmtId="189" fontId="14" fillId="0" borderId="0" xfId="1" applyNumberFormat="1" applyFont="1" applyBorder="1" applyAlignment="1">
      <alignment horizontal="right"/>
    </xf>
    <xf numFmtId="189" fontId="14" fillId="16" borderId="6" xfId="1" applyNumberFormat="1" applyFont="1" applyFill="1" applyBorder="1" applyAlignment="1">
      <alignment horizontal="center" vertical="center" wrapText="1"/>
    </xf>
    <xf numFmtId="189" fontId="14" fillId="16" borderId="25" xfId="1" applyNumberFormat="1" applyFont="1" applyFill="1" applyBorder="1" applyAlignment="1">
      <alignment horizontal="center" vertical="center" wrapText="1"/>
    </xf>
    <xf numFmtId="189" fontId="14" fillId="16" borderId="3" xfId="1" applyNumberFormat="1" applyFont="1" applyFill="1" applyBorder="1" applyAlignment="1">
      <alignment horizontal="center" vertical="center" wrapText="1"/>
    </xf>
    <xf numFmtId="189" fontId="14" fillId="16" borderId="15" xfId="1" applyNumberFormat="1" applyFont="1" applyFill="1" applyBorder="1" applyAlignment="1">
      <alignment horizontal="center" vertical="center" wrapText="1"/>
    </xf>
    <xf numFmtId="189" fontId="14" fillId="16" borderId="37" xfId="1" applyNumberFormat="1" applyFont="1" applyFill="1" applyBorder="1" applyAlignment="1">
      <alignment horizontal="center" vertical="center" wrapText="1"/>
    </xf>
    <xf numFmtId="189" fontId="14" fillId="16" borderId="19" xfId="1" applyNumberFormat="1" applyFont="1" applyFill="1" applyBorder="1" applyAlignment="1">
      <alignment horizontal="center" vertical="center" wrapText="1"/>
    </xf>
    <xf numFmtId="189" fontId="14" fillId="0" borderId="3" xfId="1" applyNumberFormat="1" applyFont="1" applyBorder="1" applyAlignment="1">
      <alignment horizontal="center" vertical="center" wrapText="1"/>
    </xf>
    <xf numFmtId="189" fontId="14" fillId="0" borderId="15" xfId="1" applyNumberFormat="1" applyFont="1" applyBorder="1" applyAlignment="1">
      <alignment horizontal="center" vertical="center" wrapText="1"/>
    </xf>
    <xf numFmtId="189" fontId="14" fillId="0" borderId="7" xfId="1" applyNumberFormat="1" applyFont="1" applyBorder="1" applyAlignment="1">
      <alignment horizontal="center" vertical="center" wrapText="1"/>
    </xf>
    <xf numFmtId="189" fontId="14" fillId="0" borderId="16" xfId="1" applyNumberFormat="1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172" fontId="2" fillId="11" borderId="22" xfId="0" applyNumberFormat="1" applyFont="1" applyFill="1" applyBorder="1" applyAlignment="1">
      <alignment horizontal="center" vertical="center" wrapText="1"/>
    </xf>
    <xf numFmtId="172" fontId="2" fillId="11" borderId="30" xfId="0" applyNumberFormat="1" applyFont="1" applyFill="1" applyBorder="1" applyAlignment="1">
      <alignment horizontal="center" vertical="center" wrapText="1"/>
    </xf>
    <xf numFmtId="172" fontId="2" fillId="11" borderId="45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49" fontId="2" fillId="0" borderId="31" xfId="3" applyNumberFormat="1" applyFont="1" applyBorder="1" applyAlignment="1">
      <alignment horizontal="center" vertical="center" wrapText="1"/>
    </xf>
    <xf numFmtId="49" fontId="2" fillId="0" borderId="46" xfId="3" applyNumberFormat="1" applyFont="1" applyBorder="1" applyAlignment="1">
      <alignment horizontal="center" vertical="center" wrapText="1"/>
    </xf>
    <xf numFmtId="172" fontId="2" fillId="0" borderId="5" xfId="0" applyNumberFormat="1" applyFont="1" applyFill="1" applyBorder="1" applyAlignment="1">
      <alignment horizontal="left" vertical="center" wrapText="1"/>
    </xf>
    <xf numFmtId="172" fontId="2" fillId="0" borderId="22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3" applyNumberFormat="1" applyFont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left" vertical="center" wrapText="1"/>
    </xf>
    <xf numFmtId="172" fontId="2" fillId="0" borderId="22" xfId="0" applyNumberFormat="1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left" vertical="center" wrapText="1"/>
    </xf>
    <xf numFmtId="172" fontId="2" fillId="0" borderId="45" xfId="0" applyNumberFormat="1" applyFont="1" applyFill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left" vertical="center" wrapText="1"/>
    </xf>
    <xf numFmtId="49" fontId="13" fillId="0" borderId="2" xfId="3" applyNumberFormat="1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49" fontId="23" fillId="0" borderId="2" xfId="3" applyNumberFormat="1" applyFont="1" applyBorder="1" applyAlignment="1">
      <alignment horizontal="center" vertical="center" wrapText="1"/>
    </xf>
    <xf numFmtId="49" fontId="22" fillId="0" borderId="2" xfId="3" applyNumberFormat="1" applyFont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65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2" fillId="8" borderId="15" xfId="0" applyFont="1" applyFill="1" applyBorder="1" applyAlignment="1">
      <alignment horizontal="left" vertical="center"/>
    </xf>
    <xf numFmtId="0" fontId="2" fillId="8" borderId="48" xfId="0" applyFont="1" applyFill="1" applyBorder="1" applyAlignment="1">
      <alignment horizontal="left" vertical="center"/>
    </xf>
    <xf numFmtId="0" fontId="3" fillId="3" borderId="72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left" vertical="center" wrapText="1"/>
    </xf>
    <xf numFmtId="49" fontId="2" fillId="0" borderId="3" xfId="3" applyNumberFormat="1" applyFont="1" applyBorder="1" applyAlignment="1">
      <alignment horizontal="center" vertical="center" wrapText="1"/>
    </xf>
    <xf numFmtId="0" fontId="1" fillId="0" borderId="2" xfId="3" applyBorder="1"/>
    <xf numFmtId="0" fontId="3" fillId="8" borderId="3" xfId="0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center" vertical="center" wrapText="1"/>
    </xf>
    <xf numFmtId="172" fontId="2" fillId="0" borderId="66" xfId="0" applyNumberFormat="1" applyFont="1" applyFill="1" applyBorder="1" applyAlignment="1">
      <alignment horizontal="center" vertical="center" shrinkToFit="1"/>
    </xf>
    <xf numFmtId="172" fontId="2" fillId="0" borderId="34" xfId="0" applyNumberFormat="1" applyFont="1" applyFill="1" applyBorder="1" applyAlignment="1">
      <alignment horizontal="center" vertical="center" shrinkToFit="1"/>
    </xf>
    <xf numFmtId="49" fontId="2" fillId="0" borderId="2" xfId="3" applyNumberFormat="1" applyFont="1" applyBorder="1" applyAlignment="1">
      <alignment horizontal="center" vertical="center"/>
    </xf>
    <xf numFmtId="0" fontId="6" fillId="8" borderId="2" xfId="4" applyFont="1" applyFill="1" applyBorder="1" applyAlignment="1">
      <alignment horizontal="left" vertical="top"/>
    </xf>
    <xf numFmtId="0" fontId="2" fillId="0" borderId="6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6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2" fontId="2" fillId="0" borderId="3" xfId="0" applyNumberFormat="1" applyFont="1" applyFill="1" applyBorder="1" applyAlignment="1">
      <alignment horizontal="center" vertical="center" shrinkToFit="1"/>
    </xf>
    <xf numFmtId="172" fontId="2" fillId="0" borderId="2" xfId="0" applyNumberFormat="1" applyFont="1" applyFill="1" applyBorder="1" applyAlignment="1">
      <alignment horizontal="center" vertical="center" shrinkToFit="1"/>
    </xf>
    <xf numFmtId="49" fontId="2" fillId="0" borderId="37" xfId="3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4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172" fontId="3" fillId="9" borderId="17" xfId="0" applyNumberFormat="1" applyFont="1" applyFill="1" applyBorder="1" applyAlignment="1">
      <alignment horizontal="left" vertical="center" wrapText="1"/>
    </xf>
    <xf numFmtId="172" fontId="3" fillId="9" borderId="65" xfId="0" applyNumberFormat="1" applyFont="1" applyFill="1" applyBorder="1" applyAlignment="1">
      <alignment horizontal="left" vertical="center" wrapText="1"/>
    </xf>
    <xf numFmtId="172" fontId="3" fillId="9" borderId="70" xfId="0" applyNumberFormat="1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3" fillId="10" borderId="65" xfId="0" applyFont="1" applyFill="1" applyBorder="1" applyAlignment="1">
      <alignment horizontal="left" vertical="center" wrapText="1"/>
    </xf>
    <xf numFmtId="0" fontId="3" fillId="10" borderId="70" xfId="0" applyFont="1" applyFill="1" applyBorder="1" applyAlignment="1">
      <alignment horizontal="left" vertical="center" wrapText="1"/>
    </xf>
    <xf numFmtId="172" fontId="2" fillId="0" borderId="64" xfId="0" applyNumberFormat="1" applyFont="1" applyFill="1" applyBorder="1" applyAlignment="1">
      <alignment horizontal="center" vertical="center" shrinkToFit="1"/>
    </xf>
    <xf numFmtId="172" fontId="2" fillId="0" borderId="58" xfId="0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172" fontId="2" fillId="0" borderId="6" xfId="0" applyNumberFormat="1" applyFont="1" applyFill="1" applyBorder="1" applyAlignment="1">
      <alignment horizontal="center" vertical="center" shrinkToFit="1"/>
    </xf>
    <xf numFmtId="172" fontId="2" fillId="0" borderId="5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72" fontId="2" fillId="7" borderId="5" xfId="0" applyNumberFormat="1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172" fontId="2" fillId="11" borderId="2" xfId="0" applyNumberFormat="1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3" borderId="66" xfId="0" applyFont="1" applyFill="1" applyBorder="1" applyAlignment="1">
      <alignment horizontal="left" vertical="center" wrapText="1"/>
    </xf>
    <xf numFmtId="0" fontId="4" fillId="3" borderId="62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72" fontId="2" fillId="0" borderId="60" xfId="0" applyNumberFormat="1" applyFont="1" applyFill="1" applyBorder="1" applyAlignment="1">
      <alignment horizontal="center" vertical="center" shrinkToFit="1"/>
    </xf>
    <xf numFmtId="172" fontId="2" fillId="0" borderId="61" xfId="0" applyNumberFormat="1" applyFont="1" applyFill="1" applyBorder="1" applyAlignment="1">
      <alignment horizontal="center" vertical="center" shrinkToFit="1"/>
    </xf>
    <xf numFmtId="172" fontId="2" fillId="0" borderId="62" xfId="0" applyNumberFormat="1" applyFont="1" applyFill="1" applyBorder="1" applyAlignment="1">
      <alignment horizontal="center" vertical="center" shrinkToFit="1"/>
    </xf>
    <xf numFmtId="172" fontId="2" fillId="0" borderId="53" xfId="0" applyNumberFormat="1" applyFont="1" applyFill="1" applyBorder="1" applyAlignment="1">
      <alignment horizontal="center" vertical="center" shrinkToFit="1"/>
    </xf>
    <xf numFmtId="172" fontId="2" fillId="0" borderId="7" xfId="0" applyNumberFormat="1" applyFont="1" applyFill="1" applyBorder="1" applyAlignment="1">
      <alignment horizontal="center" vertical="center" shrinkToFit="1"/>
    </xf>
    <xf numFmtId="172" fontId="2" fillId="0" borderId="4" xfId="0" applyNumberFormat="1" applyFont="1" applyFill="1" applyBorder="1" applyAlignment="1">
      <alignment horizontal="center" vertical="center" shrinkToFit="1"/>
    </xf>
    <xf numFmtId="172" fontId="2" fillId="11" borderId="4" xfId="0" applyNumberFormat="1" applyFont="1" applyFill="1" applyBorder="1" applyAlignment="1">
      <alignment horizontal="center" vertical="center"/>
    </xf>
    <xf numFmtId="49" fontId="2" fillId="0" borderId="3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12" fillId="0" borderId="6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2" applyFont="1" applyAlignment="1">
      <alignment horizontal="left" vertical="center" wrapText="1"/>
    </xf>
    <xf numFmtId="0" fontId="10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2" fillId="0" borderId="67" xfId="2" applyFont="1" applyBorder="1" applyAlignment="1">
      <alignment horizontal="center"/>
    </xf>
  </cellXfs>
  <cellStyles count="5">
    <cellStyle name="Įprastas" xfId="0" builtinId="0"/>
    <cellStyle name="Kablelis" xfId="1" builtinId="3"/>
    <cellStyle name="Normal 2" xfId="2"/>
    <cellStyle name="Normal_1 programa (11.14)" xfId="3"/>
    <cellStyle name="Normal_Sheet1" xfId="4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1"/>
  <sheetViews>
    <sheetView topLeftCell="A7" zoomScaleNormal="100" workbookViewId="0">
      <selection activeCell="H21" sqref="H21"/>
    </sheetView>
  </sheetViews>
  <sheetFormatPr defaultRowHeight="12.75" x14ac:dyDescent="0.2"/>
  <cols>
    <col min="1" max="1" width="44.28515625" style="75" customWidth="1"/>
    <col min="2" max="2" width="12.5703125" style="75" customWidth="1"/>
    <col min="3" max="4" width="10.85546875" style="75" customWidth="1"/>
    <col min="5" max="5" width="11.85546875" style="75" customWidth="1"/>
    <col min="6" max="16384" width="9.140625" style="75"/>
  </cols>
  <sheetData>
    <row r="1" spans="1:6" ht="30.75" customHeight="1" x14ac:dyDescent="0.2">
      <c r="A1" s="343" t="s">
        <v>63</v>
      </c>
      <c r="B1" s="344"/>
      <c r="C1" s="344"/>
      <c r="D1" s="344"/>
      <c r="E1" s="344"/>
    </row>
    <row r="2" spans="1:6" x14ac:dyDescent="0.2">
      <c r="A2" s="344" t="s">
        <v>51</v>
      </c>
      <c r="B2" s="344"/>
      <c r="C2" s="344"/>
      <c r="D2" s="344"/>
      <c r="E2" s="344"/>
    </row>
    <row r="4" spans="1:6" x14ac:dyDescent="0.2">
      <c r="A4" s="345" t="s">
        <v>52</v>
      </c>
      <c r="B4" s="345"/>
      <c r="C4" s="345"/>
      <c r="D4" s="345"/>
      <c r="E4" s="345"/>
    </row>
    <row r="6" spans="1:6" ht="13.5" thickBot="1" x14ac:dyDescent="0.25">
      <c r="B6" s="110"/>
      <c r="C6" s="110"/>
      <c r="D6" s="110"/>
      <c r="E6" s="110"/>
    </row>
    <row r="7" spans="1:6" ht="20.25" customHeight="1" x14ac:dyDescent="0.2">
      <c r="A7" s="346" t="s">
        <v>53</v>
      </c>
      <c r="B7" s="339" t="s">
        <v>85</v>
      </c>
      <c r="C7" s="339" t="s">
        <v>64</v>
      </c>
      <c r="D7" s="339" t="s">
        <v>66</v>
      </c>
      <c r="E7" s="341" t="s">
        <v>84</v>
      </c>
      <c r="F7" s="154"/>
    </row>
    <row r="8" spans="1:6" ht="15.75" thickBot="1" x14ac:dyDescent="0.25">
      <c r="A8" s="347"/>
      <c r="B8" s="340"/>
      <c r="C8" s="340"/>
      <c r="D8" s="340"/>
      <c r="E8" s="342"/>
      <c r="F8" s="154"/>
    </row>
    <row r="9" spans="1:6" ht="15.75" thickBot="1" x14ac:dyDescent="0.25">
      <c r="A9" s="155" t="s">
        <v>54</v>
      </c>
      <c r="B9" s="156">
        <f>SUM(B10,B12)</f>
        <v>10578674</v>
      </c>
      <c r="C9" s="156">
        <v>0</v>
      </c>
      <c r="D9" s="156">
        <f>D13</f>
        <v>13309640</v>
      </c>
      <c r="E9" s="157">
        <f>E13</f>
        <v>13743811</v>
      </c>
      <c r="F9" s="154"/>
    </row>
    <row r="10" spans="1:6" ht="15" x14ac:dyDescent="0.2">
      <c r="A10" s="158" t="s">
        <v>55</v>
      </c>
      <c r="B10" s="159">
        <f>'1 lentele'!I231</f>
        <v>10458992</v>
      </c>
      <c r="C10" s="159">
        <f>'1 lentele'!M231</f>
        <v>9502272</v>
      </c>
      <c r="D10" s="159"/>
      <c r="E10" s="160"/>
      <c r="F10" s="154"/>
    </row>
    <row r="11" spans="1:6" ht="15" x14ac:dyDescent="0.2">
      <c r="A11" s="161" t="s">
        <v>56</v>
      </c>
      <c r="B11" s="162">
        <f>'1 lentele'!J231</f>
        <v>6256045</v>
      </c>
      <c r="C11" s="162">
        <f>'1 lentele'!N231</f>
        <v>6080791</v>
      </c>
      <c r="D11" s="162"/>
      <c r="E11" s="163"/>
      <c r="F11" s="154"/>
    </row>
    <row r="12" spans="1:6" ht="26.25" thickBot="1" x14ac:dyDescent="0.25">
      <c r="A12" s="164" t="s">
        <v>57</v>
      </c>
      <c r="B12" s="165">
        <f>'1 lentele'!K231</f>
        <v>119682</v>
      </c>
      <c r="C12" s="165">
        <f>'1 lentele'!O231</f>
        <v>67924</v>
      </c>
      <c r="D12" s="165"/>
      <c r="E12" s="166"/>
      <c r="F12" s="154"/>
    </row>
    <row r="13" spans="1:6" ht="15.75" thickBot="1" x14ac:dyDescent="0.25">
      <c r="A13" s="155" t="s">
        <v>58</v>
      </c>
      <c r="B13" s="156">
        <f>B14+B35</f>
        <v>10178150</v>
      </c>
      <c r="C13" s="156">
        <f>C14+C35</f>
        <v>8865337</v>
      </c>
      <c r="D13" s="156">
        <f>D14+D35</f>
        <v>13309640</v>
      </c>
      <c r="E13" s="157">
        <f>E14+E35</f>
        <v>13743811</v>
      </c>
      <c r="F13" s="154"/>
    </row>
    <row r="14" spans="1:6" ht="15" x14ac:dyDescent="0.2">
      <c r="A14" s="167" t="s">
        <v>59</v>
      </c>
      <c r="B14" s="168">
        <f>B15+B24+B25+B26+B27+B28+B29+B34</f>
        <v>10146950</v>
      </c>
      <c r="C14" s="168">
        <f>C15+C24+C25+C26+C27+C28+C29+C34</f>
        <v>8839137</v>
      </c>
      <c r="D14" s="168">
        <f>D15+D24+D25+D26+D27+D28+D29+D34</f>
        <v>13277740</v>
      </c>
      <c r="E14" s="169">
        <f>E15+E24+E25+E26+E27+E28+E29+E34</f>
        <v>13710911</v>
      </c>
      <c r="F14" s="154"/>
    </row>
    <row r="15" spans="1:6" ht="15" x14ac:dyDescent="0.2">
      <c r="A15" s="170" t="s">
        <v>60</v>
      </c>
      <c r="B15" s="162">
        <f>SUM(B17:B23)</f>
        <v>5014199</v>
      </c>
      <c r="C15" s="162">
        <f>SUM(C17:C23)</f>
        <v>4676144</v>
      </c>
      <c r="D15" s="162">
        <f>SUM(D17:D23)</f>
        <v>5028333</v>
      </c>
      <c r="E15" s="163">
        <f>SUM(E17:E23)</f>
        <v>5253241</v>
      </c>
      <c r="F15" s="154"/>
    </row>
    <row r="16" spans="1:6" ht="15" x14ac:dyDescent="0.2">
      <c r="A16" s="170" t="s">
        <v>61</v>
      </c>
      <c r="B16" s="162"/>
      <c r="C16" s="162"/>
      <c r="D16" s="162"/>
      <c r="E16" s="163"/>
      <c r="F16" s="154"/>
    </row>
    <row r="17" spans="1:6" ht="25.5" x14ac:dyDescent="0.2">
      <c r="A17" s="170" t="s">
        <v>110</v>
      </c>
      <c r="B17" s="162"/>
      <c r="C17" s="162"/>
      <c r="D17" s="162"/>
      <c r="E17" s="163"/>
      <c r="F17" s="154"/>
    </row>
    <row r="18" spans="1:6" ht="15" x14ac:dyDescent="0.2">
      <c r="A18" s="170" t="s">
        <v>111</v>
      </c>
      <c r="B18" s="162">
        <f>'1 lentele'!H236</f>
        <v>5014199</v>
      </c>
      <c r="C18" s="162">
        <f>'1 lentele'!L236</f>
        <v>4676144</v>
      </c>
      <c r="D18" s="162">
        <f>'1 lentele'!P236</f>
        <v>5028333</v>
      </c>
      <c r="E18" s="163">
        <f>'1 lentele'!Q236</f>
        <v>5253241</v>
      </c>
      <c r="F18" s="154"/>
    </row>
    <row r="19" spans="1:6" ht="25.5" x14ac:dyDescent="0.2">
      <c r="A19" s="170" t="s">
        <v>112</v>
      </c>
      <c r="B19" s="171"/>
      <c r="C19" s="171"/>
      <c r="D19" s="171"/>
      <c r="E19" s="172"/>
      <c r="F19" s="154"/>
    </row>
    <row r="20" spans="1:6" ht="15" x14ac:dyDescent="0.2">
      <c r="A20" s="170" t="s">
        <v>113</v>
      </c>
      <c r="B20" s="171"/>
      <c r="C20" s="171"/>
      <c r="D20" s="171"/>
      <c r="E20" s="172"/>
      <c r="F20" s="154"/>
    </row>
    <row r="21" spans="1:6" ht="15" x14ac:dyDescent="0.2">
      <c r="A21" s="170" t="s">
        <v>114</v>
      </c>
      <c r="B21" s="171"/>
      <c r="C21" s="171"/>
      <c r="D21" s="171"/>
      <c r="E21" s="172"/>
      <c r="F21" s="154"/>
    </row>
    <row r="22" spans="1:6" ht="15" x14ac:dyDescent="0.2">
      <c r="A22" s="170" t="s">
        <v>115</v>
      </c>
      <c r="B22" s="171"/>
      <c r="C22" s="171"/>
      <c r="D22" s="171"/>
      <c r="E22" s="172"/>
      <c r="F22" s="154"/>
    </row>
    <row r="23" spans="1:6" ht="25.5" x14ac:dyDescent="0.2">
      <c r="A23" s="170" t="s">
        <v>116</v>
      </c>
      <c r="B23" s="171"/>
      <c r="C23" s="171"/>
      <c r="D23" s="171"/>
      <c r="E23" s="172"/>
      <c r="F23" s="154"/>
    </row>
    <row r="24" spans="1:6" ht="25.5" x14ac:dyDescent="0.2">
      <c r="A24" s="170" t="s">
        <v>117</v>
      </c>
      <c r="B24" s="162">
        <f>'1 lentele'!H235</f>
        <v>4909021</v>
      </c>
      <c r="C24" s="162">
        <f>'1 lentele'!L235</f>
        <v>3947946</v>
      </c>
      <c r="D24" s="162">
        <f>'1 lentele'!P235</f>
        <v>8026821</v>
      </c>
      <c r="E24" s="163">
        <f>'1 lentele'!Q235</f>
        <v>8215203</v>
      </c>
      <c r="F24" s="154"/>
    </row>
    <row r="25" spans="1:6" ht="15" x14ac:dyDescent="0.2">
      <c r="A25" s="161" t="s">
        <v>118</v>
      </c>
      <c r="B25" s="162"/>
      <c r="C25" s="162"/>
      <c r="D25" s="162"/>
      <c r="E25" s="163"/>
      <c r="F25" s="154"/>
    </row>
    <row r="26" spans="1:6" ht="15" x14ac:dyDescent="0.2">
      <c r="A26" s="161" t="s">
        <v>119</v>
      </c>
      <c r="B26" s="162">
        <f>'1 lentele'!H238</f>
        <v>223730</v>
      </c>
      <c r="C26" s="162">
        <f>'1 lentele'!L238</f>
        <v>215047</v>
      </c>
      <c r="D26" s="162">
        <f>'1 lentele'!P238</f>
        <v>222586</v>
      </c>
      <c r="E26" s="163">
        <f>'1 lentele'!Q238</f>
        <v>242467</v>
      </c>
      <c r="F26" s="154"/>
    </row>
    <row r="27" spans="1:6" ht="25.5" x14ac:dyDescent="0.2">
      <c r="A27" s="161" t="s">
        <v>120</v>
      </c>
      <c r="B27" s="162"/>
      <c r="C27" s="162"/>
      <c r="D27" s="162"/>
      <c r="E27" s="163"/>
      <c r="F27" s="154"/>
    </row>
    <row r="28" spans="1:6" ht="25.5" x14ac:dyDescent="0.2">
      <c r="A28" s="161" t="s">
        <v>121</v>
      </c>
      <c r="B28" s="162"/>
      <c r="C28" s="162"/>
      <c r="D28" s="162"/>
      <c r="E28" s="163"/>
      <c r="F28" s="154"/>
    </row>
    <row r="29" spans="1:6" ht="15" x14ac:dyDescent="0.2">
      <c r="A29" s="161" t="s">
        <v>122</v>
      </c>
      <c r="B29" s="162"/>
      <c r="C29" s="162"/>
      <c r="D29" s="162"/>
      <c r="E29" s="163"/>
      <c r="F29" s="154"/>
    </row>
    <row r="30" spans="1:6" ht="15" x14ac:dyDescent="0.2">
      <c r="A30" s="161" t="s">
        <v>123</v>
      </c>
      <c r="B30" s="162"/>
      <c r="C30" s="162"/>
      <c r="D30" s="162"/>
      <c r="E30" s="163"/>
      <c r="F30" s="154"/>
    </row>
    <row r="31" spans="1:6" ht="15" x14ac:dyDescent="0.2">
      <c r="A31" s="161" t="s">
        <v>124</v>
      </c>
      <c r="B31" s="162"/>
      <c r="C31" s="162"/>
      <c r="D31" s="162"/>
      <c r="E31" s="163"/>
      <c r="F31" s="154"/>
    </row>
    <row r="32" spans="1:6" ht="38.25" x14ac:dyDescent="0.2">
      <c r="A32" s="161" t="s">
        <v>125</v>
      </c>
      <c r="B32" s="162"/>
      <c r="C32" s="162"/>
      <c r="D32" s="162"/>
      <c r="E32" s="163"/>
      <c r="F32" s="154"/>
    </row>
    <row r="33" spans="1:6" ht="25.5" x14ac:dyDescent="0.2">
      <c r="A33" s="161" t="s">
        <v>126</v>
      </c>
      <c r="B33" s="171"/>
      <c r="C33" s="171"/>
      <c r="D33" s="171"/>
      <c r="E33" s="172"/>
      <c r="F33" s="154"/>
    </row>
    <row r="34" spans="1:6" ht="38.25" x14ac:dyDescent="0.2">
      <c r="A34" s="161" t="s">
        <v>127</v>
      </c>
      <c r="B34" s="171"/>
      <c r="C34" s="171"/>
      <c r="D34" s="171"/>
      <c r="E34" s="172"/>
      <c r="F34" s="154"/>
    </row>
    <row r="35" spans="1:6" ht="15" x14ac:dyDescent="0.2">
      <c r="A35" s="173" t="s">
        <v>62</v>
      </c>
      <c r="B35" s="174">
        <f>B36+B37+B38+B39+B40+B41</f>
        <v>31200</v>
      </c>
      <c r="C35" s="174">
        <f>C36+C37+C38+C39+C40+C41</f>
        <v>26200</v>
      </c>
      <c r="D35" s="174">
        <f>D36+D37+D38+D39+D40+D41</f>
        <v>31900</v>
      </c>
      <c r="E35" s="175">
        <f>E36+E37+E38+E39+E40+E41</f>
        <v>32900</v>
      </c>
      <c r="F35" s="154"/>
    </row>
    <row r="36" spans="1:6" ht="15" x14ac:dyDescent="0.2">
      <c r="A36" s="161" t="s">
        <v>128</v>
      </c>
      <c r="B36" s="162">
        <f>'1 lentele'!H242</f>
        <v>31200</v>
      </c>
      <c r="C36" s="162">
        <f>'1 lentele'!L242</f>
        <v>26200</v>
      </c>
      <c r="D36" s="162">
        <f>'1 lentele'!P242</f>
        <v>31900</v>
      </c>
      <c r="E36" s="163">
        <f>'1 lentele'!Q242</f>
        <v>32900</v>
      </c>
      <c r="F36" s="154"/>
    </row>
    <row r="37" spans="1:6" ht="15" x14ac:dyDescent="0.2">
      <c r="A37" s="161" t="s">
        <v>129</v>
      </c>
      <c r="B37" s="162"/>
      <c r="C37" s="162"/>
      <c r="D37" s="162"/>
      <c r="E37" s="163"/>
      <c r="F37" s="154"/>
    </row>
    <row r="38" spans="1:6" ht="15" x14ac:dyDescent="0.2">
      <c r="A38" s="161" t="s">
        <v>130</v>
      </c>
      <c r="B38" s="162"/>
      <c r="C38" s="162"/>
      <c r="D38" s="162"/>
      <c r="E38" s="163"/>
      <c r="F38" s="154"/>
    </row>
    <row r="39" spans="1:6" ht="25.5" x14ac:dyDescent="0.2">
      <c r="A39" s="161" t="s">
        <v>131</v>
      </c>
      <c r="B39" s="162"/>
      <c r="C39" s="162"/>
      <c r="D39" s="162"/>
      <c r="E39" s="163"/>
      <c r="F39" s="154"/>
    </row>
    <row r="40" spans="1:6" ht="15" x14ac:dyDescent="0.2">
      <c r="A40" s="161" t="s">
        <v>132</v>
      </c>
      <c r="B40" s="162"/>
      <c r="C40" s="162"/>
      <c r="D40" s="162"/>
      <c r="E40" s="163"/>
      <c r="F40" s="154"/>
    </row>
    <row r="41" spans="1:6" ht="15.75" thickBot="1" x14ac:dyDescent="0.25">
      <c r="A41" s="176" t="s">
        <v>133</v>
      </c>
      <c r="B41" s="177"/>
      <c r="C41" s="177"/>
      <c r="D41" s="177"/>
      <c r="E41" s="178"/>
      <c r="F41" s="154"/>
    </row>
  </sheetData>
  <mergeCells count="8">
    <mergeCell ref="C7:C8"/>
    <mergeCell ref="D7:D8"/>
    <mergeCell ref="E7:E8"/>
    <mergeCell ref="A1:E1"/>
    <mergeCell ref="A2:E2"/>
    <mergeCell ref="A4:E4"/>
    <mergeCell ref="A7:A8"/>
    <mergeCell ref="B7:B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&amp;C&amp;[6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6" workbookViewId="0">
      <selection activeCell="M39" sqref="M39"/>
    </sheetView>
  </sheetViews>
  <sheetFormatPr defaultRowHeight="12.75" x14ac:dyDescent="0.2"/>
  <cols>
    <col min="1" max="1" width="44.28515625" style="302" customWidth="1"/>
    <col min="2" max="2" width="14.28515625" style="302" hidden="1" customWidth="1"/>
    <col min="3" max="3" width="14.28515625" style="302" customWidth="1"/>
    <col min="4" max="4" width="11.42578125" style="302" customWidth="1"/>
    <col min="5" max="5" width="11.85546875" style="302" customWidth="1"/>
    <col min="6" max="6" width="12.42578125" style="302" customWidth="1"/>
    <col min="7" max="7" width="11" style="302" customWidth="1"/>
    <col min="8" max="8" width="11.85546875" style="302" customWidth="1"/>
    <col min="9" max="9" width="10" style="302" bestFit="1" customWidth="1"/>
    <col min="10" max="16384" width="9.140625" style="302"/>
  </cols>
  <sheetData>
    <row r="1" spans="1:9" x14ac:dyDescent="0.2">
      <c r="A1" s="348" t="s">
        <v>308</v>
      </c>
      <c r="B1" s="349"/>
      <c r="C1" s="349"/>
      <c r="D1" s="350"/>
      <c r="E1" s="350"/>
      <c r="F1" s="350"/>
      <c r="G1" s="350"/>
      <c r="H1" s="350"/>
    </row>
    <row r="2" spans="1:9" x14ac:dyDescent="0.2">
      <c r="A2" s="351" t="s">
        <v>51</v>
      </c>
      <c r="B2" s="351"/>
      <c r="C2" s="351"/>
      <c r="D2" s="351"/>
      <c r="E2" s="351"/>
      <c r="F2" s="351"/>
      <c r="G2" s="351"/>
      <c r="H2" s="351"/>
    </row>
    <row r="4" spans="1:9" x14ac:dyDescent="0.2">
      <c r="A4" s="352" t="s">
        <v>309</v>
      </c>
      <c r="B4" s="352"/>
      <c r="C4" s="352"/>
      <c r="D4" s="352"/>
      <c r="E4" s="352"/>
      <c r="F4" s="352"/>
      <c r="G4" s="352"/>
      <c r="H4" s="352"/>
    </row>
    <row r="6" spans="1:9" ht="13.5" thickBot="1" x14ac:dyDescent="0.25"/>
    <row r="7" spans="1:9" ht="15" x14ac:dyDescent="0.2">
      <c r="A7" s="353" t="s">
        <v>53</v>
      </c>
      <c r="B7" s="355" t="s">
        <v>310</v>
      </c>
      <c r="C7" s="357" t="s">
        <v>311</v>
      </c>
      <c r="D7" s="359" t="s">
        <v>312</v>
      </c>
      <c r="E7" s="359"/>
      <c r="F7" s="359"/>
      <c r="G7" s="359" t="s">
        <v>84</v>
      </c>
      <c r="H7" s="361" t="s">
        <v>313</v>
      </c>
      <c r="I7" s="303"/>
    </row>
    <row r="8" spans="1:9" ht="39" thickBot="1" x14ac:dyDescent="0.25">
      <c r="A8" s="354"/>
      <c r="B8" s="356"/>
      <c r="C8" s="358"/>
      <c r="D8" s="304" t="s">
        <v>314</v>
      </c>
      <c r="E8" s="304" t="s">
        <v>315</v>
      </c>
      <c r="F8" s="304" t="s">
        <v>316</v>
      </c>
      <c r="G8" s="360"/>
      <c r="H8" s="362"/>
      <c r="I8" s="303"/>
    </row>
    <row r="9" spans="1:9" ht="15.75" thickBot="1" x14ac:dyDescent="0.25">
      <c r="A9" s="305" t="s">
        <v>54</v>
      </c>
      <c r="B9" s="306"/>
      <c r="C9" s="306">
        <v>9427045</v>
      </c>
      <c r="D9" s="306">
        <f>C9</f>
        <v>9427045</v>
      </c>
      <c r="E9" s="307">
        <f>F9-D9</f>
        <v>143151</v>
      </c>
      <c r="F9" s="307">
        <f>'1 lentele'!L243</f>
        <v>9570196</v>
      </c>
      <c r="G9" s="307">
        <f>'1 lentele'!P243</f>
        <v>13633473</v>
      </c>
      <c r="H9" s="308">
        <f>'1 lentele'!Q243</f>
        <v>14068299</v>
      </c>
      <c r="I9" s="303"/>
    </row>
    <row r="10" spans="1:9" ht="15" x14ac:dyDescent="0.2">
      <c r="A10" s="309" t="s">
        <v>55</v>
      </c>
      <c r="B10" s="310"/>
      <c r="C10" s="310">
        <v>9425944</v>
      </c>
      <c r="D10" s="310">
        <f t="shared" ref="D10:D41" si="0">C10</f>
        <v>9425944</v>
      </c>
      <c r="E10" s="311">
        <f t="shared" ref="E10:E41" si="1">F10-D10</f>
        <v>76328</v>
      </c>
      <c r="F10" s="311">
        <f>'1 lentele'!M243</f>
        <v>9502272</v>
      </c>
      <c r="G10" s="311"/>
      <c r="H10" s="312"/>
      <c r="I10" s="303"/>
    </row>
    <row r="11" spans="1:9" ht="15" x14ac:dyDescent="0.2">
      <c r="A11" s="313" t="s">
        <v>56</v>
      </c>
      <c r="B11" s="314"/>
      <c r="C11" s="314">
        <v>6040894</v>
      </c>
      <c r="D11" s="314">
        <f t="shared" si="0"/>
        <v>6040894</v>
      </c>
      <c r="E11" s="315">
        <f t="shared" si="1"/>
        <v>39897</v>
      </c>
      <c r="F11" s="315">
        <f>'1 lentele'!N243</f>
        <v>6080791</v>
      </c>
      <c r="G11" s="315"/>
      <c r="H11" s="316"/>
      <c r="I11" s="303"/>
    </row>
    <row r="12" spans="1:9" ht="26.25" thickBot="1" x14ac:dyDescent="0.25">
      <c r="A12" s="317" t="s">
        <v>57</v>
      </c>
      <c r="B12" s="318"/>
      <c r="C12" s="319"/>
      <c r="D12" s="319">
        <f t="shared" si="0"/>
        <v>0</v>
      </c>
      <c r="E12" s="319">
        <f t="shared" si="1"/>
        <v>67924</v>
      </c>
      <c r="F12" s="319">
        <f>'1 lentele'!O243</f>
        <v>67924</v>
      </c>
      <c r="G12" s="319"/>
      <c r="H12" s="320"/>
      <c r="I12" s="303"/>
    </row>
    <row r="13" spans="1:9" ht="15.75" thickBot="1" x14ac:dyDescent="0.25">
      <c r="A13" s="321" t="s">
        <v>58</v>
      </c>
      <c r="B13" s="322"/>
      <c r="C13" s="322">
        <v>9427045</v>
      </c>
      <c r="D13" s="322">
        <f t="shared" si="0"/>
        <v>9427045</v>
      </c>
      <c r="E13" s="323">
        <f t="shared" si="1"/>
        <v>143151</v>
      </c>
      <c r="F13" s="323">
        <f>F14+F35</f>
        <v>9570196</v>
      </c>
      <c r="G13" s="323">
        <f>G14+G35</f>
        <v>13633473</v>
      </c>
      <c r="H13" s="323">
        <f>H14+H35</f>
        <v>14068299</v>
      </c>
      <c r="I13" s="303"/>
    </row>
    <row r="14" spans="1:9" ht="15" x14ac:dyDescent="0.2">
      <c r="A14" s="324" t="s">
        <v>59</v>
      </c>
      <c r="B14" s="325"/>
      <c r="C14" s="325">
        <v>9378099</v>
      </c>
      <c r="D14" s="325">
        <f t="shared" si="0"/>
        <v>9378099</v>
      </c>
      <c r="E14" s="326">
        <f t="shared" si="1"/>
        <v>165897</v>
      </c>
      <c r="F14" s="326">
        <f>F15+F24+F25+F26+F27+F28+F29+F34</f>
        <v>9543996</v>
      </c>
      <c r="G14" s="326">
        <f>G15+G24+G25+G26+G27+G28+G29+G34</f>
        <v>13601573</v>
      </c>
      <c r="H14" s="326">
        <f>H15+H24+H25+H26+H27+H28+H29+H34</f>
        <v>14035399</v>
      </c>
      <c r="I14" s="303"/>
    </row>
    <row r="15" spans="1:9" ht="15" x14ac:dyDescent="0.2">
      <c r="A15" s="327" t="s">
        <v>60</v>
      </c>
      <c r="B15" s="328"/>
      <c r="C15" s="328">
        <v>6001622</v>
      </c>
      <c r="D15" s="328">
        <f t="shared" si="0"/>
        <v>6001622</v>
      </c>
      <c r="E15" s="328">
        <f t="shared" si="1"/>
        <v>-623606</v>
      </c>
      <c r="F15" s="328">
        <f>SUM(F16:F23)</f>
        <v>5378016</v>
      </c>
      <c r="G15" s="328">
        <f>SUM(G16:G23)</f>
        <v>5352166</v>
      </c>
      <c r="H15" s="316">
        <f>SUM(H16:H23)</f>
        <v>5577729</v>
      </c>
      <c r="I15" s="303"/>
    </row>
    <row r="16" spans="1:9" ht="15" x14ac:dyDescent="0.2">
      <c r="A16" s="327" t="s">
        <v>61</v>
      </c>
      <c r="B16" s="328"/>
      <c r="C16" s="328"/>
      <c r="D16" s="328">
        <f t="shared" si="0"/>
        <v>0</v>
      </c>
      <c r="E16" s="315">
        <f t="shared" si="1"/>
        <v>0</v>
      </c>
      <c r="F16" s="315"/>
      <c r="G16" s="315"/>
      <c r="H16" s="316"/>
      <c r="I16" s="303"/>
    </row>
    <row r="17" spans="1:9" ht="25.5" x14ac:dyDescent="0.2">
      <c r="A17" s="327" t="s">
        <v>110</v>
      </c>
      <c r="B17" s="328"/>
      <c r="C17" s="328"/>
      <c r="D17" s="328">
        <f t="shared" si="0"/>
        <v>0</v>
      </c>
      <c r="E17" s="315">
        <f t="shared" si="1"/>
        <v>0</v>
      </c>
      <c r="F17" s="315"/>
      <c r="G17" s="315"/>
      <c r="H17" s="316"/>
      <c r="I17" s="303"/>
    </row>
    <row r="18" spans="1:9" ht="15" x14ac:dyDescent="0.2">
      <c r="A18" s="327" t="s">
        <v>111</v>
      </c>
      <c r="B18" s="328"/>
      <c r="C18" s="328">
        <v>4761063</v>
      </c>
      <c r="D18" s="328">
        <f t="shared" si="0"/>
        <v>4761063</v>
      </c>
      <c r="E18" s="315">
        <f t="shared" si="1"/>
        <v>-84919</v>
      </c>
      <c r="F18" s="315">
        <f>'1 lentele'!L236</f>
        <v>4676144</v>
      </c>
      <c r="G18" s="315">
        <f>'1 lentele'!P236</f>
        <v>5028333</v>
      </c>
      <c r="H18" s="316">
        <f>'1 lentele'!Q236</f>
        <v>5253241</v>
      </c>
      <c r="I18" s="303"/>
    </row>
    <row r="19" spans="1:9" ht="25.5" x14ac:dyDescent="0.2">
      <c r="A19" s="327" t="s">
        <v>112</v>
      </c>
      <c r="B19" s="328"/>
      <c r="C19" s="328">
        <v>313774</v>
      </c>
      <c r="D19" s="328">
        <f t="shared" si="0"/>
        <v>313774</v>
      </c>
      <c r="E19" s="315">
        <f t="shared" si="1"/>
        <v>101991</v>
      </c>
      <c r="F19" s="315">
        <f>'1 lentele'!L240</f>
        <v>415765</v>
      </c>
      <c r="G19" s="315">
        <f>'1 lentele'!P240</f>
        <v>323833</v>
      </c>
      <c r="H19" s="316">
        <f>'1 lentele'!Q240</f>
        <v>324488</v>
      </c>
      <c r="I19" s="303"/>
    </row>
    <row r="20" spans="1:9" ht="15" x14ac:dyDescent="0.2">
      <c r="A20" s="327" t="s">
        <v>113</v>
      </c>
      <c r="B20" s="328"/>
      <c r="C20" s="328">
        <v>0</v>
      </c>
      <c r="D20" s="328">
        <f t="shared" si="0"/>
        <v>0</v>
      </c>
      <c r="E20" s="315">
        <f t="shared" si="1"/>
        <v>0</v>
      </c>
      <c r="F20" s="315"/>
      <c r="G20" s="315"/>
      <c r="H20" s="316"/>
      <c r="I20" s="303"/>
    </row>
    <row r="21" spans="1:9" ht="15" x14ac:dyDescent="0.2">
      <c r="A21" s="327" t="s">
        <v>114</v>
      </c>
      <c r="B21" s="328"/>
      <c r="C21" s="328">
        <v>0</v>
      </c>
      <c r="D21" s="328">
        <f t="shared" si="0"/>
        <v>0</v>
      </c>
      <c r="E21" s="315">
        <f t="shared" si="1"/>
        <v>0</v>
      </c>
      <c r="F21" s="315"/>
      <c r="G21" s="315"/>
      <c r="H21" s="316"/>
      <c r="I21" s="303"/>
    </row>
    <row r="22" spans="1:9" ht="15" x14ac:dyDescent="0.2">
      <c r="A22" s="327" t="s">
        <v>115</v>
      </c>
      <c r="B22" s="328"/>
      <c r="C22" s="328">
        <v>926784</v>
      </c>
      <c r="D22" s="328">
        <f t="shared" si="0"/>
        <v>926784</v>
      </c>
      <c r="E22" s="315">
        <f t="shared" si="1"/>
        <v>-640677</v>
      </c>
      <c r="F22" s="315">
        <f>'1 lentele'!L237</f>
        <v>286107</v>
      </c>
      <c r="G22" s="315">
        <f>'1 lentele'!P237</f>
        <v>0</v>
      </c>
      <c r="H22" s="316">
        <f>'1 lentele'!Q237</f>
        <v>0</v>
      </c>
      <c r="I22" s="303"/>
    </row>
    <row r="23" spans="1:9" ht="25.5" x14ac:dyDescent="0.2">
      <c r="A23" s="327" t="s">
        <v>116</v>
      </c>
      <c r="B23" s="328"/>
      <c r="C23" s="328">
        <v>0</v>
      </c>
      <c r="D23" s="328">
        <f t="shared" si="0"/>
        <v>0</v>
      </c>
      <c r="E23" s="315">
        <f t="shared" si="1"/>
        <v>0</v>
      </c>
      <c r="F23" s="315"/>
      <c r="G23" s="315"/>
      <c r="H23" s="316"/>
      <c r="I23" s="303"/>
    </row>
    <row r="24" spans="1:9" ht="25.5" x14ac:dyDescent="0.2">
      <c r="A24" s="327" t="s">
        <v>117</v>
      </c>
      <c r="B24" s="328"/>
      <c r="C24" s="328">
        <v>3125319</v>
      </c>
      <c r="D24" s="328">
        <f t="shared" si="0"/>
        <v>3125319</v>
      </c>
      <c r="E24" s="315">
        <f t="shared" si="1"/>
        <v>822627</v>
      </c>
      <c r="F24" s="315">
        <f>'1 lentele'!L235</f>
        <v>3947946</v>
      </c>
      <c r="G24" s="315">
        <f>'1 lentele'!P235</f>
        <v>8026821</v>
      </c>
      <c r="H24" s="316">
        <f>'1 lentele'!Q235</f>
        <v>8215203</v>
      </c>
      <c r="I24" s="303"/>
    </row>
    <row r="25" spans="1:9" ht="15" x14ac:dyDescent="0.2">
      <c r="A25" s="313" t="s">
        <v>118</v>
      </c>
      <c r="B25" s="314"/>
      <c r="C25" s="328">
        <v>0</v>
      </c>
      <c r="D25" s="328">
        <f t="shared" si="0"/>
        <v>0</v>
      </c>
      <c r="E25" s="315">
        <f t="shared" si="1"/>
        <v>0</v>
      </c>
      <c r="F25" s="315"/>
      <c r="G25" s="315"/>
      <c r="H25" s="316"/>
      <c r="I25" s="303"/>
    </row>
    <row r="26" spans="1:9" ht="15" x14ac:dyDescent="0.2">
      <c r="A26" s="313" t="s">
        <v>119</v>
      </c>
      <c r="B26" s="314"/>
      <c r="C26" s="328">
        <v>247712</v>
      </c>
      <c r="D26" s="328">
        <f t="shared" si="0"/>
        <v>247712</v>
      </c>
      <c r="E26" s="315">
        <f t="shared" si="1"/>
        <v>-32665</v>
      </c>
      <c r="F26" s="315">
        <f>'1 lentele'!L238</f>
        <v>215047</v>
      </c>
      <c r="G26" s="315">
        <f>'1 lentele'!P238</f>
        <v>222586</v>
      </c>
      <c r="H26" s="316">
        <f>'1 lentele'!Q238</f>
        <v>242467</v>
      </c>
      <c r="I26" s="303"/>
    </row>
    <row r="27" spans="1:9" ht="25.5" x14ac:dyDescent="0.2">
      <c r="A27" s="313" t="s">
        <v>120</v>
      </c>
      <c r="B27" s="314"/>
      <c r="C27" s="328">
        <v>0</v>
      </c>
      <c r="D27" s="328">
        <f t="shared" si="0"/>
        <v>0</v>
      </c>
      <c r="E27" s="315">
        <f t="shared" si="1"/>
        <v>0</v>
      </c>
      <c r="F27" s="315"/>
      <c r="G27" s="315"/>
      <c r="H27" s="316"/>
      <c r="I27" s="303"/>
    </row>
    <row r="28" spans="1:9" ht="25.5" x14ac:dyDescent="0.2">
      <c r="A28" s="313" t="s">
        <v>121</v>
      </c>
      <c r="B28" s="314"/>
      <c r="C28" s="328">
        <v>0</v>
      </c>
      <c r="D28" s="328">
        <f t="shared" si="0"/>
        <v>0</v>
      </c>
      <c r="E28" s="315">
        <f t="shared" si="1"/>
        <v>0</v>
      </c>
      <c r="F28" s="315"/>
      <c r="G28" s="315"/>
      <c r="H28" s="316"/>
      <c r="I28" s="303"/>
    </row>
    <row r="29" spans="1:9" ht="15" x14ac:dyDescent="0.2">
      <c r="A29" s="313" t="s">
        <v>122</v>
      </c>
      <c r="B29" s="314"/>
      <c r="C29" s="328">
        <v>3446</v>
      </c>
      <c r="D29" s="328">
        <f t="shared" si="0"/>
        <v>3446</v>
      </c>
      <c r="E29" s="315">
        <f t="shared" si="1"/>
        <v>-459</v>
      </c>
      <c r="F29" s="315">
        <f>F30+F31+F32+F33</f>
        <v>2987</v>
      </c>
      <c r="G29" s="315">
        <f>G30+G31+G32+G33</f>
        <v>0</v>
      </c>
      <c r="H29" s="316">
        <f>H30+H31+H32+H33</f>
        <v>0</v>
      </c>
      <c r="I29" s="303"/>
    </row>
    <row r="30" spans="1:9" ht="15" x14ac:dyDescent="0.2">
      <c r="A30" s="313" t="s">
        <v>123</v>
      </c>
      <c r="B30" s="314"/>
      <c r="C30" s="328">
        <v>0</v>
      </c>
      <c r="D30" s="328">
        <f t="shared" si="0"/>
        <v>0</v>
      </c>
      <c r="E30" s="315">
        <f t="shared" si="1"/>
        <v>0</v>
      </c>
      <c r="F30" s="315"/>
      <c r="G30" s="315"/>
      <c r="H30" s="316"/>
      <c r="I30" s="303"/>
    </row>
    <row r="31" spans="1:9" ht="15" x14ac:dyDescent="0.2">
      <c r="A31" s="313" t="s">
        <v>124</v>
      </c>
      <c r="B31" s="314"/>
      <c r="C31" s="328">
        <v>3446</v>
      </c>
      <c r="D31" s="328">
        <f t="shared" si="0"/>
        <v>3446</v>
      </c>
      <c r="E31" s="315">
        <f t="shared" si="1"/>
        <v>-459</v>
      </c>
      <c r="F31" s="315">
        <f>'1 lentele'!L241</f>
        <v>2987</v>
      </c>
      <c r="G31" s="315">
        <v>0</v>
      </c>
      <c r="H31" s="316">
        <v>0</v>
      </c>
      <c r="I31" s="303"/>
    </row>
    <row r="32" spans="1:9" ht="38.25" x14ac:dyDescent="0.2">
      <c r="A32" s="313" t="s">
        <v>125</v>
      </c>
      <c r="B32" s="314"/>
      <c r="C32" s="328">
        <v>0</v>
      </c>
      <c r="D32" s="328">
        <f t="shared" si="0"/>
        <v>0</v>
      </c>
      <c r="E32" s="315">
        <f t="shared" si="1"/>
        <v>0</v>
      </c>
      <c r="F32" s="315"/>
      <c r="G32" s="315"/>
      <c r="H32" s="316"/>
      <c r="I32" s="303"/>
    </row>
    <row r="33" spans="1:9" ht="25.5" x14ac:dyDescent="0.2">
      <c r="A33" s="313" t="s">
        <v>126</v>
      </c>
      <c r="B33" s="314"/>
      <c r="C33" s="328">
        <v>0</v>
      </c>
      <c r="D33" s="328">
        <f t="shared" si="0"/>
        <v>0</v>
      </c>
      <c r="E33" s="315">
        <f t="shared" si="1"/>
        <v>0</v>
      </c>
      <c r="F33" s="315"/>
      <c r="G33" s="315"/>
      <c r="H33" s="316"/>
      <c r="I33" s="303"/>
    </row>
    <row r="34" spans="1:9" ht="38.25" x14ac:dyDescent="0.2">
      <c r="A34" s="313" t="s">
        <v>127</v>
      </c>
      <c r="B34" s="314"/>
      <c r="C34" s="328">
        <v>0</v>
      </c>
      <c r="D34" s="328">
        <f t="shared" si="0"/>
        <v>0</v>
      </c>
      <c r="E34" s="315">
        <f t="shared" si="1"/>
        <v>0</v>
      </c>
      <c r="F34" s="315"/>
      <c r="G34" s="315"/>
      <c r="H34" s="316"/>
      <c r="I34" s="303"/>
    </row>
    <row r="35" spans="1:9" ht="15" x14ac:dyDescent="0.2">
      <c r="A35" s="329" t="s">
        <v>62</v>
      </c>
      <c r="B35" s="330"/>
      <c r="C35" s="331">
        <v>48946</v>
      </c>
      <c r="D35" s="331">
        <f t="shared" si="0"/>
        <v>48946</v>
      </c>
      <c r="E35" s="332">
        <f t="shared" si="1"/>
        <v>-22746</v>
      </c>
      <c r="F35" s="332">
        <f>SUM(F36:F41)</f>
        <v>26200</v>
      </c>
      <c r="G35" s="332">
        <f>SUM(G36:G41)</f>
        <v>31900</v>
      </c>
      <c r="H35" s="332">
        <f>SUM(H36:H41)</f>
        <v>32900</v>
      </c>
      <c r="I35" s="303"/>
    </row>
    <row r="36" spans="1:9" ht="15" x14ac:dyDescent="0.2">
      <c r="A36" s="313" t="s">
        <v>128</v>
      </c>
      <c r="B36" s="314"/>
      <c r="C36" s="328">
        <v>20563</v>
      </c>
      <c r="D36" s="328">
        <f t="shared" si="0"/>
        <v>20563</v>
      </c>
      <c r="E36" s="315">
        <f t="shared" si="1"/>
        <v>5637</v>
      </c>
      <c r="F36" s="315">
        <f>'1 lentele'!L242</f>
        <v>26200</v>
      </c>
      <c r="G36" s="315">
        <f>'1 lentele'!P242</f>
        <v>31900</v>
      </c>
      <c r="H36" s="316">
        <f>'1 lentele'!Q242</f>
        <v>32900</v>
      </c>
      <c r="I36" s="303"/>
    </row>
    <row r="37" spans="1:9" ht="15" x14ac:dyDescent="0.2">
      <c r="A37" s="313" t="s">
        <v>129</v>
      </c>
      <c r="B37" s="314"/>
      <c r="C37" s="314">
        <v>20273</v>
      </c>
      <c r="D37" s="314">
        <f t="shared" si="0"/>
        <v>20273</v>
      </c>
      <c r="E37" s="315">
        <f t="shared" si="1"/>
        <v>-20273</v>
      </c>
      <c r="F37" s="315"/>
      <c r="G37" s="315"/>
      <c r="H37" s="316"/>
      <c r="I37" s="303"/>
    </row>
    <row r="38" spans="1:9" ht="15" x14ac:dyDescent="0.2">
      <c r="A38" s="313" t="s">
        <v>130</v>
      </c>
      <c r="B38" s="314"/>
      <c r="C38" s="314"/>
      <c r="D38" s="314">
        <f t="shared" si="0"/>
        <v>0</v>
      </c>
      <c r="E38" s="315">
        <f t="shared" si="1"/>
        <v>0</v>
      </c>
      <c r="F38" s="315"/>
      <c r="G38" s="315"/>
      <c r="H38" s="316"/>
      <c r="I38" s="303"/>
    </row>
    <row r="39" spans="1:9" ht="25.5" x14ac:dyDescent="0.2">
      <c r="A39" s="313" t="s">
        <v>131</v>
      </c>
      <c r="B39" s="314"/>
      <c r="C39" s="314"/>
      <c r="D39" s="314">
        <f t="shared" si="0"/>
        <v>0</v>
      </c>
      <c r="E39" s="315">
        <f t="shared" si="1"/>
        <v>0</v>
      </c>
      <c r="F39" s="315"/>
      <c r="G39" s="315"/>
      <c r="H39" s="316"/>
      <c r="I39" s="303"/>
    </row>
    <row r="40" spans="1:9" ht="15" x14ac:dyDescent="0.2">
      <c r="A40" s="313" t="s">
        <v>132</v>
      </c>
      <c r="B40" s="314"/>
      <c r="C40" s="314"/>
      <c r="D40" s="314">
        <f t="shared" si="0"/>
        <v>0</v>
      </c>
      <c r="E40" s="315">
        <f t="shared" si="1"/>
        <v>0</v>
      </c>
      <c r="F40" s="315"/>
      <c r="G40" s="315"/>
      <c r="H40" s="316"/>
      <c r="I40" s="303"/>
    </row>
    <row r="41" spans="1:9" ht="15.75" thickBot="1" x14ac:dyDescent="0.25">
      <c r="A41" s="333" t="s">
        <v>133</v>
      </c>
      <c r="B41" s="334"/>
      <c r="C41" s="334">
        <v>8109</v>
      </c>
      <c r="D41" s="334">
        <f t="shared" si="0"/>
        <v>8109</v>
      </c>
      <c r="E41" s="335">
        <f t="shared" si="1"/>
        <v>-8109</v>
      </c>
      <c r="F41" s="335"/>
      <c r="G41" s="335"/>
      <c r="H41" s="336"/>
      <c r="I41" s="303"/>
    </row>
  </sheetData>
  <mergeCells count="9">
    <mergeCell ref="A1:H1"/>
    <mergeCell ref="A2:H2"/>
    <mergeCell ref="A4:H4"/>
    <mergeCell ref="A7:A8"/>
    <mergeCell ref="B7:B8"/>
    <mergeCell ref="C7:C8"/>
    <mergeCell ref="D7:F7"/>
    <mergeCell ref="G7:G8"/>
    <mergeCell ref="H7:H8"/>
  </mergeCells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7"/>
  <sheetViews>
    <sheetView zoomScale="130" zoomScaleNormal="130" workbookViewId="0">
      <selection activeCell="H16" sqref="H16"/>
    </sheetView>
  </sheetViews>
  <sheetFormatPr defaultRowHeight="11.25" outlineLevelRow="1" x14ac:dyDescent="0.2"/>
  <cols>
    <col min="1" max="1" width="3" style="1" customWidth="1"/>
    <col min="2" max="2" width="3.7109375" style="1" customWidth="1"/>
    <col min="3" max="3" width="3" style="1" customWidth="1"/>
    <col min="4" max="4" width="26.140625" style="1" customWidth="1"/>
    <col min="5" max="5" width="9.28515625" style="1" customWidth="1"/>
    <col min="6" max="6" width="7" style="9" customWidth="1"/>
    <col min="7" max="7" width="10.5703125" style="1" customWidth="1"/>
    <col min="8" max="8" width="9.5703125" style="1" customWidth="1"/>
    <col min="9" max="10" width="8.28515625" style="1" customWidth="1"/>
    <col min="11" max="11" width="8.5703125" style="1" customWidth="1"/>
    <col min="12" max="12" width="8" style="1" customWidth="1"/>
    <col min="13" max="13" width="8.28515625" style="1" customWidth="1"/>
    <col min="14" max="14" width="8.5703125" style="1" customWidth="1"/>
    <col min="15" max="15" width="6.85546875" style="1" customWidth="1"/>
    <col min="16" max="16" width="10.42578125" style="1" customWidth="1"/>
    <col min="17" max="17" width="8.28515625" style="1" customWidth="1"/>
    <col min="18" max="18" width="19.5703125" style="1" customWidth="1"/>
    <col min="19" max="19" width="6.140625" style="1" customWidth="1"/>
    <col min="20" max="21" width="5.7109375" style="1" customWidth="1"/>
    <col min="22" max="16384" width="9.140625" style="1"/>
  </cols>
  <sheetData>
    <row r="1" spans="1:22" s="2" customFormat="1" ht="13.5" customHeight="1" x14ac:dyDescent="0.2">
      <c r="A1" s="482" t="s">
        <v>180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2" s="40" customFormat="1" ht="15.75" customHeight="1" x14ac:dyDescent="0.2">
      <c r="A2" s="485" t="s">
        <v>30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</row>
    <row r="3" spans="1:22" s="2" customFormat="1" ht="12" x14ac:dyDescent="0.2">
      <c r="A3" s="483" t="s">
        <v>65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</row>
    <row r="4" spans="1:22" ht="12" customHeight="1" x14ac:dyDescent="0.2">
      <c r="A4" s="484" t="s">
        <v>27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</row>
    <row r="5" spans="1:22" ht="15" customHeight="1" thickBot="1" x14ac:dyDescent="0.25">
      <c r="A5" s="445" t="s">
        <v>242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</row>
    <row r="6" spans="1:22" ht="13.9" customHeight="1" x14ac:dyDescent="0.2">
      <c r="A6" s="446" t="s">
        <v>0</v>
      </c>
      <c r="B6" s="454" t="s">
        <v>1</v>
      </c>
      <c r="C6" s="454" t="s">
        <v>2</v>
      </c>
      <c r="D6" s="457" t="s">
        <v>3</v>
      </c>
      <c r="E6" s="460" t="s">
        <v>4</v>
      </c>
      <c r="F6" s="460" t="s">
        <v>5</v>
      </c>
      <c r="G6" s="501" t="s">
        <v>6</v>
      </c>
      <c r="H6" s="449" t="s">
        <v>66</v>
      </c>
      <c r="I6" s="450"/>
      <c r="J6" s="450"/>
      <c r="K6" s="451"/>
      <c r="L6" s="449" t="s">
        <v>181</v>
      </c>
      <c r="M6" s="450"/>
      <c r="N6" s="450"/>
      <c r="O6" s="451"/>
      <c r="P6" s="498" t="s">
        <v>84</v>
      </c>
      <c r="Q6" s="498" t="s">
        <v>182</v>
      </c>
      <c r="R6" s="475" t="s">
        <v>7</v>
      </c>
      <c r="S6" s="475"/>
      <c r="T6" s="475"/>
      <c r="U6" s="476"/>
    </row>
    <row r="7" spans="1:22" ht="13.15" customHeight="1" x14ac:dyDescent="0.2">
      <c r="A7" s="447"/>
      <c r="B7" s="455"/>
      <c r="C7" s="455"/>
      <c r="D7" s="458"/>
      <c r="E7" s="461"/>
      <c r="F7" s="461"/>
      <c r="G7" s="502"/>
      <c r="H7" s="487" t="s">
        <v>8</v>
      </c>
      <c r="I7" s="452" t="s">
        <v>9</v>
      </c>
      <c r="J7" s="452"/>
      <c r="K7" s="480" t="s">
        <v>10</v>
      </c>
      <c r="L7" s="487" t="s">
        <v>8</v>
      </c>
      <c r="M7" s="452" t="s">
        <v>9</v>
      </c>
      <c r="N7" s="452"/>
      <c r="O7" s="480" t="s">
        <v>10</v>
      </c>
      <c r="P7" s="499"/>
      <c r="Q7" s="499"/>
      <c r="R7" s="478" t="s">
        <v>29</v>
      </c>
      <c r="S7" s="452" t="s">
        <v>11</v>
      </c>
      <c r="T7" s="452"/>
      <c r="U7" s="477"/>
    </row>
    <row r="8" spans="1:22" ht="97.5" customHeight="1" thickBot="1" x14ac:dyDescent="0.25">
      <c r="A8" s="448"/>
      <c r="B8" s="456"/>
      <c r="C8" s="456"/>
      <c r="D8" s="459"/>
      <c r="E8" s="462"/>
      <c r="F8" s="462"/>
      <c r="G8" s="503"/>
      <c r="H8" s="488"/>
      <c r="I8" s="3" t="s">
        <v>8</v>
      </c>
      <c r="J8" s="4" t="s">
        <v>12</v>
      </c>
      <c r="K8" s="481"/>
      <c r="L8" s="488"/>
      <c r="M8" s="3" t="s">
        <v>8</v>
      </c>
      <c r="N8" s="4" t="s">
        <v>12</v>
      </c>
      <c r="O8" s="481"/>
      <c r="P8" s="500"/>
      <c r="Q8" s="500"/>
      <c r="R8" s="479"/>
      <c r="S8" s="38" t="s">
        <v>250</v>
      </c>
      <c r="T8" s="38" t="s">
        <v>67</v>
      </c>
      <c r="U8" s="39" t="s">
        <v>251</v>
      </c>
    </row>
    <row r="9" spans="1:22" ht="15" customHeight="1" thickBot="1" x14ac:dyDescent="0.25">
      <c r="A9" s="489" t="s">
        <v>69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1"/>
      <c r="V9" s="5"/>
    </row>
    <row r="10" spans="1:22" ht="15" customHeight="1" thickBot="1" x14ac:dyDescent="0.25">
      <c r="A10" s="492" t="s">
        <v>68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4"/>
      <c r="V10" s="5"/>
    </row>
    <row r="11" spans="1:22" ht="15" customHeight="1" thickBot="1" x14ac:dyDescent="0.25">
      <c r="A11" s="16" t="s">
        <v>18</v>
      </c>
      <c r="B11" s="463" t="s">
        <v>70</v>
      </c>
      <c r="C11" s="464"/>
      <c r="D11" s="464"/>
      <c r="E11" s="464"/>
      <c r="F11" s="464"/>
      <c r="G11" s="464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6"/>
      <c r="V11" s="5"/>
    </row>
    <row r="12" spans="1:22" ht="15" customHeight="1" thickBot="1" x14ac:dyDescent="0.25">
      <c r="A12" s="131" t="s">
        <v>18</v>
      </c>
      <c r="B12" s="132" t="s">
        <v>18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6"/>
      <c r="V12" s="5"/>
    </row>
    <row r="13" spans="1:22" ht="21" customHeight="1" x14ac:dyDescent="0.2">
      <c r="A13" s="422" t="s">
        <v>18</v>
      </c>
      <c r="B13" s="474" t="s">
        <v>18</v>
      </c>
      <c r="C13" s="471" t="s">
        <v>18</v>
      </c>
      <c r="D13" s="467" t="s">
        <v>31</v>
      </c>
      <c r="E13" s="437" t="s">
        <v>45</v>
      </c>
      <c r="F13" s="437" t="s">
        <v>241</v>
      </c>
      <c r="G13" s="497" t="s">
        <v>25</v>
      </c>
      <c r="H13" s="495">
        <f>SUM(H16+H18+H20+H22+H24+H26+H28+H30)</f>
        <v>4338371</v>
      </c>
      <c r="I13" s="495">
        <f>SUM(I16+I18+I20+I22+I24+I26+I28+I30)</f>
        <v>4338371</v>
      </c>
      <c r="J13" s="495">
        <f t="shared" ref="J13:O13" si="0">SUM(J16+J18+J20+J22+J24+J26+J28+J30+J32)</f>
        <v>3215861</v>
      </c>
      <c r="K13" s="441">
        <f t="shared" si="0"/>
        <v>0</v>
      </c>
      <c r="L13" s="504">
        <f t="shared" si="0"/>
        <v>4025927</v>
      </c>
      <c r="M13" s="468">
        <f t="shared" si="0"/>
        <v>4025927</v>
      </c>
      <c r="N13" s="468">
        <f t="shared" si="0"/>
        <v>3001744</v>
      </c>
      <c r="O13" s="530">
        <f t="shared" si="0"/>
        <v>0</v>
      </c>
      <c r="P13" s="528">
        <f>SUM(P16+P18+P20+P22+P24+P26+P28+P30)</f>
        <v>4429235</v>
      </c>
      <c r="Q13" s="526">
        <f>SUM(Q16+Q18+Q20+Q22+Q24+Q26+Q28+Q30)</f>
        <v>4644602</v>
      </c>
      <c r="R13" s="179" t="s">
        <v>136</v>
      </c>
      <c r="S13" s="10">
        <v>7</v>
      </c>
      <c r="T13" s="10">
        <v>7</v>
      </c>
      <c r="U13" s="25">
        <v>7</v>
      </c>
      <c r="V13" s="5"/>
    </row>
    <row r="14" spans="1:22" ht="33" customHeight="1" x14ac:dyDescent="0.2">
      <c r="A14" s="384"/>
      <c r="B14" s="385"/>
      <c r="C14" s="386"/>
      <c r="D14" s="387"/>
      <c r="E14" s="388"/>
      <c r="F14" s="388"/>
      <c r="G14" s="477"/>
      <c r="H14" s="496"/>
      <c r="I14" s="496"/>
      <c r="J14" s="496"/>
      <c r="K14" s="442"/>
      <c r="L14" s="505"/>
      <c r="M14" s="469"/>
      <c r="N14" s="469"/>
      <c r="O14" s="531"/>
      <c r="P14" s="529"/>
      <c r="Q14" s="527"/>
      <c r="R14" s="180" t="s">
        <v>86</v>
      </c>
      <c r="S14" s="6">
        <v>450</v>
      </c>
      <c r="T14" s="6">
        <v>430</v>
      </c>
      <c r="U14" s="11">
        <v>410</v>
      </c>
      <c r="V14" s="5"/>
    </row>
    <row r="15" spans="1:22" ht="25.5" customHeight="1" x14ac:dyDescent="0.2">
      <c r="A15" s="384"/>
      <c r="B15" s="385"/>
      <c r="C15" s="386"/>
      <c r="D15" s="387"/>
      <c r="E15" s="388"/>
      <c r="F15" s="438"/>
      <c r="G15" s="57" t="s">
        <v>13</v>
      </c>
      <c r="H15" s="130">
        <f>SUM(H13:H13)</f>
        <v>4338371</v>
      </c>
      <c r="I15" s="60">
        <f t="shared" ref="I15:Q15" si="1">SUM(I13:I13)</f>
        <v>4338371</v>
      </c>
      <c r="J15" s="60">
        <f t="shared" si="1"/>
        <v>3215861</v>
      </c>
      <c r="K15" s="225">
        <f t="shared" si="1"/>
        <v>0</v>
      </c>
      <c r="L15" s="59">
        <f t="shared" si="1"/>
        <v>4025927</v>
      </c>
      <c r="M15" s="60">
        <f t="shared" si="1"/>
        <v>4025927</v>
      </c>
      <c r="N15" s="60">
        <f t="shared" si="1"/>
        <v>3001744</v>
      </c>
      <c r="O15" s="61">
        <f t="shared" si="1"/>
        <v>0</v>
      </c>
      <c r="P15" s="249">
        <f t="shared" si="1"/>
        <v>4429235</v>
      </c>
      <c r="Q15" s="231">
        <f t="shared" si="1"/>
        <v>4644602</v>
      </c>
      <c r="R15" s="180" t="s">
        <v>139</v>
      </c>
      <c r="S15" s="54">
        <v>280</v>
      </c>
      <c r="T15" s="54">
        <v>270</v>
      </c>
      <c r="U15" s="56">
        <v>250</v>
      </c>
      <c r="V15" s="5"/>
    </row>
    <row r="16" spans="1:22" ht="16.5" customHeight="1" outlineLevel="1" x14ac:dyDescent="0.2">
      <c r="A16" s="384" t="s">
        <v>18</v>
      </c>
      <c r="B16" s="385" t="s">
        <v>18</v>
      </c>
      <c r="C16" s="386" t="s">
        <v>184</v>
      </c>
      <c r="D16" s="387" t="s">
        <v>151</v>
      </c>
      <c r="E16" s="388"/>
      <c r="F16" s="408" t="s">
        <v>224</v>
      </c>
      <c r="G16" s="45" t="s">
        <v>25</v>
      </c>
      <c r="H16" s="211">
        <v>882794</v>
      </c>
      <c r="I16" s="6">
        <v>882794</v>
      </c>
      <c r="J16" s="6">
        <v>658803</v>
      </c>
      <c r="K16" s="226">
        <v>0</v>
      </c>
      <c r="L16" s="12">
        <v>757600</v>
      </c>
      <c r="M16" s="6">
        <v>757600</v>
      </c>
      <c r="N16" s="6">
        <v>563131</v>
      </c>
      <c r="O16" s="11"/>
      <c r="P16" s="140">
        <v>882794</v>
      </c>
      <c r="Q16" s="126">
        <v>882794</v>
      </c>
      <c r="R16" s="382"/>
      <c r="S16" s="6"/>
      <c r="T16" s="6"/>
      <c r="U16" s="11"/>
      <c r="V16" s="5"/>
    </row>
    <row r="17" spans="1:22" ht="16.5" customHeight="1" outlineLevel="1" x14ac:dyDescent="0.2">
      <c r="A17" s="384"/>
      <c r="B17" s="385"/>
      <c r="C17" s="386"/>
      <c r="D17" s="387"/>
      <c r="E17" s="388"/>
      <c r="F17" s="408"/>
      <c r="G17" s="57" t="s">
        <v>13</v>
      </c>
      <c r="H17" s="66">
        <f t="shared" ref="H17:Q17" si="2">SUM(H16)</f>
        <v>882794</v>
      </c>
      <c r="I17" s="53">
        <f t="shared" si="2"/>
        <v>882794</v>
      </c>
      <c r="J17" s="53">
        <f t="shared" si="2"/>
        <v>658803</v>
      </c>
      <c r="K17" s="219">
        <f t="shared" si="2"/>
        <v>0</v>
      </c>
      <c r="L17" s="48">
        <f t="shared" si="2"/>
        <v>757600</v>
      </c>
      <c r="M17" s="53">
        <f t="shared" si="2"/>
        <v>757600</v>
      </c>
      <c r="N17" s="53">
        <f t="shared" si="2"/>
        <v>563131</v>
      </c>
      <c r="O17" s="55">
        <f t="shared" si="2"/>
        <v>0</v>
      </c>
      <c r="P17" s="141">
        <f t="shared" si="2"/>
        <v>882794</v>
      </c>
      <c r="Q17" s="200">
        <f t="shared" si="2"/>
        <v>882794</v>
      </c>
      <c r="R17" s="382"/>
      <c r="S17" s="53">
        <f>SUM(S16)</f>
        <v>0</v>
      </c>
      <c r="T17" s="53">
        <f>SUM(T16)</f>
        <v>0</v>
      </c>
      <c r="U17" s="55">
        <f>SUM(U16)</f>
        <v>0</v>
      </c>
      <c r="V17" s="5"/>
    </row>
    <row r="18" spans="1:22" ht="16.5" customHeight="1" outlineLevel="1" x14ac:dyDescent="0.2">
      <c r="A18" s="384" t="s">
        <v>18</v>
      </c>
      <c r="B18" s="385" t="s">
        <v>18</v>
      </c>
      <c r="C18" s="386" t="s">
        <v>185</v>
      </c>
      <c r="D18" s="387" t="s">
        <v>152</v>
      </c>
      <c r="E18" s="388"/>
      <c r="F18" s="408" t="s">
        <v>225</v>
      </c>
      <c r="G18" s="45" t="s">
        <v>25</v>
      </c>
      <c r="H18" s="193">
        <v>728291</v>
      </c>
      <c r="I18" s="6">
        <v>728291</v>
      </c>
      <c r="J18" s="6">
        <v>520228</v>
      </c>
      <c r="K18" s="226">
        <v>0</v>
      </c>
      <c r="L18" s="12">
        <v>656927</v>
      </c>
      <c r="M18" s="6">
        <v>656927</v>
      </c>
      <c r="N18" s="6">
        <v>490228</v>
      </c>
      <c r="O18" s="11"/>
      <c r="P18" s="140">
        <v>846403</v>
      </c>
      <c r="Q18" s="126">
        <v>970865</v>
      </c>
      <c r="R18" s="382"/>
      <c r="S18" s="6"/>
      <c r="T18" s="6"/>
      <c r="U18" s="11"/>
      <c r="V18" s="5"/>
    </row>
    <row r="19" spans="1:22" ht="16.5" customHeight="1" outlineLevel="1" x14ac:dyDescent="0.2">
      <c r="A19" s="384"/>
      <c r="B19" s="385"/>
      <c r="C19" s="386"/>
      <c r="D19" s="387"/>
      <c r="E19" s="388"/>
      <c r="F19" s="408"/>
      <c r="G19" s="57" t="s">
        <v>13</v>
      </c>
      <c r="H19" s="66">
        <f t="shared" ref="H19:Q19" si="3">SUM(H18)</f>
        <v>728291</v>
      </c>
      <c r="I19" s="53">
        <f t="shared" si="3"/>
        <v>728291</v>
      </c>
      <c r="J19" s="53">
        <f t="shared" si="3"/>
        <v>520228</v>
      </c>
      <c r="K19" s="219">
        <f t="shared" si="3"/>
        <v>0</v>
      </c>
      <c r="L19" s="48">
        <f t="shared" si="3"/>
        <v>656927</v>
      </c>
      <c r="M19" s="53">
        <f t="shared" si="3"/>
        <v>656927</v>
      </c>
      <c r="N19" s="53">
        <f t="shared" si="3"/>
        <v>490228</v>
      </c>
      <c r="O19" s="55">
        <f t="shared" si="3"/>
        <v>0</v>
      </c>
      <c r="P19" s="141">
        <f t="shared" si="3"/>
        <v>846403</v>
      </c>
      <c r="Q19" s="200">
        <f t="shared" si="3"/>
        <v>970865</v>
      </c>
      <c r="R19" s="382"/>
      <c r="S19" s="53">
        <f>SUM(S18)</f>
        <v>0</v>
      </c>
      <c r="T19" s="53">
        <f>SUM(T18)</f>
        <v>0</v>
      </c>
      <c r="U19" s="55">
        <f>SUM(U18)</f>
        <v>0</v>
      </c>
      <c r="V19" s="5"/>
    </row>
    <row r="20" spans="1:22" ht="16.5" customHeight="1" outlineLevel="1" x14ac:dyDescent="0.2">
      <c r="A20" s="384" t="s">
        <v>18</v>
      </c>
      <c r="B20" s="385" t="s">
        <v>18</v>
      </c>
      <c r="C20" s="386" t="s">
        <v>186</v>
      </c>
      <c r="D20" s="387" t="s">
        <v>153</v>
      </c>
      <c r="E20" s="388"/>
      <c r="F20" s="408" t="s">
        <v>221</v>
      </c>
      <c r="G20" s="45" t="s">
        <v>25</v>
      </c>
      <c r="H20" s="193">
        <v>498679</v>
      </c>
      <c r="I20" s="6">
        <v>498679</v>
      </c>
      <c r="J20" s="6">
        <v>374300</v>
      </c>
      <c r="K20" s="226">
        <v>0</v>
      </c>
      <c r="L20" s="12">
        <v>463325</v>
      </c>
      <c r="M20" s="6">
        <v>463325</v>
      </c>
      <c r="N20" s="6">
        <v>347340</v>
      </c>
      <c r="O20" s="11"/>
      <c r="P20" s="140">
        <v>504300</v>
      </c>
      <c r="Q20" s="126">
        <v>528900</v>
      </c>
      <c r="R20" s="382"/>
      <c r="S20" s="6"/>
      <c r="T20" s="6"/>
      <c r="U20" s="11"/>
      <c r="V20" s="5"/>
    </row>
    <row r="21" spans="1:22" ht="16.5" customHeight="1" outlineLevel="1" x14ac:dyDescent="0.2">
      <c r="A21" s="384"/>
      <c r="B21" s="385"/>
      <c r="C21" s="386"/>
      <c r="D21" s="387"/>
      <c r="E21" s="388"/>
      <c r="F21" s="408"/>
      <c r="G21" s="57" t="s">
        <v>13</v>
      </c>
      <c r="H21" s="66">
        <f t="shared" ref="H21:Q21" si="4">SUM(H20)</f>
        <v>498679</v>
      </c>
      <c r="I21" s="53">
        <f t="shared" si="4"/>
        <v>498679</v>
      </c>
      <c r="J21" s="53">
        <f t="shared" si="4"/>
        <v>374300</v>
      </c>
      <c r="K21" s="219">
        <f t="shared" si="4"/>
        <v>0</v>
      </c>
      <c r="L21" s="48">
        <f t="shared" si="4"/>
        <v>463325</v>
      </c>
      <c r="M21" s="53">
        <f t="shared" si="4"/>
        <v>463325</v>
      </c>
      <c r="N21" s="53">
        <f t="shared" si="4"/>
        <v>347340</v>
      </c>
      <c r="O21" s="55">
        <f t="shared" si="4"/>
        <v>0</v>
      </c>
      <c r="P21" s="141">
        <f t="shared" si="4"/>
        <v>504300</v>
      </c>
      <c r="Q21" s="200">
        <f t="shared" si="4"/>
        <v>528900</v>
      </c>
      <c r="R21" s="382"/>
      <c r="S21" s="53">
        <f>SUM(S20)</f>
        <v>0</v>
      </c>
      <c r="T21" s="53">
        <f>SUM(T20)</f>
        <v>0</v>
      </c>
      <c r="U21" s="55">
        <f>SUM(U20)</f>
        <v>0</v>
      </c>
      <c r="V21" s="5"/>
    </row>
    <row r="22" spans="1:22" ht="16.5" customHeight="1" outlineLevel="1" x14ac:dyDescent="0.2">
      <c r="A22" s="384" t="s">
        <v>18</v>
      </c>
      <c r="B22" s="385" t="s">
        <v>18</v>
      </c>
      <c r="C22" s="386" t="s">
        <v>187</v>
      </c>
      <c r="D22" s="387" t="s">
        <v>154</v>
      </c>
      <c r="E22" s="388"/>
      <c r="F22" s="408" t="s">
        <v>226</v>
      </c>
      <c r="G22" s="45" t="s">
        <v>25</v>
      </c>
      <c r="H22" s="193">
        <v>526856</v>
      </c>
      <c r="I22" s="6">
        <v>526856</v>
      </c>
      <c r="J22" s="6">
        <v>393893</v>
      </c>
      <c r="K22" s="226">
        <v>0</v>
      </c>
      <c r="L22" s="12">
        <v>480577</v>
      </c>
      <c r="M22" s="6">
        <v>480577</v>
      </c>
      <c r="N22" s="6">
        <v>358560</v>
      </c>
      <c r="O22" s="11"/>
      <c r="P22" s="140">
        <v>429630</v>
      </c>
      <c r="Q22" s="126">
        <v>429630</v>
      </c>
      <c r="R22" s="382"/>
      <c r="S22" s="6"/>
      <c r="T22" s="6"/>
      <c r="U22" s="11"/>
      <c r="V22" s="5"/>
    </row>
    <row r="23" spans="1:22" ht="16.5" customHeight="1" outlineLevel="1" x14ac:dyDescent="0.2">
      <c r="A23" s="384"/>
      <c r="B23" s="385"/>
      <c r="C23" s="386"/>
      <c r="D23" s="387"/>
      <c r="E23" s="388"/>
      <c r="F23" s="408"/>
      <c r="G23" s="57" t="s">
        <v>13</v>
      </c>
      <c r="H23" s="66">
        <f t="shared" ref="H23:Q23" si="5">SUM(H22)</f>
        <v>526856</v>
      </c>
      <c r="I23" s="53">
        <f t="shared" si="5"/>
        <v>526856</v>
      </c>
      <c r="J23" s="53">
        <f t="shared" si="5"/>
        <v>393893</v>
      </c>
      <c r="K23" s="219">
        <f t="shared" si="5"/>
        <v>0</v>
      </c>
      <c r="L23" s="48">
        <f t="shared" si="5"/>
        <v>480577</v>
      </c>
      <c r="M23" s="53">
        <f t="shared" si="5"/>
        <v>480577</v>
      </c>
      <c r="N23" s="53">
        <f t="shared" si="5"/>
        <v>358560</v>
      </c>
      <c r="O23" s="55">
        <f t="shared" si="5"/>
        <v>0</v>
      </c>
      <c r="P23" s="141">
        <f t="shared" si="5"/>
        <v>429630</v>
      </c>
      <c r="Q23" s="200">
        <f t="shared" si="5"/>
        <v>429630</v>
      </c>
      <c r="R23" s="382"/>
      <c r="S23" s="53">
        <f>SUM(S22)</f>
        <v>0</v>
      </c>
      <c r="T23" s="53">
        <f>SUM(T22)</f>
        <v>0</v>
      </c>
      <c r="U23" s="55">
        <f>SUM(U22)</f>
        <v>0</v>
      </c>
      <c r="V23" s="5"/>
    </row>
    <row r="24" spans="1:22" ht="16.5" customHeight="1" outlineLevel="1" x14ac:dyDescent="0.2">
      <c r="A24" s="384" t="s">
        <v>18</v>
      </c>
      <c r="B24" s="385" t="s">
        <v>18</v>
      </c>
      <c r="C24" s="386" t="s">
        <v>188</v>
      </c>
      <c r="D24" s="387" t="s">
        <v>155</v>
      </c>
      <c r="E24" s="388"/>
      <c r="F24" s="408" t="s">
        <v>222</v>
      </c>
      <c r="G24" s="45" t="s">
        <v>25</v>
      </c>
      <c r="H24" s="193">
        <v>198660</v>
      </c>
      <c r="I24" s="6">
        <v>198660</v>
      </c>
      <c r="J24" s="6">
        <v>149000</v>
      </c>
      <c r="K24" s="226">
        <v>0</v>
      </c>
      <c r="L24" s="12">
        <v>195333</v>
      </c>
      <c r="M24" s="6">
        <v>195333</v>
      </c>
      <c r="N24" s="6">
        <v>146460</v>
      </c>
      <c r="O24" s="11"/>
      <c r="P24" s="140">
        <v>182900</v>
      </c>
      <c r="Q24" s="126">
        <v>160000</v>
      </c>
      <c r="R24" s="382"/>
      <c r="S24" s="6"/>
      <c r="T24" s="6"/>
      <c r="U24" s="11"/>
      <c r="V24" s="5"/>
    </row>
    <row r="25" spans="1:22" ht="16.5" customHeight="1" outlineLevel="1" x14ac:dyDescent="0.2">
      <c r="A25" s="384"/>
      <c r="B25" s="385"/>
      <c r="C25" s="386"/>
      <c r="D25" s="387"/>
      <c r="E25" s="388"/>
      <c r="F25" s="408"/>
      <c r="G25" s="57" t="s">
        <v>13</v>
      </c>
      <c r="H25" s="66">
        <f t="shared" ref="H25:Q25" si="6">SUM(H24)</f>
        <v>198660</v>
      </c>
      <c r="I25" s="53">
        <f t="shared" si="6"/>
        <v>198660</v>
      </c>
      <c r="J25" s="53">
        <f t="shared" si="6"/>
        <v>149000</v>
      </c>
      <c r="K25" s="219">
        <f t="shared" si="6"/>
        <v>0</v>
      </c>
      <c r="L25" s="48">
        <f t="shared" si="6"/>
        <v>195333</v>
      </c>
      <c r="M25" s="53">
        <f t="shared" si="6"/>
        <v>195333</v>
      </c>
      <c r="N25" s="53">
        <f t="shared" si="6"/>
        <v>146460</v>
      </c>
      <c r="O25" s="55">
        <f t="shared" si="6"/>
        <v>0</v>
      </c>
      <c r="P25" s="141">
        <f t="shared" si="6"/>
        <v>182900</v>
      </c>
      <c r="Q25" s="200">
        <f t="shared" si="6"/>
        <v>160000</v>
      </c>
      <c r="R25" s="382"/>
      <c r="S25" s="53">
        <f>SUM(S24)</f>
        <v>0</v>
      </c>
      <c r="T25" s="53">
        <f>SUM(T24)</f>
        <v>0</v>
      </c>
      <c r="U25" s="55">
        <f>SUM(U24)</f>
        <v>0</v>
      </c>
      <c r="V25" s="5"/>
    </row>
    <row r="26" spans="1:22" ht="16.5" customHeight="1" outlineLevel="1" x14ac:dyDescent="0.2">
      <c r="A26" s="384" t="s">
        <v>18</v>
      </c>
      <c r="B26" s="385" t="s">
        <v>18</v>
      </c>
      <c r="C26" s="386" t="s">
        <v>189</v>
      </c>
      <c r="D26" s="387" t="s">
        <v>156</v>
      </c>
      <c r="E26" s="388"/>
      <c r="F26" s="408" t="s">
        <v>227</v>
      </c>
      <c r="G26" s="45" t="s">
        <v>25</v>
      </c>
      <c r="H26" s="193">
        <v>763389</v>
      </c>
      <c r="I26" s="6">
        <v>763389</v>
      </c>
      <c r="J26" s="6">
        <v>567523</v>
      </c>
      <c r="K26" s="226">
        <v>0</v>
      </c>
      <c r="L26" s="12">
        <v>732463</v>
      </c>
      <c r="M26" s="6">
        <v>732463</v>
      </c>
      <c r="N26" s="6">
        <v>543911</v>
      </c>
      <c r="O26" s="11"/>
      <c r="P26" s="140">
        <v>847912</v>
      </c>
      <c r="Q26" s="126">
        <v>932702</v>
      </c>
      <c r="R26" s="382"/>
      <c r="S26" s="6"/>
      <c r="T26" s="6"/>
      <c r="U26" s="11"/>
      <c r="V26" s="5"/>
    </row>
    <row r="27" spans="1:22" ht="16.5" customHeight="1" outlineLevel="1" x14ac:dyDescent="0.2">
      <c r="A27" s="384"/>
      <c r="B27" s="385"/>
      <c r="C27" s="386"/>
      <c r="D27" s="387"/>
      <c r="E27" s="388"/>
      <c r="F27" s="408"/>
      <c r="G27" s="57" t="s">
        <v>13</v>
      </c>
      <c r="H27" s="66">
        <f t="shared" ref="H27:Q27" si="7">SUM(H26)</f>
        <v>763389</v>
      </c>
      <c r="I27" s="53">
        <f t="shared" si="7"/>
        <v>763389</v>
      </c>
      <c r="J27" s="53">
        <f t="shared" si="7"/>
        <v>567523</v>
      </c>
      <c r="K27" s="219">
        <f t="shared" si="7"/>
        <v>0</v>
      </c>
      <c r="L27" s="48">
        <f t="shared" si="7"/>
        <v>732463</v>
      </c>
      <c r="M27" s="53">
        <f t="shared" si="7"/>
        <v>732463</v>
      </c>
      <c r="N27" s="53">
        <f t="shared" si="7"/>
        <v>543911</v>
      </c>
      <c r="O27" s="55">
        <f t="shared" si="7"/>
        <v>0</v>
      </c>
      <c r="P27" s="141">
        <f t="shared" si="7"/>
        <v>847912</v>
      </c>
      <c r="Q27" s="200">
        <f t="shared" si="7"/>
        <v>932702</v>
      </c>
      <c r="R27" s="382"/>
      <c r="S27" s="53">
        <f>SUM(S26)</f>
        <v>0</v>
      </c>
      <c r="T27" s="53">
        <f>SUM(T26)</f>
        <v>0</v>
      </c>
      <c r="U27" s="55">
        <f>SUM(U26)</f>
        <v>0</v>
      </c>
      <c r="V27" s="5"/>
    </row>
    <row r="28" spans="1:22" ht="16.5" customHeight="1" outlineLevel="1" x14ac:dyDescent="0.2">
      <c r="A28" s="384" t="s">
        <v>18</v>
      </c>
      <c r="B28" s="385" t="s">
        <v>18</v>
      </c>
      <c r="C28" s="386" t="s">
        <v>190</v>
      </c>
      <c r="D28" s="387" t="s">
        <v>165</v>
      </c>
      <c r="E28" s="388"/>
      <c r="F28" s="408" t="s">
        <v>228</v>
      </c>
      <c r="G28" s="45" t="s">
        <v>25</v>
      </c>
      <c r="H28" s="193">
        <v>374733</v>
      </c>
      <c r="I28" s="6">
        <v>374733</v>
      </c>
      <c r="J28" s="6">
        <v>276110</v>
      </c>
      <c r="K28" s="226"/>
      <c r="L28" s="12">
        <v>374733</v>
      </c>
      <c r="M28" s="6">
        <v>374733</v>
      </c>
      <c r="N28" s="6">
        <v>276110</v>
      </c>
      <c r="O28" s="11"/>
      <c r="P28" s="140">
        <v>375750</v>
      </c>
      <c r="Q28" s="126">
        <v>379420</v>
      </c>
      <c r="R28" s="382"/>
      <c r="S28" s="6"/>
      <c r="T28" s="6"/>
      <c r="U28" s="11"/>
      <c r="V28" s="5"/>
    </row>
    <row r="29" spans="1:22" ht="16.5" customHeight="1" outlineLevel="1" x14ac:dyDescent="0.2">
      <c r="A29" s="384"/>
      <c r="B29" s="385"/>
      <c r="C29" s="386"/>
      <c r="D29" s="387"/>
      <c r="E29" s="388"/>
      <c r="F29" s="408"/>
      <c r="G29" s="57" t="s">
        <v>13</v>
      </c>
      <c r="H29" s="66">
        <f t="shared" ref="H29:Q29" si="8">SUM(H28)</f>
        <v>374733</v>
      </c>
      <c r="I29" s="53">
        <f t="shared" si="8"/>
        <v>374733</v>
      </c>
      <c r="J29" s="53">
        <f t="shared" si="8"/>
        <v>276110</v>
      </c>
      <c r="K29" s="219">
        <f t="shared" si="8"/>
        <v>0</v>
      </c>
      <c r="L29" s="48">
        <f t="shared" si="8"/>
        <v>374733</v>
      </c>
      <c r="M29" s="53">
        <f t="shared" si="8"/>
        <v>374733</v>
      </c>
      <c r="N29" s="53">
        <v>364969</v>
      </c>
      <c r="O29" s="55">
        <f t="shared" si="8"/>
        <v>0</v>
      </c>
      <c r="P29" s="141">
        <f t="shared" si="8"/>
        <v>375750</v>
      </c>
      <c r="Q29" s="200">
        <f t="shared" si="8"/>
        <v>379420</v>
      </c>
      <c r="R29" s="382"/>
      <c r="S29" s="53">
        <f>SUM(S28)</f>
        <v>0</v>
      </c>
      <c r="T29" s="53">
        <f>SUM(T28)</f>
        <v>0</v>
      </c>
      <c r="U29" s="55">
        <f>SUM(U28)</f>
        <v>0</v>
      </c>
      <c r="V29" s="5"/>
    </row>
    <row r="30" spans="1:22" ht="16.5" customHeight="1" outlineLevel="1" x14ac:dyDescent="0.2">
      <c r="A30" s="384" t="s">
        <v>18</v>
      </c>
      <c r="B30" s="385" t="s">
        <v>18</v>
      </c>
      <c r="C30" s="386" t="s">
        <v>191</v>
      </c>
      <c r="D30" s="387" t="s">
        <v>157</v>
      </c>
      <c r="E30" s="388"/>
      <c r="F30" s="408" t="s">
        <v>229</v>
      </c>
      <c r="G30" s="45" t="s">
        <v>25</v>
      </c>
      <c r="H30" s="193">
        <v>364969</v>
      </c>
      <c r="I30" s="6">
        <v>364969</v>
      </c>
      <c r="J30" s="6">
        <v>276004</v>
      </c>
      <c r="K30" s="226">
        <v>0</v>
      </c>
      <c r="L30" s="12">
        <v>364969</v>
      </c>
      <c r="M30" s="6">
        <v>364969</v>
      </c>
      <c r="N30" s="6">
        <v>276004</v>
      </c>
      <c r="O30" s="11"/>
      <c r="P30" s="140">
        <v>359546</v>
      </c>
      <c r="Q30" s="126">
        <v>360291</v>
      </c>
      <c r="R30" s="382"/>
      <c r="S30" s="6"/>
      <c r="T30" s="6"/>
      <c r="U30" s="11"/>
      <c r="V30" s="5"/>
    </row>
    <row r="31" spans="1:22" ht="16.5" customHeight="1" outlineLevel="1" x14ac:dyDescent="0.2">
      <c r="A31" s="384"/>
      <c r="B31" s="385"/>
      <c r="C31" s="386"/>
      <c r="D31" s="387"/>
      <c r="E31" s="388"/>
      <c r="F31" s="408"/>
      <c r="G31" s="57" t="s">
        <v>13</v>
      </c>
      <c r="H31" s="66">
        <f t="shared" ref="H31:Q31" si="9">SUM(H30)</f>
        <v>364969</v>
      </c>
      <c r="I31" s="53">
        <f t="shared" si="9"/>
        <v>364969</v>
      </c>
      <c r="J31" s="53">
        <f t="shared" si="9"/>
        <v>276004</v>
      </c>
      <c r="K31" s="219">
        <f t="shared" si="9"/>
        <v>0</v>
      </c>
      <c r="L31" s="48">
        <f t="shared" si="9"/>
        <v>364969</v>
      </c>
      <c r="M31" s="53">
        <f t="shared" si="9"/>
        <v>364969</v>
      </c>
      <c r="N31" s="53">
        <f t="shared" si="9"/>
        <v>276004</v>
      </c>
      <c r="O31" s="55">
        <f t="shared" si="9"/>
        <v>0</v>
      </c>
      <c r="P31" s="141">
        <f t="shared" si="9"/>
        <v>359546</v>
      </c>
      <c r="Q31" s="200">
        <f t="shared" si="9"/>
        <v>360291</v>
      </c>
      <c r="R31" s="382"/>
      <c r="S31" s="53">
        <f>SUM(S30)</f>
        <v>0</v>
      </c>
      <c r="T31" s="53">
        <f>SUM(T30)</f>
        <v>0</v>
      </c>
      <c r="U31" s="55">
        <f>SUM(U30)</f>
        <v>0</v>
      </c>
      <c r="V31" s="5"/>
    </row>
    <row r="32" spans="1:22" ht="16.5" customHeight="1" outlineLevel="1" x14ac:dyDescent="0.2">
      <c r="A32" s="384" t="s">
        <v>18</v>
      </c>
      <c r="B32" s="385"/>
      <c r="C32" s="386"/>
      <c r="D32" s="387"/>
      <c r="E32" s="388"/>
      <c r="F32" s="408"/>
      <c r="G32" s="45" t="s">
        <v>25</v>
      </c>
      <c r="H32" s="193"/>
      <c r="I32" s="6"/>
      <c r="J32" s="6"/>
      <c r="K32" s="226"/>
      <c r="L32" s="12"/>
      <c r="M32" s="6"/>
      <c r="N32" s="6"/>
      <c r="O32" s="11"/>
      <c r="P32" s="140"/>
      <c r="Q32" s="126"/>
      <c r="R32" s="382"/>
      <c r="S32" s="6"/>
      <c r="T32" s="6"/>
      <c r="U32" s="11"/>
      <c r="V32" s="5"/>
    </row>
    <row r="33" spans="1:22" ht="16.5" customHeight="1" outlineLevel="1" x14ac:dyDescent="0.2">
      <c r="A33" s="384"/>
      <c r="B33" s="385"/>
      <c r="C33" s="386"/>
      <c r="D33" s="387"/>
      <c r="E33" s="388"/>
      <c r="F33" s="408"/>
      <c r="G33" s="57" t="s">
        <v>13</v>
      </c>
      <c r="H33" s="66">
        <f t="shared" ref="H33:Q33" si="10">SUM(H32)</f>
        <v>0</v>
      </c>
      <c r="I33" s="53">
        <f t="shared" si="10"/>
        <v>0</v>
      </c>
      <c r="J33" s="53">
        <f t="shared" si="10"/>
        <v>0</v>
      </c>
      <c r="K33" s="219">
        <f t="shared" si="10"/>
        <v>0</v>
      </c>
      <c r="L33" s="48">
        <f t="shared" si="10"/>
        <v>0</v>
      </c>
      <c r="M33" s="53">
        <f t="shared" si="10"/>
        <v>0</v>
      </c>
      <c r="N33" s="53">
        <f t="shared" si="10"/>
        <v>0</v>
      </c>
      <c r="O33" s="55">
        <f t="shared" si="10"/>
        <v>0</v>
      </c>
      <c r="P33" s="141">
        <f t="shared" si="10"/>
        <v>0</v>
      </c>
      <c r="Q33" s="200">
        <f t="shared" si="10"/>
        <v>0</v>
      </c>
      <c r="R33" s="382"/>
      <c r="S33" s="53">
        <f>SUM(S32)</f>
        <v>0</v>
      </c>
      <c r="T33" s="53">
        <f>SUM(T32)</f>
        <v>0</v>
      </c>
      <c r="U33" s="55">
        <f>SUM(U32)</f>
        <v>0</v>
      </c>
      <c r="V33" s="5"/>
    </row>
    <row r="34" spans="1:22" ht="16.5" customHeight="1" outlineLevel="1" x14ac:dyDescent="0.2">
      <c r="A34" s="384"/>
      <c r="B34" s="385"/>
      <c r="C34" s="386"/>
      <c r="D34" s="387"/>
      <c r="E34" s="388"/>
      <c r="F34" s="408"/>
      <c r="G34" s="45" t="s">
        <v>25</v>
      </c>
      <c r="H34" s="193"/>
      <c r="I34" s="6"/>
      <c r="J34" s="6"/>
      <c r="K34" s="226"/>
      <c r="L34" s="12"/>
      <c r="M34" s="6"/>
      <c r="N34" s="6"/>
      <c r="O34" s="11"/>
      <c r="P34" s="140"/>
      <c r="Q34" s="126"/>
      <c r="R34" s="382"/>
      <c r="S34" s="6"/>
      <c r="T34" s="6"/>
      <c r="U34" s="11"/>
      <c r="V34" s="5"/>
    </row>
    <row r="35" spans="1:22" ht="16.5" customHeight="1" outlineLevel="1" x14ac:dyDescent="0.2">
      <c r="A35" s="384"/>
      <c r="B35" s="385"/>
      <c r="C35" s="386"/>
      <c r="D35" s="387"/>
      <c r="E35" s="388"/>
      <c r="F35" s="408"/>
      <c r="G35" s="57" t="s">
        <v>13</v>
      </c>
      <c r="H35" s="66">
        <f t="shared" ref="H35:Q35" si="11">SUM(H34)</f>
        <v>0</v>
      </c>
      <c r="I35" s="53">
        <f t="shared" si="11"/>
        <v>0</v>
      </c>
      <c r="J35" s="53">
        <f t="shared" si="11"/>
        <v>0</v>
      </c>
      <c r="K35" s="219">
        <f t="shared" si="11"/>
        <v>0</v>
      </c>
      <c r="L35" s="48">
        <f t="shared" si="11"/>
        <v>0</v>
      </c>
      <c r="M35" s="53">
        <f t="shared" si="11"/>
        <v>0</v>
      </c>
      <c r="N35" s="53">
        <f t="shared" si="11"/>
        <v>0</v>
      </c>
      <c r="O35" s="55">
        <f t="shared" si="11"/>
        <v>0</v>
      </c>
      <c r="P35" s="141">
        <f t="shared" si="11"/>
        <v>0</v>
      </c>
      <c r="Q35" s="200">
        <f t="shared" si="11"/>
        <v>0</v>
      </c>
      <c r="R35" s="382"/>
      <c r="S35" s="53">
        <f>SUM(S34)</f>
        <v>0</v>
      </c>
      <c r="T35" s="53">
        <f>SUM(T34)</f>
        <v>0</v>
      </c>
      <c r="U35" s="55">
        <f>SUM(U34)</f>
        <v>0</v>
      </c>
      <c r="V35" s="5"/>
    </row>
    <row r="36" spans="1:22" ht="16.5" customHeight="1" outlineLevel="1" x14ac:dyDescent="0.2">
      <c r="A36" s="384"/>
      <c r="B36" s="385"/>
      <c r="C36" s="386"/>
      <c r="D36" s="387"/>
      <c r="E36" s="388"/>
      <c r="F36" s="408"/>
      <c r="G36" s="45" t="s">
        <v>25</v>
      </c>
      <c r="H36" s="193"/>
      <c r="I36" s="6"/>
      <c r="J36" s="6"/>
      <c r="K36" s="226"/>
      <c r="L36" s="12"/>
      <c r="M36" s="6"/>
      <c r="N36" s="6"/>
      <c r="O36" s="11"/>
      <c r="P36" s="140"/>
      <c r="Q36" s="126"/>
      <c r="R36" s="382"/>
      <c r="S36" s="6"/>
      <c r="T36" s="6"/>
      <c r="U36" s="11"/>
      <c r="V36" s="5"/>
    </row>
    <row r="37" spans="1:22" ht="16.5" customHeight="1" outlineLevel="1" x14ac:dyDescent="0.2">
      <c r="A37" s="384"/>
      <c r="B37" s="385"/>
      <c r="C37" s="386"/>
      <c r="D37" s="387"/>
      <c r="E37" s="388"/>
      <c r="F37" s="408"/>
      <c r="G37" s="57" t="s">
        <v>13</v>
      </c>
      <c r="H37" s="66">
        <f t="shared" ref="H37:Q37" si="12">SUM(H36)</f>
        <v>0</v>
      </c>
      <c r="I37" s="53">
        <f t="shared" si="12"/>
        <v>0</v>
      </c>
      <c r="J37" s="53">
        <f t="shared" si="12"/>
        <v>0</v>
      </c>
      <c r="K37" s="219">
        <f t="shared" si="12"/>
        <v>0</v>
      </c>
      <c r="L37" s="48">
        <f t="shared" si="12"/>
        <v>0</v>
      </c>
      <c r="M37" s="53">
        <f t="shared" si="12"/>
        <v>0</v>
      </c>
      <c r="N37" s="53">
        <f t="shared" si="12"/>
        <v>0</v>
      </c>
      <c r="O37" s="55">
        <f t="shared" si="12"/>
        <v>0</v>
      </c>
      <c r="P37" s="141">
        <f t="shared" si="12"/>
        <v>0</v>
      </c>
      <c r="Q37" s="200">
        <f t="shared" si="12"/>
        <v>0</v>
      </c>
      <c r="R37" s="382"/>
      <c r="S37" s="53">
        <f>SUM(S36)</f>
        <v>0</v>
      </c>
      <c r="T37" s="53">
        <f>SUM(T36)</f>
        <v>0</v>
      </c>
      <c r="U37" s="55">
        <f>SUM(U36)</f>
        <v>0</v>
      </c>
      <c r="V37" s="5"/>
    </row>
    <row r="38" spans="1:22" ht="16.5" customHeight="1" outlineLevel="1" x14ac:dyDescent="0.2">
      <c r="A38" s="384"/>
      <c r="B38" s="385"/>
      <c r="C38" s="386"/>
      <c r="D38" s="387"/>
      <c r="E38" s="388"/>
      <c r="F38" s="408"/>
      <c r="G38" s="45" t="s">
        <v>25</v>
      </c>
      <c r="H38" s="193"/>
      <c r="I38" s="6"/>
      <c r="J38" s="6"/>
      <c r="K38" s="226"/>
      <c r="L38" s="12"/>
      <c r="M38" s="6"/>
      <c r="N38" s="6"/>
      <c r="O38" s="11"/>
      <c r="P38" s="140"/>
      <c r="Q38" s="126"/>
      <c r="R38" s="382"/>
      <c r="S38" s="6"/>
      <c r="T38" s="6"/>
      <c r="U38" s="11"/>
      <c r="V38" s="5"/>
    </row>
    <row r="39" spans="1:22" ht="16.5" customHeight="1" outlineLevel="1" x14ac:dyDescent="0.2">
      <c r="A39" s="384"/>
      <c r="B39" s="385"/>
      <c r="C39" s="386"/>
      <c r="D39" s="387"/>
      <c r="E39" s="388"/>
      <c r="F39" s="408"/>
      <c r="G39" s="57" t="s">
        <v>13</v>
      </c>
      <c r="H39" s="66">
        <f t="shared" ref="H39:Q39" si="13">SUM(H38)</f>
        <v>0</v>
      </c>
      <c r="I39" s="53">
        <f t="shared" si="13"/>
        <v>0</v>
      </c>
      <c r="J39" s="53">
        <f t="shared" si="13"/>
        <v>0</v>
      </c>
      <c r="K39" s="219">
        <f t="shared" si="13"/>
        <v>0</v>
      </c>
      <c r="L39" s="48">
        <f t="shared" si="13"/>
        <v>0</v>
      </c>
      <c r="M39" s="53">
        <f t="shared" si="13"/>
        <v>0</v>
      </c>
      <c r="N39" s="53">
        <f t="shared" si="13"/>
        <v>0</v>
      </c>
      <c r="O39" s="55">
        <f t="shared" si="13"/>
        <v>0</v>
      </c>
      <c r="P39" s="141">
        <f t="shared" si="13"/>
        <v>0</v>
      </c>
      <c r="Q39" s="200">
        <f t="shared" si="13"/>
        <v>0</v>
      </c>
      <c r="R39" s="382"/>
      <c r="S39" s="53">
        <f>SUM(S38)</f>
        <v>0</v>
      </c>
      <c r="T39" s="53">
        <f>SUM(T38)</f>
        <v>0</v>
      </c>
      <c r="U39" s="55">
        <f>SUM(U38)</f>
        <v>0</v>
      </c>
      <c r="V39" s="5"/>
    </row>
    <row r="40" spans="1:22" ht="13.5" customHeight="1" x14ac:dyDescent="0.2">
      <c r="A40" s="384" t="s">
        <v>18</v>
      </c>
      <c r="B40" s="385" t="s">
        <v>18</v>
      </c>
      <c r="C40" s="386" t="s">
        <v>20</v>
      </c>
      <c r="D40" s="387" t="s">
        <v>137</v>
      </c>
      <c r="E40" s="388" t="s">
        <v>47</v>
      </c>
      <c r="F40" s="388"/>
      <c r="G40" s="129" t="s">
        <v>25</v>
      </c>
      <c r="H40" s="193">
        <f>SUM(H44+H48+H52+H56+H60)</f>
        <v>14544</v>
      </c>
      <c r="I40" s="6">
        <f t="shared" ref="I40:Q40" si="14">SUM(I44+I48+I52+I56+I60)</f>
        <v>14544</v>
      </c>
      <c r="J40" s="6">
        <f t="shared" si="14"/>
        <v>11105</v>
      </c>
      <c r="K40" s="226">
        <f t="shared" si="14"/>
        <v>0</v>
      </c>
      <c r="L40" s="12">
        <f t="shared" si="14"/>
        <v>14666</v>
      </c>
      <c r="M40" s="6">
        <f t="shared" si="14"/>
        <v>14666</v>
      </c>
      <c r="N40" s="6">
        <f t="shared" si="14"/>
        <v>11194</v>
      </c>
      <c r="O40" s="11">
        <f t="shared" si="14"/>
        <v>0</v>
      </c>
      <c r="P40" s="140">
        <f t="shared" si="14"/>
        <v>14690</v>
      </c>
      <c r="Q40" s="126">
        <f t="shared" si="14"/>
        <v>15830</v>
      </c>
      <c r="R40" s="382" t="s">
        <v>138</v>
      </c>
      <c r="S40" s="400">
        <v>2</v>
      </c>
      <c r="T40" s="400">
        <v>2</v>
      </c>
      <c r="U40" s="401">
        <v>2</v>
      </c>
      <c r="V40" s="5"/>
    </row>
    <row r="41" spans="1:22" ht="12.75" customHeight="1" x14ac:dyDescent="0.2">
      <c r="A41" s="384"/>
      <c r="B41" s="385"/>
      <c r="C41" s="386"/>
      <c r="D41" s="387"/>
      <c r="E41" s="388"/>
      <c r="F41" s="388"/>
      <c r="G41" s="129" t="s">
        <v>96</v>
      </c>
      <c r="H41" s="193">
        <f>SUM(H45+H49+H53+H57+H61)</f>
        <v>966379</v>
      </c>
      <c r="I41" s="6">
        <f t="shared" ref="I41:Q41" si="15">SUM(I45+I49+I53+I57+I61)</f>
        <v>973148</v>
      </c>
      <c r="J41" s="6">
        <f t="shared" si="15"/>
        <v>327701</v>
      </c>
      <c r="K41" s="226">
        <f t="shared" si="15"/>
        <v>21150</v>
      </c>
      <c r="L41" s="12">
        <f t="shared" si="15"/>
        <v>842556</v>
      </c>
      <c r="M41" s="6">
        <f t="shared" si="15"/>
        <v>783132</v>
      </c>
      <c r="N41" s="6">
        <f t="shared" si="15"/>
        <v>563910</v>
      </c>
      <c r="O41" s="11">
        <f t="shared" si="15"/>
        <v>59424</v>
      </c>
      <c r="P41" s="140">
        <f t="shared" si="15"/>
        <v>834464</v>
      </c>
      <c r="Q41" s="126">
        <f t="shared" si="15"/>
        <v>844262</v>
      </c>
      <c r="R41" s="382"/>
      <c r="S41" s="400"/>
      <c r="T41" s="400"/>
      <c r="U41" s="401"/>
      <c r="V41" s="5"/>
    </row>
    <row r="42" spans="1:22" ht="12.75" customHeight="1" x14ac:dyDescent="0.2">
      <c r="A42" s="384"/>
      <c r="B42" s="385"/>
      <c r="C42" s="386"/>
      <c r="D42" s="387"/>
      <c r="E42" s="388"/>
      <c r="F42" s="388"/>
      <c r="G42" s="129" t="s">
        <v>135</v>
      </c>
      <c r="H42" s="193">
        <f>SUM(H46+H50+H54+H58+H62)</f>
        <v>66495</v>
      </c>
      <c r="I42" s="6">
        <f t="shared" ref="I42:Q42" si="16">SUM(I46+I50+I54+I58+I62)</f>
        <v>66496</v>
      </c>
      <c r="J42" s="6">
        <f t="shared" si="16"/>
        <v>29452</v>
      </c>
      <c r="K42" s="226">
        <f t="shared" si="16"/>
        <v>0</v>
      </c>
      <c r="L42" s="12">
        <f t="shared" si="16"/>
        <v>66497</v>
      </c>
      <c r="M42" s="6">
        <f t="shared" si="16"/>
        <v>66497</v>
      </c>
      <c r="N42" s="6">
        <f t="shared" si="16"/>
        <v>29453</v>
      </c>
      <c r="O42" s="11">
        <f t="shared" si="16"/>
        <v>0</v>
      </c>
      <c r="P42" s="140">
        <f t="shared" si="16"/>
        <v>62225</v>
      </c>
      <c r="Q42" s="126">
        <f t="shared" si="16"/>
        <v>62685</v>
      </c>
      <c r="R42" s="382"/>
      <c r="S42" s="400"/>
      <c r="T42" s="400"/>
      <c r="U42" s="401"/>
      <c r="V42" s="5"/>
    </row>
    <row r="43" spans="1:22" ht="11.45" customHeight="1" x14ac:dyDescent="0.2">
      <c r="A43" s="384"/>
      <c r="B43" s="385"/>
      <c r="C43" s="386"/>
      <c r="D43" s="387"/>
      <c r="E43" s="388"/>
      <c r="F43" s="388"/>
      <c r="G43" s="57" t="s">
        <v>13</v>
      </c>
      <c r="H43" s="66">
        <f t="shared" ref="H43:Q43" si="17">SUM(H40:H42)</f>
        <v>1047418</v>
      </c>
      <c r="I43" s="53">
        <f t="shared" si="17"/>
        <v>1054188</v>
      </c>
      <c r="J43" s="53">
        <f t="shared" si="17"/>
        <v>368258</v>
      </c>
      <c r="K43" s="219">
        <f t="shared" si="17"/>
        <v>21150</v>
      </c>
      <c r="L43" s="48">
        <f t="shared" si="17"/>
        <v>923719</v>
      </c>
      <c r="M43" s="53">
        <f t="shared" si="17"/>
        <v>864295</v>
      </c>
      <c r="N43" s="53">
        <f t="shared" si="17"/>
        <v>604557</v>
      </c>
      <c r="O43" s="55">
        <f t="shared" si="17"/>
        <v>59424</v>
      </c>
      <c r="P43" s="141">
        <f>SUM(P40:P42)</f>
        <v>911379</v>
      </c>
      <c r="Q43" s="200">
        <f t="shared" si="17"/>
        <v>922777</v>
      </c>
      <c r="R43" s="382"/>
      <c r="S43" s="53">
        <f>SUM(S40)</f>
        <v>2</v>
      </c>
      <c r="T43" s="53">
        <f>SUM(T40)</f>
        <v>2</v>
      </c>
      <c r="U43" s="55">
        <f>SUM(U40)</f>
        <v>2</v>
      </c>
      <c r="V43" s="5"/>
    </row>
    <row r="44" spans="1:22" ht="13.5" customHeight="1" outlineLevel="1" x14ac:dyDescent="0.2">
      <c r="A44" s="384" t="s">
        <v>18</v>
      </c>
      <c r="B44" s="385" t="s">
        <v>18</v>
      </c>
      <c r="C44" s="386" t="s">
        <v>193</v>
      </c>
      <c r="D44" s="387" t="s">
        <v>158</v>
      </c>
      <c r="E44" s="388"/>
      <c r="F44" s="388" t="s">
        <v>196</v>
      </c>
      <c r="G44" s="129" t="s">
        <v>25</v>
      </c>
      <c r="H44" s="193">
        <v>6280</v>
      </c>
      <c r="I44" s="6">
        <v>6280</v>
      </c>
      <c r="J44" s="6">
        <v>4795</v>
      </c>
      <c r="K44" s="226">
        <v>0</v>
      </c>
      <c r="L44" s="12">
        <v>6360</v>
      </c>
      <c r="M44" s="6">
        <v>6360</v>
      </c>
      <c r="N44" s="6">
        <v>4856</v>
      </c>
      <c r="O44" s="11"/>
      <c r="P44" s="140">
        <v>6300</v>
      </c>
      <c r="Q44" s="126">
        <v>6300</v>
      </c>
      <c r="R44" s="382"/>
      <c r="S44" s="400"/>
      <c r="T44" s="400"/>
      <c r="U44" s="401"/>
      <c r="V44" s="5"/>
    </row>
    <row r="45" spans="1:22" ht="12.75" customHeight="1" outlineLevel="1" x14ac:dyDescent="0.2">
      <c r="A45" s="384"/>
      <c r="B45" s="385"/>
      <c r="C45" s="386"/>
      <c r="D45" s="387"/>
      <c r="E45" s="388"/>
      <c r="F45" s="388"/>
      <c r="G45" s="129" t="s">
        <v>96</v>
      </c>
      <c r="H45" s="193">
        <v>423550</v>
      </c>
      <c r="I45" s="6">
        <v>413410</v>
      </c>
      <c r="J45" s="6">
        <v>21493</v>
      </c>
      <c r="K45" s="226">
        <v>10140</v>
      </c>
      <c r="L45" s="12">
        <v>360219</v>
      </c>
      <c r="M45" s="6">
        <v>360219</v>
      </c>
      <c r="N45" s="6">
        <v>261589</v>
      </c>
      <c r="O45" s="11"/>
      <c r="P45" s="140">
        <v>400300</v>
      </c>
      <c r="Q45" s="126">
        <v>400300</v>
      </c>
      <c r="R45" s="382"/>
      <c r="S45" s="400"/>
      <c r="T45" s="400"/>
      <c r="U45" s="401"/>
      <c r="V45" s="5"/>
    </row>
    <row r="46" spans="1:22" ht="12.75" customHeight="1" outlineLevel="1" x14ac:dyDescent="0.2">
      <c r="A46" s="384"/>
      <c r="B46" s="385"/>
      <c r="C46" s="386"/>
      <c r="D46" s="387"/>
      <c r="E46" s="388"/>
      <c r="F46" s="388"/>
      <c r="G46" s="129" t="s">
        <v>135</v>
      </c>
      <c r="H46" s="193">
        <v>28150</v>
      </c>
      <c r="I46" s="6">
        <v>28151</v>
      </c>
      <c r="J46" s="6">
        <v>21492</v>
      </c>
      <c r="K46" s="226">
        <v>0</v>
      </c>
      <c r="L46" s="12">
        <v>28151</v>
      </c>
      <c r="M46" s="6">
        <v>28151</v>
      </c>
      <c r="N46" s="6">
        <v>21493</v>
      </c>
      <c r="O46" s="11"/>
      <c r="P46" s="140">
        <v>28200</v>
      </c>
      <c r="Q46" s="126">
        <v>28200</v>
      </c>
      <c r="R46" s="382"/>
      <c r="S46" s="400"/>
      <c r="T46" s="400"/>
      <c r="U46" s="401"/>
      <c r="V46" s="5"/>
    </row>
    <row r="47" spans="1:22" ht="17.25" customHeight="1" outlineLevel="1" x14ac:dyDescent="0.2">
      <c r="A47" s="384"/>
      <c r="B47" s="385"/>
      <c r="C47" s="386"/>
      <c r="D47" s="387"/>
      <c r="E47" s="388"/>
      <c r="F47" s="388"/>
      <c r="G47" s="57" t="s">
        <v>13</v>
      </c>
      <c r="H47" s="66">
        <f t="shared" ref="H47:Q47" si="18">SUM(H44:H46)</f>
        <v>457980</v>
      </c>
      <c r="I47" s="53">
        <f t="shared" si="18"/>
        <v>447841</v>
      </c>
      <c r="J47" s="53">
        <f t="shared" si="18"/>
        <v>47780</v>
      </c>
      <c r="K47" s="219">
        <f t="shared" si="18"/>
        <v>10140</v>
      </c>
      <c r="L47" s="48">
        <f t="shared" si="18"/>
        <v>394730</v>
      </c>
      <c r="M47" s="53">
        <f t="shared" si="18"/>
        <v>394730</v>
      </c>
      <c r="N47" s="53">
        <f t="shared" si="18"/>
        <v>287938</v>
      </c>
      <c r="O47" s="55">
        <f t="shared" si="18"/>
        <v>0</v>
      </c>
      <c r="P47" s="141">
        <f t="shared" si="18"/>
        <v>434800</v>
      </c>
      <c r="Q47" s="200">
        <f t="shared" si="18"/>
        <v>434800</v>
      </c>
      <c r="R47" s="382"/>
      <c r="S47" s="53">
        <f>SUM(S44)</f>
        <v>0</v>
      </c>
      <c r="T47" s="53">
        <f>SUM(T44)</f>
        <v>0</v>
      </c>
      <c r="U47" s="55">
        <f>SUM(U44)</f>
        <v>0</v>
      </c>
      <c r="V47" s="5"/>
    </row>
    <row r="48" spans="1:22" ht="13.5" customHeight="1" outlineLevel="1" x14ac:dyDescent="0.2">
      <c r="A48" s="384" t="s">
        <v>18</v>
      </c>
      <c r="B48" s="385" t="s">
        <v>18</v>
      </c>
      <c r="C48" s="386" t="s">
        <v>194</v>
      </c>
      <c r="D48" s="387" t="s">
        <v>159</v>
      </c>
      <c r="E48" s="388"/>
      <c r="F48" s="388" t="s">
        <v>197</v>
      </c>
      <c r="G48" s="129" t="s">
        <v>25</v>
      </c>
      <c r="H48" s="193">
        <v>2454</v>
      </c>
      <c r="I48" s="6">
        <v>2454</v>
      </c>
      <c r="J48" s="6">
        <v>1874</v>
      </c>
      <c r="K48" s="226">
        <v>0</v>
      </c>
      <c r="L48" s="12">
        <v>2454</v>
      </c>
      <c r="M48" s="6">
        <v>2454</v>
      </c>
      <c r="N48" s="6">
        <v>1874</v>
      </c>
      <c r="O48" s="11"/>
      <c r="P48" s="140">
        <v>2580</v>
      </c>
      <c r="Q48" s="126">
        <v>2580</v>
      </c>
      <c r="R48" s="382"/>
      <c r="S48" s="400"/>
      <c r="T48" s="400"/>
      <c r="U48" s="401"/>
      <c r="V48" s="5"/>
    </row>
    <row r="49" spans="1:22" ht="12.75" customHeight="1" outlineLevel="1" x14ac:dyDescent="0.2">
      <c r="A49" s="384"/>
      <c r="B49" s="385"/>
      <c r="C49" s="386"/>
      <c r="D49" s="387"/>
      <c r="E49" s="388"/>
      <c r="F49" s="388"/>
      <c r="G49" s="129" t="s">
        <v>96</v>
      </c>
      <c r="H49" s="193">
        <v>216456</v>
      </c>
      <c r="I49" s="6">
        <v>205446</v>
      </c>
      <c r="J49" s="6">
        <v>143253</v>
      </c>
      <c r="K49" s="226">
        <v>11010</v>
      </c>
      <c r="L49" s="12">
        <v>199226</v>
      </c>
      <c r="M49" s="6">
        <v>197726</v>
      </c>
      <c r="N49" s="6">
        <v>143253</v>
      </c>
      <c r="O49" s="11">
        <v>1500</v>
      </c>
      <c r="P49" s="140">
        <v>198350</v>
      </c>
      <c r="Q49" s="126">
        <v>196130</v>
      </c>
      <c r="R49" s="382"/>
      <c r="S49" s="400"/>
      <c r="T49" s="400"/>
      <c r="U49" s="401"/>
      <c r="V49" s="5"/>
    </row>
    <row r="50" spans="1:22" ht="12.75" customHeight="1" outlineLevel="1" x14ac:dyDescent="0.2">
      <c r="A50" s="384"/>
      <c r="B50" s="385"/>
      <c r="C50" s="386"/>
      <c r="D50" s="387"/>
      <c r="E50" s="388"/>
      <c r="F50" s="388"/>
      <c r="G50" s="129" t="s">
        <v>135</v>
      </c>
      <c r="H50" s="193">
        <v>10426</v>
      </c>
      <c r="I50" s="6">
        <v>10426</v>
      </c>
      <c r="J50" s="6">
        <v>7960</v>
      </c>
      <c r="K50" s="226"/>
      <c r="L50" s="12">
        <v>10426</v>
      </c>
      <c r="M50" s="6">
        <v>10426</v>
      </c>
      <c r="N50" s="6">
        <v>7960</v>
      </c>
      <c r="O50" s="11"/>
      <c r="P50" s="140">
        <v>9270</v>
      </c>
      <c r="Q50" s="126">
        <v>9270</v>
      </c>
      <c r="R50" s="382"/>
      <c r="S50" s="400"/>
      <c r="T50" s="400"/>
      <c r="U50" s="401"/>
      <c r="V50" s="5"/>
    </row>
    <row r="51" spans="1:22" ht="17.25" customHeight="1" outlineLevel="1" x14ac:dyDescent="0.2">
      <c r="A51" s="384"/>
      <c r="B51" s="385"/>
      <c r="C51" s="386"/>
      <c r="D51" s="387"/>
      <c r="E51" s="388"/>
      <c r="F51" s="388"/>
      <c r="G51" s="57" t="s">
        <v>13</v>
      </c>
      <c r="H51" s="68">
        <f t="shared" ref="H51:Q51" si="19">SUM(H48:H50)</f>
        <v>229336</v>
      </c>
      <c r="I51" s="64">
        <f t="shared" si="19"/>
        <v>218326</v>
      </c>
      <c r="J51" s="64">
        <f t="shared" si="19"/>
        <v>153087</v>
      </c>
      <c r="K51" s="219">
        <f t="shared" si="19"/>
        <v>11010</v>
      </c>
      <c r="L51" s="48">
        <f t="shared" si="19"/>
        <v>212106</v>
      </c>
      <c r="M51" s="53">
        <f t="shared" si="19"/>
        <v>210606</v>
      </c>
      <c r="N51" s="53">
        <f t="shared" si="19"/>
        <v>153087</v>
      </c>
      <c r="O51" s="55">
        <f t="shared" si="19"/>
        <v>1500</v>
      </c>
      <c r="P51" s="141">
        <f t="shared" si="19"/>
        <v>210200</v>
      </c>
      <c r="Q51" s="200">
        <f t="shared" si="19"/>
        <v>207980</v>
      </c>
      <c r="R51" s="382"/>
      <c r="S51" s="53">
        <f>SUM(S48)</f>
        <v>0</v>
      </c>
      <c r="T51" s="53">
        <f>SUM(T48)</f>
        <v>0</v>
      </c>
      <c r="U51" s="55">
        <f>SUM(U48)</f>
        <v>0</v>
      </c>
      <c r="V51" s="5"/>
    </row>
    <row r="52" spans="1:22" ht="13.5" customHeight="1" outlineLevel="1" x14ac:dyDescent="0.2">
      <c r="A52" s="384" t="s">
        <v>18</v>
      </c>
      <c r="B52" s="385" t="s">
        <v>18</v>
      </c>
      <c r="C52" s="386" t="s">
        <v>195</v>
      </c>
      <c r="D52" s="387" t="s">
        <v>175</v>
      </c>
      <c r="E52" s="388"/>
      <c r="F52" s="388" t="s">
        <v>198</v>
      </c>
      <c r="G52" s="129" t="s">
        <v>25</v>
      </c>
      <c r="H52" s="49">
        <v>5810</v>
      </c>
      <c r="I52" s="54">
        <v>5810</v>
      </c>
      <c r="J52" s="54">
        <v>4436</v>
      </c>
      <c r="K52" s="226"/>
      <c r="L52" s="12">
        <v>5852</v>
      </c>
      <c r="M52" s="6">
        <v>5852</v>
      </c>
      <c r="N52" s="6">
        <v>4464</v>
      </c>
      <c r="O52" s="11"/>
      <c r="P52" s="140">
        <v>5810</v>
      </c>
      <c r="Q52" s="126">
        <v>6950</v>
      </c>
      <c r="R52" s="382"/>
      <c r="S52" s="400">
        <v>1</v>
      </c>
      <c r="T52" s="400">
        <v>1</v>
      </c>
      <c r="U52" s="401">
        <v>1</v>
      </c>
      <c r="V52" s="5"/>
    </row>
    <row r="53" spans="1:22" ht="12.75" customHeight="1" outlineLevel="1" x14ac:dyDescent="0.2">
      <c r="A53" s="384"/>
      <c r="B53" s="385"/>
      <c r="C53" s="386"/>
      <c r="D53" s="387"/>
      <c r="E53" s="388"/>
      <c r="F53" s="388"/>
      <c r="G53" s="129" t="s">
        <v>96</v>
      </c>
      <c r="H53" s="258">
        <v>324973</v>
      </c>
      <c r="I53" s="238">
        <v>352892</v>
      </c>
      <c r="J53" s="238">
        <v>162955</v>
      </c>
      <c r="K53" s="226"/>
      <c r="L53" s="12">
        <v>281711</v>
      </c>
      <c r="M53" s="6">
        <v>223787</v>
      </c>
      <c r="N53" s="6">
        <v>159068</v>
      </c>
      <c r="O53" s="11">
        <v>57924</v>
      </c>
      <c r="P53" s="140">
        <v>235814</v>
      </c>
      <c r="Q53" s="126">
        <v>247832</v>
      </c>
      <c r="R53" s="382"/>
      <c r="S53" s="400"/>
      <c r="T53" s="400"/>
      <c r="U53" s="401"/>
      <c r="V53" s="5"/>
    </row>
    <row r="54" spans="1:22" ht="12.75" customHeight="1" outlineLevel="1" x14ac:dyDescent="0.2">
      <c r="A54" s="384"/>
      <c r="B54" s="385"/>
      <c r="C54" s="386"/>
      <c r="D54" s="387"/>
      <c r="E54" s="388"/>
      <c r="F54" s="388"/>
      <c r="G54" s="129" t="s">
        <v>135</v>
      </c>
      <c r="H54" s="193">
        <v>27919</v>
      </c>
      <c r="I54" s="6">
        <v>27919</v>
      </c>
      <c r="J54" s="6">
        <v>0</v>
      </c>
      <c r="K54" s="226"/>
      <c r="L54" s="12">
        <v>27920</v>
      </c>
      <c r="M54" s="6">
        <v>27920</v>
      </c>
      <c r="N54" s="6"/>
      <c r="O54" s="11"/>
      <c r="P54" s="140">
        <v>24755</v>
      </c>
      <c r="Q54" s="126">
        <v>25215</v>
      </c>
      <c r="R54" s="382"/>
      <c r="S54" s="400"/>
      <c r="T54" s="400"/>
      <c r="U54" s="401"/>
      <c r="V54" s="5"/>
    </row>
    <row r="55" spans="1:22" ht="17.25" customHeight="1" outlineLevel="1" x14ac:dyDescent="0.2">
      <c r="A55" s="384"/>
      <c r="B55" s="385"/>
      <c r="C55" s="386"/>
      <c r="D55" s="387"/>
      <c r="E55" s="388"/>
      <c r="F55" s="388"/>
      <c r="G55" s="57" t="s">
        <v>13</v>
      </c>
      <c r="H55" s="66">
        <f t="shared" ref="H55:Q55" si="20">SUM(H52:H54)</f>
        <v>358702</v>
      </c>
      <c r="I55" s="53">
        <f t="shared" si="20"/>
        <v>386621</v>
      </c>
      <c r="J55" s="53">
        <f t="shared" si="20"/>
        <v>167391</v>
      </c>
      <c r="K55" s="219">
        <f t="shared" si="20"/>
        <v>0</v>
      </c>
      <c r="L55" s="48">
        <f t="shared" si="20"/>
        <v>315483</v>
      </c>
      <c r="M55" s="53">
        <f t="shared" si="20"/>
        <v>257559</v>
      </c>
      <c r="N55" s="53">
        <f t="shared" si="20"/>
        <v>163532</v>
      </c>
      <c r="O55" s="55">
        <f t="shared" si="20"/>
        <v>57924</v>
      </c>
      <c r="P55" s="141">
        <f t="shared" si="20"/>
        <v>266379</v>
      </c>
      <c r="Q55" s="200">
        <f t="shared" si="20"/>
        <v>279997</v>
      </c>
      <c r="R55" s="382"/>
      <c r="S55" s="53">
        <f>SUM(S52)</f>
        <v>1</v>
      </c>
      <c r="T55" s="53">
        <f>SUM(T52)</f>
        <v>1</v>
      </c>
      <c r="U55" s="55">
        <f>SUM(U52)</f>
        <v>1</v>
      </c>
      <c r="V55" s="5"/>
    </row>
    <row r="56" spans="1:22" ht="13.5" customHeight="1" outlineLevel="1" x14ac:dyDescent="0.2">
      <c r="A56" s="384" t="s">
        <v>18</v>
      </c>
      <c r="B56" s="385" t="s">
        <v>18</v>
      </c>
      <c r="C56" s="386" t="s">
        <v>233</v>
      </c>
      <c r="D56" s="387" t="s">
        <v>183</v>
      </c>
      <c r="E56" s="388"/>
      <c r="F56" s="388" t="s">
        <v>18</v>
      </c>
      <c r="G56" s="129" t="s">
        <v>25</v>
      </c>
      <c r="H56" s="193"/>
      <c r="I56" s="6"/>
      <c r="J56" s="6"/>
      <c r="K56" s="226"/>
      <c r="L56" s="12"/>
      <c r="M56" s="6"/>
      <c r="N56" s="6"/>
      <c r="O56" s="11"/>
      <c r="P56" s="140"/>
      <c r="Q56" s="126"/>
      <c r="R56" s="382"/>
      <c r="S56" s="400"/>
      <c r="T56" s="400"/>
      <c r="U56" s="401"/>
      <c r="V56" s="5"/>
    </row>
    <row r="57" spans="1:22" ht="12.75" customHeight="1" outlineLevel="1" x14ac:dyDescent="0.2">
      <c r="A57" s="384"/>
      <c r="B57" s="385"/>
      <c r="C57" s="386"/>
      <c r="D57" s="387"/>
      <c r="E57" s="388"/>
      <c r="F57" s="388"/>
      <c r="G57" s="129" t="s">
        <v>96</v>
      </c>
      <c r="H57" s="193">
        <v>1400</v>
      </c>
      <c r="I57" s="6">
        <v>1400</v>
      </c>
      <c r="J57" s="6"/>
      <c r="K57" s="226"/>
      <c r="L57" s="12">
        <v>1400</v>
      </c>
      <c r="M57" s="6">
        <v>1400</v>
      </c>
      <c r="N57" s="6"/>
      <c r="O57" s="11"/>
      <c r="P57" s="140"/>
      <c r="Q57" s="126"/>
      <c r="R57" s="382"/>
      <c r="S57" s="400"/>
      <c r="T57" s="400"/>
      <c r="U57" s="401"/>
      <c r="V57" s="5"/>
    </row>
    <row r="58" spans="1:22" ht="12.75" customHeight="1" outlineLevel="1" x14ac:dyDescent="0.2">
      <c r="A58" s="384"/>
      <c r="B58" s="385"/>
      <c r="C58" s="386"/>
      <c r="D58" s="387"/>
      <c r="E58" s="388"/>
      <c r="F58" s="388"/>
      <c r="G58" s="129" t="s">
        <v>135</v>
      </c>
      <c r="H58" s="193"/>
      <c r="I58" s="6"/>
      <c r="J58" s="6"/>
      <c r="K58" s="226"/>
      <c r="L58" s="12"/>
      <c r="M58" s="6"/>
      <c r="N58" s="6"/>
      <c r="O58" s="11"/>
      <c r="P58" s="140"/>
      <c r="Q58" s="126"/>
      <c r="R58" s="382"/>
      <c r="S58" s="400"/>
      <c r="T58" s="400"/>
      <c r="U58" s="401"/>
      <c r="V58" s="5"/>
    </row>
    <row r="59" spans="1:22" ht="17.25" customHeight="1" outlineLevel="1" x14ac:dyDescent="0.2">
      <c r="A59" s="384"/>
      <c r="B59" s="385"/>
      <c r="C59" s="386"/>
      <c r="D59" s="387"/>
      <c r="E59" s="388"/>
      <c r="F59" s="388"/>
      <c r="G59" s="57" t="s">
        <v>13</v>
      </c>
      <c r="H59" s="66">
        <f t="shared" ref="H59:Q59" si="21">SUM(H56:H58)</f>
        <v>1400</v>
      </c>
      <c r="I59" s="53">
        <f t="shared" si="21"/>
        <v>1400</v>
      </c>
      <c r="J59" s="53">
        <f t="shared" si="21"/>
        <v>0</v>
      </c>
      <c r="K59" s="219">
        <f t="shared" si="21"/>
        <v>0</v>
      </c>
      <c r="L59" s="48">
        <f t="shared" si="21"/>
        <v>1400</v>
      </c>
      <c r="M59" s="53">
        <f t="shared" si="21"/>
        <v>1400</v>
      </c>
      <c r="N59" s="53">
        <f t="shared" si="21"/>
        <v>0</v>
      </c>
      <c r="O59" s="55">
        <f t="shared" si="21"/>
        <v>0</v>
      </c>
      <c r="P59" s="141">
        <f t="shared" si="21"/>
        <v>0</v>
      </c>
      <c r="Q59" s="200">
        <f t="shared" si="21"/>
        <v>0</v>
      </c>
      <c r="R59" s="382"/>
      <c r="S59" s="53">
        <f>SUM(S56)</f>
        <v>0</v>
      </c>
      <c r="T59" s="53">
        <f>SUM(T56)</f>
        <v>0</v>
      </c>
      <c r="U59" s="55">
        <f>SUM(U56)</f>
        <v>0</v>
      </c>
      <c r="V59" s="5"/>
    </row>
    <row r="60" spans="1:22" ht="13.5" customHeight="1" outlineLevel="1" x14ac:dyDescent="0.2">
      <c r="A60" s="384"/>
      <c r="B60" s="385"/>
      <c r="C60" s="386"/>
      <c r="D60" s="387"/>
      <c r="E60" s="388"/>
      <c r="F60" s="388"/>
      <c r="G60" s="129" t="s">
        <v>25</v>
      </c>
      <c r="H60" s="193"/>
      <c r="I60" s="6"/>
      <c r="J60" s="6"/>
      <c r="K60" s="226"/>
      <c r="L60" s="12"/>
      <c r="M60" s="6"/>
      <c r="N60" s="6"/>
      <c r="O60" s="11"/>
      <c r="P60" s="140"/>
      <c r="Q60" s="126"/>
      <c r="R60" s="382"/>
      <c r="S60" s="400"/>
      <c r="T60" s="400"/>
      <c r="U60" s="401"/>
      <c r="V60" s="5"/>
    </row>
    <row r="61" spans="1:22" ht="12.75" customHeight="1" outlineLevel="1" x14ac:dyDescent="0.2">
      <c r="A61" s="384"/>
      <c r="B61" s="385"/>
      <c r="C61" s="386"/>
      <c r="D61" s="387"/>
      <c r="E61" s="388"/>
      <c r="F61" s="388"/>
      <c r="G61" s="129" t="s">
        <v>96</v>
      </c>
      <c r="H61" s="193"/>
      <c r="I61" s="6"/>
      <c r="J61" s="6"/>
      <c r="K61" s="226"/>
      <c r="L61" s="12"/>
      <c r="M61" s="6"/>
      <c r="N61" s="6"/>
      <c r="O61" s="11"/>
      <c r="P61" s="140"/>
      <c r="Q61" s="126"/>
      <c r="R61" s="382"/>
      <c r="S61" s="400"/>
      <c r="T61" s="400"/>
      <c r="U61" s="401"/>
      <c r="V61" s="5"/>
    </row>
    <row r="62" spans="1:22" ht="12.75" customHeight="1" outlineLevel="1" x14ac:dyDescent="0.2">
      <c r="A62" s="384"/>
      <c r="B62" s="385"/>
      <c r="C62" s="386"/>
      <c r="D62" s="387"/>
      <c r="E62" s="388"/>
      <c r="F62" s="388"/>
      <c r="G62" s="129" t="s">
        <v>135</v>
      </c>
      <c r="H62" s="193"/>
      <c r="I62" s="6"/>
      <c r="J62" s="6"/>
      <c r="K62" s="226"/>
      <c r="L62" s="12"/>
      <c r="M62" s="6"/>
      <c r="N62" s="6"/>
      <c r="O62" s="11"/>
      <c r="P62" s="140"/>
      <c r="Q62" s="126"/>
      <c r="R62" s="382"/>
      <c r="S62" s="400"/>
      <c r="T62" s="400"/>
      <c r="U62" s="401"/>
      <c r="V62" s="5"/>
    </row>
    <row r="63" spans="1:22" ht="17.25" customHeight="1" outlineLevel="1" x14ac:dyDescent="0.2">
      <c r="A63" s="384"/>
      <c r="B63" s="385"/>
      <c r="C63" s="386"/>
      <c r="D63" s="387"/>
      <c r="E63" s="388"/>
      <c r="F63" s="388"/>
      <c r="G63" s="57" t="s">
        <v>13</v>
      </c>
      <c r="H63" s="66">
        <f t="shared" ref="H63:Q63" si="22">SUM(H60:H62)</f>
        <v>0</v>
      </c>
      <c r="I63" s="53">
        <f t="shared" si="22"/>
        <v>0</v>
      </c>
      <c r="J63" s="53">
        <f t="shared" si="22"/>
        <v>0</v>
      </c>
      <c r="K63" s="219">
        <f t="shared" si="22"/>
        <v>0</v>
      </c>
      <c r="L63" s="48">
        <f t="shared" si="22"/>
        <v>0</v>
      </c>
      <c r="M63" s="53">
        <f t="shared" si="22"/>
        <v>0</v>
      </c>
      <c r="N63" s="53">
        <f t="shared" si="22"/>
        <v>0</v>
      </c>
      <c r="O63" s="55">
        <f t="shared" si="22"/>
        <v>0</v>
      </c>
      <c r="P63" s="141">
        <f t="shared" si="22"/>
        <v>0</v>
      </c>
      <c r="Q63" s="200">
        <f t="shared" si="22"/>
        <v>0</v>
      </c>
      <c r="R63" s="382"/>
      <c r="S63" s="53">
        <f>SUM(S60)</f>
        <v>0</v>
      </c>
      <c r="T63" s="53">
        <f>SUM(T60)</f>
        <v>0</v>
      </c>
      <c r="U63" s="55">
        <f>SUM(U60)</f>
        <v>0</v>
      </c>
      <c r="V63" s="5"/>
    </row>
    <row r="64" spans="1:22" ht="11.25" customHeight="1" x14ac:dyDescent="0.2">
      <c r="A64" s="384" t="s">
        <v>18</v>
      </c>
      <c r="B64" s="385" t="s">
        <v>18</v>
      </c>
      <c r="C64" s="386" t="s">
        <v>19</v>
      </c>
      <c r="D64" s="387" t="s">
        <v>32</v>
      </c>
      <c r="E64" s="388" t="s">
        <v>48</v>
      </c>
      <c r="F64" s="388" t="s">
        <v>215</v>
      </c>
      <c r="G64" s="129" t="s">
        <v>25</v>
      </c>
      <c r="H64" s="193">
        <f>SUM(H70+H76+H81+H87+H92+H96+H100)</f>
        <v>625118</v>
      </c>
      <c r="I64" s="193">
        <f>SUM(I70+I76+I81+I87+I92+I96+I100)</f>
        <v>625118</v>
      </c>
      <c r="J64" s="193">
        <f t="shared" ref="J64:Q64" si="23">SUM(J70+J76+J81+J87+J92+J96+J100)</f>
        <v>460484</v>
      </c>
      <c r="K64" s="126">
        <f t="shared" si="23"/>
        <v>0</v>
      </c>
      <c r="L64" s="12">
        <f t="shared" si="23"/>
        <v>598822</v>
      </c>
      <c r="M64" s="6">
        <f t="shared" si="23"/>
        <v>598822</v>
      </c>
      <c r="N64" s="6">
        <f t="shared" si="23"/>
        <v>440606</v>
      </c>
      <c r="O64" s="11">
        <f t="shared" si="23"/>
        <v>0</v>
      </c>
      <c r="P64" s="140">
        <f t="shared" si="23"/>
        <v>553288</v>
      </c>
      <c r="Q64" s="193">
        <f t="shared" si="23"/>
        <v>561689</v>
      </c>
      <c r="R64" s="382" t="s">
        <v>89</v>
      </c>
      <c r="S64" s="400">
        <v>700</v>
      </c>
      <c r="T64" s="400">
        <v>690</v>
      </c>
      <c r="U64" s="401">
        <v>680</v>
      </c>
      <c r="V64" s="5"/>
    </row>
    <row r="65" spans="1:22" x14ac:dyDescent="0.2">
      <c r="A65" s="384"/>
      <c r="B65" s="385"/>
      <c r="C65" s="386"/>
      <c r="D65" s="387"/>
      <c r="E65" s="388"/>
      <c r="F65" s="388"/>
      <c r="G65" s="129" t="s">
        <v>96</v>
      </c>
      <c r="H65" s="193">
        <f>SUM(H72+H78+H83+H89+H93+H97+H101)</f>
        <v>1278171</v>
      </c>
      <c r="I65" s="193">
        <f>SUM(I72+I78+I83+I89+I93+I97+I101)</f>
        <v>1184579</v>
      </c>
      <c r="J65" s="193">
        <f t="shared" ref="J65:O65" si="24">SUM(J72+J78+J83+J89+J93+J97+J101)</f>
        <v>560998</v>
      </c>
      <c r="K65" s="126">
        <f t="shared" si="24"/>
        <v>89532</v>
      </c>
      <c r="L65" s="12">
        <f>SUM(L72+L78+L83+L89+L93+L97+L101)</f>
        <v>959089</v>
      </c>
      <c r="M65" s="6">
        <f t="shared" si="24"/>
        <v>959089</v>
      </c>
      <c r="N65" s="6">
        <f t="shared" si="24"/>
        <v>524117</v>
      </c>
      <c r="O65" s="11">
        <f t="shared" si="24"/>
        <v>0</v>
      </c>
      <c r="P65" s="140">
        <f>SUM(P72+P78+P83+P89+P93+P97+P101)</f>
        <v>4847611</v>
      </c>
      <c r="Q65" s="193">
        <f>SUM(Q72+Q78+Q83+Q89+Q93+Q97+Q101)</f>
        <v>4975154</v>
      </c>
      <c r="R65" s="382"/>
      <c r="S65" s="400"/>
      <c r="T65" s="400"/>
      <c r="U65" s="401"/>
      <c r="V65" s="5"/>
    </row>
    <row r="66" spans="1:22" ht="12" customHeight="1" x14ac:dyDescent="0.2">
      <c r="A66" s="384"/>
      <c r="B66" s="385"/>
      <c r="C66" s="386"/>
      <c r="D66" s="387"/>
      <c r="E66" s="388"/>
      <c r="F66" s="388"/>
      <c r="G66" s="129" t="s">
        <v>135</v>
      </c>
      <c r="H66" s="193">
        <f>SUM(H73+H79+H84+H90+H94+H98+H102)</f>
        <v>134888</v>
      </c>
      <c r="I66" s="193">
        <f>SUM(I73+I79+I84+I90+I94+Y99+I102+I98)</f>
        <v>134890</v>
      </c>
      <c r="J66" s="193">
        <f t="shared" ref="J66:O66" si="25">SUM(J73+J79+J84+J90+J94+Z99+J102+J98)</f>
        <v>0</v>
      </c>
      <c r="K66" s="126">
        <f t="shared" si="25"/>
        <v>0</v>
      </c>
      <c r="L66" s="12">
        <f t="shared" si="25"/>
        <v>127377</v>
      </c>
      <c r="M66" s="6">
        <f t="shared" si="25"/>
        <v>127377</v>
      </c>
      <c r="N66" s="6">
        <f t="shared" si="25"/>
        <v>0</v>
      </c>
      <c r="O66" s="11">
        <f t="shared" si="25"/>
        <v>0</v>
      </c>
      <c r="P66" s="140">
        <f>SUM(P73+P79+P84+P90+P94+P98+P102)</f>
        <v>141222</v>
      </c>
      <c r="Q66" s="193">
        <f>SUM(Q73+Q79+Q84+Q90+Q94+Q98+Q102)</f>
        <v>140923</v>
      </c>
      <c r="R66" s="382"/>
      <c r="S66" s="400"/>
      <c r="T66" s="400"/>
      <c r="U66" s="401"/>
      <c r="V66" s="5"/>
    </row>
    <row r="67" spans="1:22" ht="12" customHeight="1" x14ac:dyDescent="0.2">
      <c r="A67" s="384"/>
      <c r="B67" s="385"/>
      <c r="C67" s="386"/>
      <c r="D67" s="387"/>
      <c r="E67" s="388"/>
      <c r="F67" s="388"/>
      <c r="G67" s="129" t="s">
        <v>243</v>
      </c>
      <c r="H67" s="193">
        <f>H71+H77+H82+H88</f>
        <v>74189</v>
      </c>
      <c r="I67" s="193">
        <f t="shared" ref="I67:Q67" si="26">I71+I77+I82+I88</f>
        <v>74189</v>
      </c>
      <c r="J67" s="193">
        <f t="shared" si="26"/>
        <v>56642</v>
      </c>
      <c r="K67" s="126">
        <f t="shared" si="26"/>
        <v>0</v>
      </c>
      <c r="L67" s="12">
        <f t="shared" si="26"/>
        <v>89000</v>
      </c>
      <c r="M67" s="6">
        <f t="shared" si="26"/>
        <v>89000</v>
      </c>
      <c r="N67" s="6">
        <f t="shared" si="26"/>
        <v>67949</v>
      </c>
      <c r="O67" s="11">
        <f t="shared" si="26"/>
        <v>0</v>
      </c>
      <c r="P67" s="140">
        <f t="shared" si="26"/>
        <v>0</v>
      </c>
      <c r="Q67" s="193">
        <f t="shared" si="26"/>
        <v>0</v>
      </c>
      <c r="R67" s="382"/>
      <c r="S67" s="6"/>
      <c r="T67" s="6"/>
      <c r="U67" s="11"/>
      <c r="V67" s="5"/>
    </row>
    <row r="68" spans="1:22" ht="12" customHeight="1" x14ac:dyDescent="0.2">
      <c r="A68" s="384"/>
      <c r="B68" s="385"/>
      <c r="C68" s="386"/>
      <c r="D68" s="387"/>
      <c r="E68" s="388"/>
      <c r="F68" s="388"/>
      <c r="G68" s="129" t="s">
        <v>318</v>
      </c>
      <c r="H68" s="193">
        <f>H74+H85</f>
        <v>2987</v>
      </c>
      <c r="I68" s="193">
        <f t="shared" ref="I68:Q68" si="27">I74+I85</f>
        <v>2987</v>
      </c>
      <c r="J68" s="193">
        <f t="shared" si="27"/>
        <v>0</v>
      </c>
      <c r="K68" s="193">
        <f t="shared" si="27"/>
        <v>0</v>
      </c>
      <c r="L68" s="193">
        <f t="shared" si="27"/>
        <v>2987</v>
      </c>
      <c r="M68" s="193">
        <f t="shared" si="27"/>
        <v>2987</v>
      </c>
      <c r="N68" s="193">
        <f t="shared" si="27"/>
        <v>0</v>
      </c>
      <c r="O68" s="193">
        <f t="shared" si="27"/>
        <v>0</v>
      </c>
      <c r="P68" s="193">
        <f t="shared" si="27"/>
        <v>0</v>
      </c>
      <c r="Q68" s="193">
        <f t="shared" si="27"/>
        <v>0</v>
      </c>
      <c r="R68" s="382"/>
      <c r="S68" s="6"/>
      <c r="T68" s="6"/>
      <c r="U68" s="11"/>
      <c r="V68" s="5"/>
    </row>
    <row r="69" spans="1:22" ht="12" customHeight="1" x14ac:dyDescent="0.2">
      <c r="A69" s="384"/>
      <c r="B69" s="385"/>
      <c r="C69" s="386"/>
      <c r="D69" s="387"/>
      <c r="E69" s="388"/>
      <c r="F69" s="388"/>
      <c r="G69" s="57" t="s">
        <v>13</v>
      </c>
      <c r="H69" s="66">
        <f>SUM(H64:H68)</f>
        <v>2115353</v>
      </c>
      <c r="I69" s="66">
        <f t="shared" ref="I69:Q69" si="28">SUM(I64:I68)</f>
        <v>2021763</v>
      </c>
      <c r="J69" s="66">
        <f t="shared" si="28"/>
        <v>1078124</v>
      </c>
      <c r="K69" s="66">
        <f t="shared" si="28"/>
        <v>89532</v>
      </c>
      <c r="L69" s="66">
        <f t="shared" si="28"/>
        <v>1777275</v>
      </c>
      <c r="M69" s="66">
        <f t="shared" si="28"/>
        <v>1777275</v>
      </c>
      <c r="N69" s="66">
        <f t="shared" si="28"/>
        <v>1032672</v>
      </c>
      <c r="O69" s="66">
        <f t="shared" si="28"/>
        <v>0</v>
      </c>
      <c r="P69" s="66">
        <f t="shared" si="28"/>
        <v>5542121</v>
      </c>
      <c r="Q69" s="66">
        <f t="shared" si="28"/>
        <v>5677766</v>
      </c>
      <c r="R69" s="382"/>
      <c r="S69" s="53">
        <f>SUM(S64)</f>
        <v>700</v>
      </c>
      <c r="T69" s="53">
        <f>SUM(T64)</f>
        <v>690</v>
      </c>
      <c r="U69" s="55">
        <f>SUM(U64)</f>
        <v>680</v>
      </c>
      <c r="V69" s="5"/>
    </row>
    <row r="70" spans="1:22" ht="11.25" customHeight="1" outlineLevel="1" collapsed="1" x14ac:dyDescent="0.2">
      <c r="A70" s="384" t="s">
        <v>18</v>
      </c>
      <c r="B70" s="385" t="s">
        <v>18</v>
      </c>
      <c r="C70" s="386" t="s">
        <v>199</v>
      </c>
      <c r="D70" s="387" t="s">
        <v>160</v>
      </c>
      <c r="E70" s="388"/>
      <c r="F70" s="388" t="s">
        <v>216</v>
      </c>
      <c r="G70" s="129" t="s">
        <v>25</v>
      </c>
      <c r="H70" s="193">
        <v>122171</v>
      </c>
      <c r="I70" s="6">
        <v>122171</v>
      </c>
      <c r="J70" s="6">
        <v>89958</v>
      </c>
      <c r="K70" s="226">
        <v>0</v>
      </c>
      <c r="L70" s="12">
        <v>104366</v>
      </c>
      <c r="M70" s="6">
        <v>104366</v>
      </c>
      <c r="N70" s="6">
        <v>76364</v>
      </c>
      <c r="O70" s="11"/>
      <c r="P70" s="140">
        <v>68030</v>
      </c>
      <c r="Q70" s="126">
        <v>71431</v>
      </c>
      <c r="R70" s="382"/>
      <c r="S70" s="400"/>
      <c r="T70" s="400"/>
      <c r="U70" s="401"/>
      <c r="V70" s="5"/>
    </row>
    <row r="71" spans="1:22" ht="11.25" customHeight="1" outlineLevel="1" x14ac:dyDescent="0.2">
      <c r="A71" s="384"/>
      <c r="B71" s="385"/>
      <c r="C71" s="386"/>
      <c r="D71" s="387"/>
      <c r="E71" s="388"/>
      <c r="F71" s="388"/>
      <c r="G71" s="129" t="s">
        <v>243</v>
      </c>
      <c r="H71" s="193">
        <v>24089</v>
      </c>
      <c r="I71" s="6">
        <v>24089</v>
      </c>
      <c r="J71" s="6">
        <v>18392</v>
      </c>
      <c r="K71" s="226"/>
      <c r="L71" s="12">
        <v>21900</v>
      </c>
      <c r="M71" s="6">
        <v>21900</v>
      </c>
      <c r="N71" s="6">
        <v>16720</v>
      </c>
      <c r="O71" s="11"/>
      <c r="P71" s="140"/>
      <c r="Q71" s="126"/>
      <c r="R71" s="382"/>
      <c r="S71" s="400"/>
      <c r="T71" s="400"/>
      <c r="U71" s="401"/>
      <c r="V71" s="5"/>
    </row>
    <row r="72" spans="1:22" outlineLevel="1" x14ac:dyDescent="0.2">
      <c r="A72" s="384"/>
      <c r="B72" s="385"/>
      <c r="C72" s="386"/>
      <c r="D72" s="387"/>
      <c r="E72" s="388"/>
      <c r="F72" s="388"/>
      <c r="G72" s="129" t="s">
        <v>96</v>
      </c>
      <c r="H72" s="193">
        <v>294904</v>
      </c>
      <c r="I72" s="6">
        <v>205372</v>
      </c>
      <c r="J72" s="6">
        <v>118676</v>
      </c>
      <c r="K72" s="226">
        <v>89532</v>
      </c>
      <c r="L72" s="12">
        <v>172606</v>
      </c>
      <c r="M72" s="6">
        <v>172606</v>
      </c>
      <c r="N72" s="6">
        <v>100917</v>
      </c>
      <c r="O72" s="11"/>
      <c r="P72" s="140">
        <v>145306</v>
      </c>
      <c r="Q72" s="126">
        <v>152569</v>
      </c>
      <c r="R72" s="382"/>
      <c r="S72" s="400"/>
      <c r="T72" s="400"/>
      <c r="U72" s="401"/>
      <c r="V72" s="5"/>
    </row>
    <row r="73" spans="1:22" outlineLevel="1" x14ac:dyDescent="0.2">
      <c r="A73" s="384"/>
      <c r="B73" s="385"/>
      <c r="C73" s="386"/>
      <c r="D73" s="387"/>
      <c r="E73" s="388"/>
      <c r="F73" s="388"/>
      <c r="G73" s="129" t="s">
        <v>135</v>
      </c>
      <c r="H73" s="193">
        <v>16393</v>
      </c>
      <c r="I73" s="6">
        <v>16393</v>
      </c>
      <c r="J73" s="6">
        <v>0</v>
      </c>
      <c r="K73" s="226">
        <v>0</v>
      </c>
      <c r="L73" s="193">
        <v>16393</v>
      </c>
      <c r="M73" s="6">
        <v>16393</v>
      </c>
      <c r="N73" s="6"/>
      <c r="O73" s="11"/>
      <c r="P73" s="140">
        <v>20826</v>
      </c>
      <c r="Q73" s="126">
        <v>19527</v>
      </c>
      <c r="R73" s="382"/>
      <c r="S73" s="400"/>
      <c r="T73" s="400"/>
      <c r="U73" s="401"/>
      <c r="V73" s="5"/>
    </row>
    <row r="74" spans="1:22" outlineLevel="1" x14ac:dyDescent="0.2">
      <c r="A74" s="384"/>
      <c r="B74" s="385"/>
      <c r="C74" s="386"/>
      <c r="D74" s="387"/>
      <c r="E74" s="388"/>
      <c r="F74" s="388"/>
      <c r="G74" s="129" t="s">
        <v>318</v>
      </c>
      <c r="H74" s="193">
        <v>2117</v>
      </c>
      <c r="I74" s="6">
        <v>2117</v>
      </c>
      <c r="J74" s="6"/>
      <c r="K74" s="226"/>
      <c r="L74" s="193">
        <v>2117</v>
      </c>
      <c r="M74" s="6">
        <v>2117</v>
      </c>
      <c r="N74" s="6"/>
      <c r="O74" s="11"/>
      <c r="P74" s="140"/>
      <c r="Q74" s="126"/>
      <c r="R74" s="382"/>
      <c r="S74" s="6"/>
      <c r="T74" s="6"/>
      <c r="U74" s="11"/>
      <c r="V74" s="5"/>
    </row>
    <row r="75" spans="1:22" outlineLevel="1" x14ac:dyDescent="0.2">
      <c r="A75" s="384"/>
      <c r="B75" s="385"/>
      <c r="C75" s="386"/>
      <c r="D75" s="387"/>
      <c r="E75" s="388"/>
      <c r="F75" s="388"/>
      <c r="G75" s="57" t="s">
        <v>13</v>
      </c>
      <c r="H75" s="66">
        <f>SUM(H70:H74)</f>
        <v>459674</v>
      </c>
      <c r="I75" s="53">
        <f>SUM(I70:I74)</f>
        <v>370142</v>
      </c>
      <c r="J75" s="53">
        <f t="shared" ref="J75:Q75" si="29">SUM(J70:J73)</f>
        <v>227026</v>
      </c>
      <c r="K75" s="219">
        <f t="shared" si="29"/>
        <v>89532</v>
      </c>
      <c r="L75" s="48">
        <f t="shared" si="29"/>
        <v>315265</v>
      </c>
      <c r="M75" s="53">
        <f t="shared" si="29"/>
        <v>315265</v>
      </c>
      <c r="N75" s="53">
        <f t="shared" si="29"/>
        <v>194001</v>
      </c>
      <c r="O75" s="55">
        <f t="shared" si="29"/>
        <v>0</v>
      </c>
      <c r="P75" s="141">
        <f t="shared" si="29"/>
        <v>234162</v>
      </c>
      <c r="Q75" s="200">
        <f t="shared" si="29"/>
        <v>243527</v>
      </c>
      <c r="R75" s="382"/>
      <c r="S75" s="53">
        <f>SUM(S70)</f>
        <v>0</v>
      </c>
      <c r="T75" s="53">
        <f>SUM(T70)</f>
        <v>0</v>
      </c>
      <c r="U75" s="55">
        <f>SUM(U70)</f>
        <v>0</v>
      </c>
      <c r="V75" s="5"/>
    </row>
    <row r="76" spans="1:22" ht="11.25" customHeight="1" outlineLevel="1" collapsed="1" x14ac:dyDescent="0.2">
      <c r="A76" s="384" t="s">
        <v>18</v>
      </c>
      <c r="B76" s="385" t="s">
        <v>18</v>
      </c>
      <c r="C76" s="386" t="s">
        <v>200</v>
      </c>
      <c r="D76" s="387" t="s">
        <v>161</v>
      </c>
      <c r="E76" s="388"/>
      <c r="F76" s="388" t="s">
        <v>217</v>
      </c>
      <c r="G76" s="129" t="s">
        <v>25</v>
      </c>
      <c r="H76" s="193">
        <v>107540</v>
      </c>
      <c r="I76" s="6">
        <v>107540</v>
      </c>
      <c r="J76" s="6">
        <v>78699</v>
      </c>
      <c r="K76" s="226">
        <v>0</v>
      </c>
      <c r="L76" s="12">
        <v>107540</v>
      </c>
      <c r="M76" s="6">
        <v>107540</v>
      </c>
      <c r="N76" s="6">
        <v>78699</v>
      </c>
      <c r="O76" s="11"/>
      <c r="P76" s="140">
        <v>121300</v>
      </c>
      <c r="Q76" s="126">
        <v>121300</v>
      </c>
      <c r="R76" s="382"/>
      <c r="S76" s="400"/>
      <c r="T76" s="400"/>
      <c r="U76" s="401"/>
      <c r="V76" s="5"/>
    </row>
    <row r="77" spans="1:22" ht="11.25" customHeight="1" outlineLevel="1" x14ac:dyDescent="0.2">
      <c r="A77" s="384"/>
      <c r="B77" s="385"/>
      <c r="C77" s="386"/>
      <c r="D77" s="387"/>
      <c r="E77" s="388"/>
      <c r="F77" s="388"/>
      <c r="G77" s="129" t="s">
        <v>243</v>
      </c>
      <c r="H77" s="193">
        <v>23400</v>
      </c>
      <c r="I77" s="6">
        <v>23400</v>
      </c>
      <c r="J77" s="6">
        <v>17865</v>
      </c>
      <c r="K77" s="226"/>
      <c r="L77" s="12">
        <v>23400</v>
      </c>
      <c r="M77" s="6">
        <v>23400</v>
      </c>
      <c r="N77" s="6">
        <v>17865</v>
      </c>
      <c r="O77" s="11"/>
      <c r="P77" s="140"/>
      <c r="Q77" s="126"/>
      <c r="R77" s="382"/>
      <c r="S77" s="400"/>
      <c r="T77" s="400"/>
      <c r="U77" s="401"/>
      <c r="V77" s="5"/>
    </row>
    <row r="78" spans="1:22" outlineLevel="1" x14ac:dyDescent="0.2">
      <c r="A78" s="384"/>
      <c r="B78" s="385"/>
      <c r="C78" s="386"/>
      <c r="D78" s="387"/>
      <c r="E78" s="388"/>
      <c r="F78" s="388"/>
      <c r="G78" s="129" t="s">
        <v>96</v>
      </c>
      <c r="H78" s="193">
        <v>168116</v>
      </c>
      <c r="I78" s="6">
        <v>168116</v>
      </c>
      <c r="J78" s="6">
        <v>86010</v>
      </c>
      <c r="K78" s="226">
        <v>0</v>
      </c>
      <c r="L78" s="12">
        <v>168116</v>
      </c>
      <c r="M78" s="6">
        <v>168116</v>
      </c>
      <c r="N78" s="6">
        <v>86010</v>
      </c>
      <c r="O78" s="11"/>
      <c r="P78" s="140">
        <v>323275</v>
      </c>
      <c r="Q78" s="126">
        <v>457975</v>
      </c>
      <c r="R78" s="382"/>
      <c r="S78" s="400"/>
      <c r="T78" s="400"/>
      <c r="U78" s="401"/>
      <c r="V78" s="5"/>
    </row>
    <row r="79" spans="1:22" outlineLevel="1" x14ac:dyDescent="0.2">
      <c r="A79" s="384"/>
      <c r="B79" s="385"/>
      <c r="C79" s="386"/>
      <c r="D79" s="387"/>
      <c r="E79" s="388"/>
      <c r="F79" s="388"/>
      <c r="G79" s="129" t="s">
        <v>135</v>
      </c>
      <c r="H79" s="193">
        <v>27022</v>
      </c>
      <c r="I79" s="6">
        <v>27022</v>
      </c>
      <c r="J79" s="6">
        <v>0</v>
      </c>
      <c r="K79" s="226">
        <v>0</v>
      </c>
      <c r="L79" s="12">
        <v>27022</v>
      </c>
      <c r="M79" s="6">
        <v>27022</v>
      </c>
      <c r="N79" s="6"/>
      <c r="O79" s="11"/>
      <c r="P79" s="140">
        <v>27100</v>
      </c>
      <c r="Q79" s="126">
        <v>27100</v>
      </c>
      <c r="R79" s="382"/>
      <c r="S79" s="400"/>
      <c r="T79" s="400"/>
      <c r="U79" s="401"/>
      <c r="V79" s="5"/>
    </row>
    <row r="80" spans="1:22" outlineLevel="1" x14ac:dyDescent="0.2">
      <c r="A80" s="384"/>
      <c r="B80" s="385"/>
      <c r="C80" s="386"/>
      <c r="D80" s="387"/>
      <c r="E80" s="388"/>
      <c r="F80" s="388"/>
      <c r="G80" s="57" t="s">
        <v>13</v>
      </c>
      <c r="H80" s="66">
        <f t="shared" ref="H80:Q80" si="30">SUM(H76:H79)</f>
        <v>326078</v>
      </c>
      <c r="I80" s="53">
        <f t="shared" si="30"/>
        <v>326078</v>
      </c>
      <c r="J80" s="53">
        <f t="shared" si="30"/>
        <v>182574</v>
      </c>
      <c r="K80" s="219">
        <f t="shared" si="30"/>
        <v>0</v>
      </c>
      <c r="L80" s="48">
        <f t="shared" si="30"/>
        <v>326078</v>
      </c>
      <c r="M80" s="53">
        <f t="shared" si="30"/>
        <v>326078</v>
      </c>
      <c r="N80" s="53">
        <f t="shared" si="30"/>
        <v>182574</v>
      </c>
      <c r="O80" s="55">
        <f t="shared" si="30"/>
        <v>0</v>
      </c>
      <c r="P80" s="141">
        <f t="shared" si="30"/>
        <v>471675</v>
      </c>
      <c r="Q80" s="200">
        <f t="shared" si="30"/>
        <v>606375</v>
      </c>
      <c r="R80" s="382"/>
      <c r="S80" s="53">
        <f>SUM(S76)</f>
        <v>0</v>
      </c>
      <c r="T80" s="53">
        <f>SUM(T76)</f>
        <v>0</v>
      </c>
      <c r="U80" s="55">
        <f>SUM(U76)</f>
        <v>0</v>
      </c>
      <c r="V80" s="5"/>
    </row>
    <row r="81" spans="1:22" ht="11.25" customHeight="1" outlineLevel="1" collapsed="1" x14ac:dyDescent="0.2">
      <c r="A81" s="384" t="s">
        <v>18</v>
      </c>
      <c r="B81" s="385" t="s">
        <v>18</v>
      </c>
      <c r="C81" s="386" t="s">
        <v>201</v>
      </c>
      <c r="D81" s="387" t="s">
        <v>162</v>
      </c>
      <c r="E81" s="388"/>
      <c r="F81" s="388" t="s">
        <v>218</v>
      </c>
      <c r="G81" s="129" t="s">
        <v>25</v>
      </c>
      <c r="H81" s="193">
        <v>107966</v>
      </c>
      <c r="I81" s="6">
        <v>107966</v>
      </c>
      <c r="J81" s="6">
        <v>80160</v>
      </c>
      <c r="K81" s="226">
        <v>0</v>
      </c>
      <c r="L81" s="12">
        <v>107966</v>
      </c>
      <c r="M81" s="6">
        <v>107966</v>
      </c>
      <c r="N81" s="6">
        <v>80160</v>
      </c>
      <c r="O81" s="11"/>
      <c r="P81" s="140">
        <v>99000</v>
      </c>
      <c r="Q81" s="126">
        <v>100000</v>
      </c>
      <c r="R81" s="382"/>
      <c r="S81" s="400"/>
      <c r="T81" s="400"/>
      <c r="U81" s="401"/>
      <c r="V81" s="5"/>
    </row>
    <row r="82" spans="1:22" ht="11.25" customHeight="1" outlineLevel="1" x14ac:dyDescent="0.2">
      <c r="A82" s="384"/>
      <c r="B82" s="385"/>
      <c r="C82" s="386"/>
      <c r="D82" s="387"/>
      <c r="E82" s="388"/>
      <c r="F82" s="388"/>
      <c r="G82" s="129" t="s">
        <v>243</v>
      </c>
      <c r="H82" s="193">
        <v>26700</v>
      </c>
      <c r="I82" s="6">
        <v>26700</v>
      </c>
      <c r="J82" s="6">
        <v>20385</v>
      </c>
      <c r="K82" s="226"/>
      <c r="L82" s="12">
        <v>26700</v>
      </c>
      <c r="M82" s="6">
        <v>26700</v>
      </c>
      <c r="N82" s="6">
        <v>20385</v>
      </c>
      <c r="O82" s="11"/>
      <c r="P82" s="140"/>
      <c r="Q82" s="126"/>
      <c r="R82" s="382"/>
      <c r="S82" s="400"/>
      <c r="T82" s="400"/>
      <c r="U82" s="401"/>
      <c r="V82" s="5"/>
    </row>
    <row r="83" spans="1:22" outlineLevel="1" x14ac:dyDescent="0.2">
      <c r="A83" s="384"/>
      <c r="B83" s="385"/>
      <c r="C83" s="386"/>
      <c r="D83" s="387"/>
      <c r="E83" s="388"/>
      <c r="F83" s="388"/>
      <c r="G83" s="129" t="s">
        <v>96</v>
      </c>
      <c r="H83" s="193">
        <v>239255</v>
      </c>
      <c r="I83" s="6">
        <v>239255</v>
      </c>
      <c r="J83" s="6">
        <v>128594</v>
      </c>
      <c r="K83" s="226"/>
      <c r="L83" s="12">
        <v>215755</v>
      </c>
      <c r="M83" s="6">
        <v>215755</v>
      </c>
      <c r="N83" s="6">
        <v>128594</v>
      </c>
      <c r="O83" s="11"/>
      <c r="P83" s="140">
        <v>239200</v>
      </c>
      <c r="Q83" s="126">
        <v>249180</v>
      </c>
      <c r="R83" s="382"/>
      <c r="S83" s="400"/>
      <c r="T83" s="400"/>
      <c r="U83" s="401"/>
      <c r="V83" s="5"/>
    </row>
    <row r="84" spans="1:22" outlineLevel="1" x14ac:dyDescent="0.2">
      <c r="A84" s="384"/>
      <c r="B84" s="385"/>
      <c r="C84" s="386"/>
      <c r="D84" s="387"/>
      <c r="E84" s="388"/>
      <c r="F84" s="388"/>
      <c r="G84" s="129" t="s">
        <v>135</v>
      </c>
      <c r="H84" s="6">
        <v>19695</v>
      </c>
      <c r="I84" s="6">
        <v>19695</v>
      </c>
      <c r="J84" s="6">
        <v>0</v>
      </c>
      <c r="K84" s="226">
        <v>0</v>
      </c>
      <c r="L84" s="12">
        <v>19695</v>
      </c>
      <c r="M84" s="6">
        <v>19695</v>
      </c>
      <c r="N84" s="6"/>
      <c r="O84" s="11"/>
      <c r="P84" s="140">
        <v>21000</v>
      </c>
      <c r="Q84" s="126">
        <v>22000</v>
      </c>
      <c r="R84" s="382"/>
      <c r="S84" s="400"/>
      <c r="T84" s="400"/>
      <c r="U84" s="401"/>
      <c r="V84" s="5"/>
    </row>
    <row r="85" spans="1:22" outlineLevel="1" x14ac:dyDescent="0.2">
      <c r="A85" s="384"/>
      <c r="B85" s="385"/>
      <c r="C85" s="386"/>
      <c r="D85" s="387"/>
      <c r="E85" s="388"/>
      <c r="F85" s="388"/>
      <c r="G85" s="129" t="s">
        <v>318</v>
      </c>
      <c r="H85" s="193">
        <v>870</v>
      </c>
      <c r="I85" s="6">
        <v>870</v>
      </c>
      <c r="J85" s="6"/>
      <c r="K85" s="226"/>
      <c r="L85" s="12">
        <v>870</v>
      </c>
      <c r="M85" s="6">
        <v>870</v>
      </c>
      <c r="N85" s="6"/>
      <c r="O85" s="11"/>
      <c r="P85" s="140"/>
      <c r="Q85" s="126"/>
      <c r="R85" s="382"/>
      <c r="S85" s="6"/>
      <c r="T85" s="6"/>
      <c r="U85" s="11"/>
      <c r="V85" s="5"/>
    </row>
    <row r="86" spans="1:22" outlineLevel="1" x14ac:dyDescent="0.2">
      <c r="A86" s="384"/>
      <c r="B86" s="385"/>
      <c r="C86" s="386"/>
      <c r="D86" s="387"/>
      <c r="E86" s="388"/>
      <c r="F86" s="388"/>
      <c r="G86" s="57" t="s">
        <v>13</v>
      </c>
      <c r="H86" s="66">
        <f>SUM(H81:H85)</f>
        <v>394486</v>
      </c>
      <c r="I86" s="53">
        <f>SUM(I81:I85)</f>
        <v>394486</v>
      </c>
      <c r="J86" s="53">
        <f t="shared" ref="J86:Q86" si="31">SUM(J81:J84)</f>
        <v>229139</v>
      </c>
      <c r="K86" s="219">
        <f t="shared" si="31"/>
        <v>0</v>
      </c>
      <c r="L86" s="48">
        <f>SUM(L81:L84)</f>
        <v>370116</v>
      </c>
      <c r="M86" s="53">
        <f t="shared" si="31"/>
        <v>370116</v>
      </c>
      <c r="N86" s="53">
        <f t="shared" si="31"/>
        <v>229139</v>
      </c>
      <c r="O86" s="55">
        <f t="shared" si="31"/>
        <v>0</v>
      </c>
      <c r="P86" s="141">
        <f t="shared" si="31"/>
        <v>359200</v>
      </c>
      <c r="Q86" s="200">
        <f t="shared" si="31"/>
        <v>371180</v>
      </c>
      <c r="R86" s="382"/>
      <c r="S86" s="53">
        <f>SUM(S81)</f>
        <v>0</v>
      </c>
      <c r="T86" s="53">
        <f>SUM(T81)</f>
        <v>0</v>
      </c>
      <c r="U86" s="55">
        <f>SUM(U81)</f>
        <v>0</v>
      </c>
      <c r="V86" s="5"/>
    </row>
    <row r="87" spans="1:22" ht="11.25" customHeight="1" outlineLevel="1" collapsed="1" x14ac:dyDescent="0.2">
      <c r="A87" s="384" t="s">
        <v>18</v>
      </c>
      <c r="B87" s="385" t="s">
        <v>18</v>
      </c>
      <c r="C87" s="386" t="s">
        <v>202</v>
      </c>
      <c r="D87" s="387" t="s">
        <v>163</v>
      </c>
      <c r="E87" s="388"/>
      <c r="F87" s="388" t="s">
        <v>219</v>
      </c>
      <c r="G87" s="129" t="s">
        <v>25</v>
      </c>
      <c r="H87" s="193">
        <v>82478</v>
      </c>
      <c r="I87" s="6">
        <v>82478</v>
      </c>
      <c r="J87" s="6">
        <v>60260</v>
      </c>
      <c r="K87" s="226">
        <v>0</v>
      </c>
      <c r="L87" s="12">
        <v>81887</v>
      </c>
      <c r="M87" s="6">
        <v>81887</v>
      </c>
      <c r="N87" s="6">
        <v>59976</v>
      </c>
      <c r="O87" s="11"/>
      <c r="P87" s="140">
        <v>81478</v>
      </c>
      <c r="Q87" s="126">
        <v>81478</v>
      </c>
      <c r="R87" s="382"/>
      <c r="S87" s="400"/>
      <c r="T87" s="400"/>
      <c r="U87" s="401"/>
      <c r="V87" s="5"/>
    </row>
    <row r="88" spans="1:22" ht="11.25" customHeight="1" outlineLevel="1" x14ac:dyDescent="0.2">
      <c r="A88" s="384"/>
      <c r="B88" s="385"/>
      <c r="C88" s="386"/>
      <c r="D88" s="387"/>
      <c r="E88" s="388"/>
      <c r="F88" s="388"/>
      <c r="G88" s="129" t="s">
        <v>243</v>
      </c>
      <c r="H88" s="193"/>
      <c r="I88" s="6"/>
      <c r="J88" s="6"/>
      <c r="K88" s="226"/>
      <c r="L88" s="12">
        <v>17000</v>
      </c>
      <c r="M88" s="6">
        <v>17000</v>
      </c>
      <c r="N88" s="6">
        <v>12979</v>
      </c>
      <c r="O88" s="11"/>
      <c r="P88" s="140"/>
      <c r="Q88" s="126"/>
      <c r="R88" s="382"/>
      <c r="S88" s="400"/>
      <c r="T88" s="400"/>
      <c r="U88" s="401"/>
      <c r="V88" s="5"/>
    </row>
    <row r="89" spans="1:22" outlineLevel="1" x14ac:dyDescent="0.2">
      <c r="A89" s="384"/>
      <c r="B89" s="385"/>
      <c r="C89" s="386"/>
      <c r="D89" s="387"/>
      <c r="E89" s="388"/>
      <c r="F89" s="388"/>
      <c r="G89" s="129" t="s">
        <v>96</v>
      </c>
      <c r="H89" s="193">
        <v>171536</v>
      </c>
      <c r="I89" s="6">
        <v>171536</v>
      </c>
      <c r="J89" s="6">
        <v>90270</v>
      </c>
      <c r="K89" s="226"/>
      <c r="L89" s="12">
        <v>137341</v>
      </c>
      <c r="M89" s="6">
        <v>137341</v>
      </c>
      <c r="N89" s="6">
        <v>71148</v>
      </c>
      <c r="O89" s="11"/>
      <c r="P89" s="140">
        <v>3794335</v>
      </c>
      <c r="Q89" s="126">
        <v>3794335</v>
      </c>
      <c r="R89" s="382"/>
      <c r="S89" s="400"/>
      <c r="T89" s="400"/>
      <c r="U89" s="401"/>
      <c r="V89" s="5"/>
    </row>
    <row r="90" spans="1:22" outlineLevel="1" x14ac:dyDescent="0.2">
      <c r="A90" s="384"/>
      <c r="B90" s="385"/>
      <c r="C90" s="386"/>
      <c r="D90" s="387"/>
      <c r="E90" s="388"/>
      <c r="F90" s="388"/>
      <c r="G90" s="129" t="s">
        <v>135</v>
      </c>
      <c r="H90" s="193">
        <v>26600</v>
      </c>
      <c r="I90" s="6">
        <v>26600</v>
      </c>
      <c r="J90" s="6">
        <v>0</v>
      </c>
      <c r="K90" s="226">
        <v>0</v>
      </c>
      <c r="L90" s="12">
        <v>23547</v>
      </c>
      <c r="M90" s="6">
        <v>23547</v>
      </c>
      <c r="N90" s="6"/>
      <c r="O90" s="11"/>
      <c r="P90" s="140">
        <v>26600</v>
      </c>
      <c r="Q90" s="126">
        <v>26600</v>
      </c>
      <c r="R90" s="382"/>
      <c r="S90" s="400"/>
      <c r="T90" s="400"/>
      <c r="U90" s="401"/>
      <c r="V90" s="5"/>
    </row>
    <row r="91" spans="1:22" outlineLevel="1" x14ac:dyDescent="0.2">
      <c r="A91" s="384"/>
      <c r="B91" s="385"/>
      <c r="C91" s="386"/>
      <c r="D91" s="387"/>
      <c r="E91" s="388"/>
      <c r="F91" s="388"/>
      <c r="G91" s="57" t="s">
        <v>13</v>
      </c>
      <c r="H91" s="66">
        <f t="shared" ref="H91:Q91" si="32">SUM(H87:H90)</f>
        <v>280614</v>
      </c>
      <c r="I91" s="53">
        <f t="shared" si="32"/>
        <v>280614</v>
      </c>
      <c r="J91" s="53">
        <f t="shared" si="32"/>
        <v>150530</v>
      </c>
      <c r="K91" s="219">
        <f t="shared" si="32"/>
        <v>0</v>
      </c>
      <c r="L91" s="48">
        <f t="shared" si="32"/>
        <v>259775</v>
      </c>
      <c r="M91" s="53">
        <f t="shared" si="32"/>
        <v>259775</v>
      </c>
      <c r="N91" s="53">
        <f t="shared" si="32"/>
        <v>144103</v>
      </c>
      <c r="O91" s="55">
        <f t="shared" si="32"/>
        <v>0</v>
      </c>
      <c r="P91" s="141">
        <f t="shared" si="32"/>
        <v>3902413</v>
      </c>
      <c r="Q91" s="200">
        <f t="shared" si="32"/>
        <v>3902413</v>
      </c>
      <c r="R91" s="382"/>
      <c r="S91" s="53">
        <f>SUM(S87)</f>
        <v>0</v>
      </c>
      <c r="T91" s="53">
        <f>SUM(T87)</f>
        <v>0</v>
      </c>
      <c r="U91" s="55">
        <f>SUM(U87)</f>
        <v>0</v>
      </c>
      <c r="V91" s="5"/>
    </row>
    <row r="92" spans="1:22" ht="11.25" customHeight="1" outlineLevel="1" collapsed="1" x14ac:dyDescent="0.2">
      <c r="A92" s="384" t="s">
        <v>18</v>
      </c>
      <c r="B92" s="385" t="s">
        <v>18</v>
      </c>
      <c r="C92" s="386" t="s">
        <v>203</v>
      </c>
      <c r="D92" s="387" t="s">
        <v>164</v>
      </c>
      <c r="E92" s="388"/>
      <c r="F92" s="388" t="s">
        <v>220</v>
      </c>
      <c r="G92" s="129" t="s">
        <v>25</v>
      </c>
      <c r="H92" s="193">
        <v>96893</v>
      </c>
      <c r="I92" s="6">
        <v>96893</v>
      </c>
      <c r="J92" s="6">
        <v>70951</v>
      </c>
      <c r="K92" s="226">
        <v>0</v>
      </c>
      <c r="L92" s="12">
        <v>96893</v>
      </c>
      <c r="M92" s="6">
        <v>96893</v>
      </c>
      <c r="N92" s="6">
        <v>70951</v>
      </c>
      <c r="O92" s="11"/>
      <c r="P92" s="140">
        <v>85730</v>
      </c>
      <c r="Q92" s="126">
        <v>85730</v>
      </c>
      <c r="R92" s="382"/>
      <c r="S92" s="400"/>
      <c r="T92" s="400"/>
      <c r="U92" s="401"/>
      <c r="V92" s="5"/>
    </row>
    <row r="93" spans="1:22" outlineLevel="1" x14ac:dyDescent="0.2">
      <c r="A93" s="384"/>
      <c r="B93" s="385"/>
      <c r="C93" s="386"/>
      <c r="D93" s="387"/>
      <c r="E93" s="388"/>
      <c r="F93" s="388"/>
      <c r="G93" s="129" t="s">
        <v>96</v>
      </c>
      <c r="H93" s="193">
        <v>179070</v>
      </c>
      <c r="I93" s="6">
        <v>175010</v>
      </c>
      <c r="J93" s="6">
        <v>91848</v>
      </c>
      <c r="K93" s="226">
        <v>0</v>
      </c>
      <c r="L93" s="12">
        <v>172421</v>
      </c>
      <c r="M93" s="6">
        <v>172421</v>
      </c>
      <c r="N93" s="6">
        <v>91848</v>
      </c>
      <c r="O93" s="11"/>
      <c r="P93" s="140">
        <v>172050</v>
      </c>
      <c r="Q93" s="126">
        <v>172050</v>
      </c>
      <c r="R93" s="382"/>
      <c r="S93" s="400"/>
      <c r="T93" s="400"/>
      <c r="U93" s="401"/>
      <c r="V93" s="5"/>
    </row>
    <row r="94" spans="1:22" outlineLevel="1" x14ac:dyDescent="0.2">
      <c r="A94" s="384"/>
      <c r="B94" s="385"/>
      <c r="C94" s="386"/>
      <c r="D94" s="387"/>
      <c r="E94" s="388"/>
      <c r="F94" s="388"/>
      <c r="G94" s="129" t="s">
        <v>135</v>
      </c>
      <c r="H94" s="193">
        <v>23518</v>
      </c>
      <c r="I94" s="6">
        <v>23520</v>
      </c>
      <c r="J94" s="6">
        <v>0</v>
      </c>
      <c r="K94" s="226">
        <v>0</v>
      </c>
      <c r="L94" s="12">
        <v>23518</v>
      </c>
      <c r="M94" s="6">
        <v>23518</v>
      </c>
      <c r="N94" s="6"/>
      <c r="O94" s="11"/>
      <c r="P94" s="140">
        <v>23520</v>
      </c>
      <c r="Q94" s="126">
        <v>23520</v>
      </c>
      <c r="R94" s="382"/>
      <c r="S94" s="400"/>
      <c r="T94" s="400"/>
      <c r="U94" s="401"/>
      <c r="V94" s="5"/>
    </row>
    <row r="95" spans="1:22" outlineLevel="1" x14ac:dyDescent="0.2">
      <c r="A95" s="384"/>
      <c r="B95" s="385"/>
      <c r="C95" s="386"/>
      <c r="D95" s="387"/>
      <c r="E95" s="388"/>
      <c r="F95" s="388"/>
      <c r="G95" s="57" t="s">
        <v>13</v>
      </c>
      <c r="H95" s="66">
        <f t="shared" ref="H95:Q95" si="33">SUM(H92:H94)</f>
        <v>299481</v>
      </c>
      <c r="I95" s="53">
        <f t="shared" si="33"/>
        <v>295423</v>
      </c>
      <c r="J95" s="53">
        <f t="shared" si="33"/>
        <v>162799</v>
      </c>
      <c r="K95" s="219">
        <f t="shared" si="33"/>
        <v>0</v>
      </c>
      <c r="L95" s="48">
        <f t="shared" si="33"/>
        <v>292832</v>
      </c>
      <c r="M95" s="53">
        <f t="shared" si="33"/>
        <v>292832</v>
      </c>
      <c r="N95" s="53">
        <f t="shared" si="33"/>
        <v>162799</v>
      </c>
      <c r="O95" s="55">
        <f t="shared" si="33"/>
        <v>0</v>
      </c>
      <c r="P95" s="141">
        <f t="shared" si="33"/>
        <v>281300</v>
      </c>
      <c r="Q95" s="200">
        <f t="shared" si="33"/>
        <v>281300</v>
      </c>
      <c r="R95" s="382"/>
      <c r="S95" s="53">
        <f>SUM(S92)</f>
        <v>0</v>
      </c>
      <c r="T95" s="53">
        <f>SUM(T92)</f>
        <v>0</v>
      </c>
      <c r="U95" s="55">
        <f>SUM(U92)</f>
        <v>0</v>
      </c>
      <c r="V95" s="5"/>
    </row>
    <row r="96" spans="1:22" outlineLevel="1" x14ac:dyDescent="0.2">
      <c r="A96" s="367" t="s">
        <v>18</v>
      </c>
      <c r="B96" s="370" t="s">
        <v>18</v>
      </c>
      <c r="C96" s="373" t="s">
        <v>204</v>
      </c>
      <c r="D96" s="376" t="s">
        <v>171</v>
      </c>
      <c r="E96" s="379"/>
      <c r="F96" s="379" t="s">
        <v>221</v>
      </c>
      <c r="G96" s="129" t="s">
        <v>25</v>
      </c>
      <c r="H96" s="206">
        <v>91070</v>
      </c>
      <c r="I96" s="207">
        <v>91070</v>
      </c>
      <c r="J96" s="207">
        <v>68000</v>
      </c>
      <c r="K96" s="227">
        <v>0</v>
      </c>
      <c r="L96" s="208">
        <v>83170</v>
      </c>
      <c r="M96" s="247">
        <v>83170</v>
      </c>
      <c r="N96" s="247">
        <v>62000</v>
      </c>
      <c r="O96" s="246"/>
      <c r="P96" s="250">
        <v>81700</v>
      </c>
      <c r="Q96" s="209">
        <v>85700</v>
      </c>
      <c r="R96" s="364"/>
      <c r="S96" s="201"/>
      <c r="T96" s="201"/>
      <c r="U96" s="202"/>
      <c r="V96" s="5"/>
    </row>
    <row r="97" spans="1:22" outlineLevel="1" x14ac:dyDescent="0.2">
      <c r="A97" s="368"/>
      <c r="B97" s="371"/>
      <c r="C97" s="374"/>
      <c r="D97" s="377"/>
      <c r="E97" s="380"/>
      <c r="F97" s="380"/>
      <c r="G97" s="129" t="s">
        <v>96</v>
      </c>
      <c r="H97" s="206">
        <v>195070</v>
      </c>
      <c r="I97" s="207">
        <v>195070</v>
      </c>
      <c r="J97" s="207">
        <v>34700</v>
      </c>
      <c r="K97" s="227">
        <v>0</v>
      </c>
      <c r="L97" s="208">
        <v>73830</v>
      </c>
      <c r="M97" s="247">
        <v>73830</v>
      </c>
      <c r="N97" s="247">
        <v>34700</v>
      </c>
      <c r="O97" s="246"/>
      <c r="P97" s="250">
        <v>164700</v>
      </c>
      <c r="Q97" s="209">
        <v>140300</v>
      </c>
      <c r="R97" s="365"/>
      <c r="S97" s="201"/>
      <c r="T97" s="201"/>
      <c r="U97" s="202"/>
      <c r="V97" s="5"/>
    </row>
    <row r="98" spans="1:22" outlineLevel="1" x14ac:dyDescent="0.2">
      <c r="A98" s="368"/>
      <c r="B98" s="371"/>
      <c r="C98" s="374"/>
      <c r="D98" s="377"/>
      <c r="E98" s="380"/>
      <c r="F98" s="380"/>
      <c r="G98" s="129" t="s">
        <v>135</v>
      </c>
      <c r="H98" s="206">
        <v>17200</v>
      </c>
      <c r="I98" s="207">
        <v>17200</v>
      </c>
      <c r="J98" s="207">
        <v>0</v>
      </c>
      <c r="K98" s="227">
        <v>0</v>
      </c>
      <c r="L98" s="208">
        <v>12742</v>
      </c>
      <c r="M98" s="247">
        <v>12742</v>
      </c>
      <c r="N98" s="247"/>
      <c r="O98" s="246"/>
      <c r="P98" s="250">
        <v>17600</v>
      </c>
      <c r="Q98" s="209">
        <v>17600</v>
      </c>
      <c r="R98" s="365"/>
      <c r="S98" s="201"/>
      <c r="T98" s="201"/>
      <c r="U98" s="202"/>
      <c r="V98" s="5"/>
    </row>
    <row r="99" spans="1:22" outlineLevel="1" x14ac:dyDescent="0.2">
      <c r="A99" s="369"/>
      <c r="B99" s="372"/>
      <c r="C99" s="375"/>
      <c r="D99" s="378"/>
      <c r="E99" s="381"/>
      <c r="F99" s="381"/>
      <c r="G99" s="57" t="s">
        <v>13</v>
      </c>
      <c r="H99" s="203">
        <f>SUM(H96:H98)</f>
        <v>303340</v>
      </c>
      <c r="I99" s="204">
        <f>SUM(I96:I98)</f>
        <v>303340</v>
      </c>
      <c r="J99" s="203">
        <f>SUM(J96:J98)</f>
        <v>102700</v>
      </c>
      <c r="K99" s="228">
        <f>SUM(K96:K98)</f>
        <v>0</v>
      </c>
      <c r="L99" s="256">
        <f t="shared" ref="L99:Q99" si="34">SUM(L96:L98)</f>
        <v>169742</v>
      </c>
      <c r="M99" s="204">
        <f t="shared" si="34"/>
        <v>169742</v>
      </c>
      <c r="N99" s="204">
        <f t="shared" si="34"/>
        <v>96700</v>
      </c>
      <c r="O99" s="257">
        <f t="shared" si="34"/>
        <v>0</v>
      </c>
      <c r="P99" s="251">
        <f t="shared" si="34"/>
        <v>264000</v>
      </c>
      <c r="Q99" s="203">
        <f t="shared" si="34"/>
        <v>243600</v>
      </c>
      <c r="R99" s="366"/>
      <c r="S99" s="204">
        <f>SUM(S96:S98)</f>
        <v>0</v>
      </c>
      <c r="T99" s="204">
        <f>SUM(T96:T98)</f>
        <v>0</v>
      </c>
      <c r="U99" s="204">
        <f>SUM(U96:U98)</f>
        <v>0</v>
      </c>
      <c r="V99" s="5"/>
    </row>
    <row r="100" spans="1:22" outlineLevel="1" x14ac:dyDescent="0.2">
      <c r="A100" s="367" t="s">
        <v>18</v>
      </c>
      <c r="B100" s="370" t="s">
        <v>18</v>
      </c>
      <c r="C100" s="373" t="s">
        <v>205</v>
      </c>
      <c r="D100" s="376" t="s">
        <v>172</v>
      </c>
      <c r="E100" s="379"/>
      <c r="F100" s="379" t="s">
        <v>222</v>
      </c>
      <c r="G100" s="129" t="s">
        <v>25</v>
      </c>
      <c r="H100" s="206">
        <v>17000</v>
      </c>
      <c r="I100" s="207">
        <v>17000</v>
      </c>
      <c r="J100" s="207">
        <v>12456</v>
      </c>
      <c r="K100" s="227">
        <v>0</v>
      </c>
      <c r="L100" s="208">
        <v>17000</v>
      </c>
      <c r="M100" s="247">
        <v>17000</v>
      </c>
      <c r="N100" s="247">
        <v>12456</v>
      </c>
      <c r="O100" s="246"/>
      <c r="P100" s="250">
        <v>16050</v>
      </c>
      <c r="Q100" s="209">
        <v>16050</v>
      </c>
      <c r="R100" s="364"/>
      <c r="S100" s="201"/>
      <c r="T100" s="201"/>
      <c r="U100" s="202"/>
      <c r="V100" s="5"/>
    </row>
    <row r="101" spans="1:22" outlineLevel="1" x14ac:dyDescent="0.2">
      <c r="A101" s="368"/>
      <c r="B101" s="371"/>
      <c r="C101" s="374"/>
      <c r="D101" s="377"/>
      <c r="E101" s="380"/>
      <c r="F101" s="380"/>
      <c r="G101" s="129" t="s">
        <v>96</v>
      </c>
      <c r="H101" s="206">
        <v>30220</v>
      </c>
      <c r="I101" s="207">
        <v>30220</v>
      </c>
      <c r="J101" s="207">
        <v>10900</v>
      </c>
      <c r="K101" s="227">
        <v>0</v>
      </c>
      <c r="L101" s="208">
        <v>19020</v>
      </c>
      <c r="M101" s="247">
        <v>19020</v>
      </c>
      <c r="N101" s="247">
        <v>10900</v>
      </c>
      <c r="O101" s="246"/>
      <c r="P101" s="250">
        <v>8745</v>
      </c>
      <c r="Q101" s="209">
        <v>8745</v>
      </c>
      <c r="R101" s="365"/>
      <c r="S101" s="201"/>
      <c r="T101" s="201"/>
      <c r="U101" s="202"/>
      <c r="V101" s="5"/>
    </row>
    <row r="102" spans="1:22" outlineLevel="1" x14ac:dyDescent="0.2">
      <c r="A102" s="368"/>
      <c r="B102" s="371"/>
      <c r="C102" s="374"/>
      <c r="D102" s="377"/>
      <c r="E102" s="380"/>
      <c r="F102" s="380"/>
      <c r="G102" s="129" t="s">
        <v>135</v>
      </c>
      <c r="H102" s="206">
        <v>4460</v>
      </c>
      <c r="I102" s="207">
        <v>4460</v>
      </c>
      <c r="J102" s="207">
        <v>0</v>
      </c>
      <c r="K102" s="227">
        <v>0</v>
      </c>
      <c r="L102" s="208">
        <v>4460</v>
      </c>
      <c r="M102" s="247">
        <v>4460</v>
      </c>
      <c r="N102" s="247"/>
      <c r="O102" s="246"/>
      <c r="P102" s="250">
        <v>4576</v>
      </c>
      <c r="Q102" s="209">
        <v>4576</v>
      </c>
      <c r="R102" s="365"/>
      <c r="S102" s="201"/>
      <c r="T102" s="201"/>
      <c r="U102" s="202"/>
      <c r="V102" s="5"/>
    </row>
    <row r="103" spans="1:22" outlineLevel="1" x14ac:dyDescent="0.2">
      <c r="A103" s="369"/>
      <c r="B103" s="372"/>
      <c r="C103" s="375"/>
      <c r="D103" s="378"/>
      <c r="E103" s="381"/>
      <c r="F103" s="381"/>
      <c r="G103" s="57" t="s">
        <v>13</v>
      </c>
      <c r="H103" s="203">
        <f>SUM(H100:H102)</f>
        <v>51680</v>
      </c>
      <c r="I103" s="203">
        <f t="shared" ref="I103:Q103" si="35">SUM(I100:I102)</f>
        <v>51680</v>
      </c>
      <c r="J103" s="203">
        <f t="shared" si="35"/>
        <v>23356</v>
      </c>
      <c r="K103" s="205">
        <f t="shared" si="35"/>
        <v>0</v>
      </c>
      <c r="L103" s="256">
        <f t="shared" si="35"/>
        <v>40480</v>
      </c>
      <c r="M103" s="204">
        <f t="shared" si="35"/>
        <v>40480</v>
      </c>
      <c r="N103" s="204">
        <f t="shared" si="35"/>
        <v>23356</v>
      </c>
      <c r="O103" s="257">
        <f t="shared" si="35"/>
        <v>0</v>
      </c>
      <c r="P103" s="251">
        <f t="shared" si="35"/>
        <v>29371</v>
      </c>
      <c r="Q103" s="203">
        <f t="shared" si="35"/>
        <v>29371</v>
      </c>
      <c r="R103" s="366"/>
      <c r="S103" s="204">
        <f>SUM(S100:S102)</f>
        <v>0</v>
      </c>
      <c r="T103" s="204">
        <f>SUM(T100:T102)</f>
        <v>0</v>
      </c>
      <c r="U103" s="204">
        <f>SUM(U100:U102)</f>
        <v>0</v>
      </c>
      <c r="V103" s="5"/>
    </row>
    <row r="104" spans="1:22" ht="12.6" customHeight="1" x14ac:dyDescent="0.2">
      <c r="A104" s="384" t="s">
        <v>18</v>
      </c>
      <c r="B104" s="385" t="s">
        <v>18</v>
      </c>
      <c r="C104" s="386" t="s">
        <v>21</v>
      </c>
      <c r="D104" s="387" t="s">
        <v>206</v>
      </c>
      <c r="E104" s="388" t="s">
        <v>45</v>
      </c>
      <c r="F104" s="408" t="s">
        <v>192</v>
      </c>
      <c r="G104" s="45" t="s">
        <v>25</v>
      </c>
      <c r="H104" s="193">
        <v>5046</v>
      </c>
      <c r="I104" s="6">
        <v>5046</v>
      </c>
      <c r="J104" s="6"/>
      <c r="K104" s="226"/>
      <c r="L104" s="12">
        <v>5046</v>
      </c>
      <c r="M104" s="6">
        <v>5046</v>
      </c>
      <c r="N104" s="6">
        <v>3853</v>
      </c>
      <c r="O104" s="11"/>
      <c r="P104" s="140">
        <v>0</v>
      </c>
      <c r="Q104" s="126">
        <v>0</v>
      </c>
      <c r="R104" s="382" t="s">
        <v>140</v>
      </c>
      <c r="S104" s="6">
        <v>2</v>
      </c>
      <c r="T104" s="6">
        <v>2</v>
      </c>
      <c r="U104" s="11">
        <v>2</v>
      </c>
      <c r="V104" s="5"/>
    </row>
    <row r="105" spans="1:22" ht="12" customHeight="1" x14ac:dyDescent="0.2">
      <c r="A105" s="384"/>
      <c r="B105" s="385"/>
      <c r="C105" s="386"/>
      <c r="D105" s="387"/>
      <c r="E105" s="388"/>
      <c r="F105" s="408"/>
      <c r="G105" s="57" t="s">
        <v>13</v>
      </c>
      <c r="H105" s="66">
        <f t="shared" ref="H105:Q105" si="36">SUM(H104)</f>
        <v>5046</v>
      </c>
      <c r="I105" s="53">
        <f t="shared" si="36"/>
        <v>5046</v>
      </c>
      <c r="J105" s="53">
        <f t="shared" si="36"/>
        <v>0</v>
      </c>
      <c r="K105" s="219">
        <f t="shared" si="36"/>
        <v>0</v>
      </c>
      <c r="L105" s="48">
        <f t="shared" si="36"/>
        <v>5046</v>
      </c>
      <c r="M105" s="53">
        <f t="shared" si="36"/>
        <v>5046</v>
      </c>
      <c r="N105" s="53">
        <f t="shared" si="36"/>
        <v>3853</v>
      </c>
      <c r="O105" s="55">
        <f t="shared" si="36"/>
        <v>0</v>
      </c>
      <c r="P105" s="141">
        <f t="shared" si="36"/>
        <v>0</v>
      </c>
      <c r="Q105" s="200">
        <f t="shared" si="36"/>
        <v>0</v>
      </c>
      <c r="R105" s="382"/>
      <c r="S105" s="53">
        <f>SUM(S104)</f>
        <v>2</v>
      </c>
      <c r="T105" s="53">
        <f>SUM(T104)</f>
        <v>2</v>
      </c>
      <c r="U105" s="55">
        <f>SUM(U104)</f>
        <v>2</v>
      </c>
      <c r="V105" s="5"/>
    </row>
    <row r="106" spans="1:22" ht="12" customHeight="1" x14ac:dyDescent="0.2">
      <c r="A106" s="384" t="s">
        <v>18</v>
      </c>
      <c r="B106" s="385" t="s">
        <v>18</v>
      </c>
      <c r="C106" s="386" t="s">
        <v>22</v>
      </c>
      <c r="D106" s="387" t="s">
        <v>33</v>
      </c>
      <c r="E106" s="398" t="s">
        <v>173</v>
      </c>
      <c r="F106" s="388" t="s">
        <v>223</v>
      </c>
      <c r="G106" s="129" t="s">
        <v>96</v>
      </c>
      <c r="H106" s="193">
        <f>SUM(H111+H115+H119+H123+H127+H131+H135+H139)</f>
        <v>1626298</v>
      </c>
      <c r="I106" s="6">
        <f t="shared" ref="I106:O106" si="37">SUM(I111+I115+I119+I123+I127+I131+I135)</f>
        <v>1617298</v>
      </c>
      <c r="J106" s="6">
        <f t="shared" si="37"/>
        <v>713424</v>
      </c>
      <c r="K106" s="226">
        <f t="shared" si="37"/>
        <v>9000</v>
      </c>
      <c r="L106" s="12">
        <f t="shared" si="37"/>
        <v>1243677</v>
      </c>
      <c r="M106" s="6">
        <f t="shared" si="37"/>
        <v>1243677</v>
      </c>
      <c r="N106" s="6">
        <f t="shared" si="37"/>
        <v>640727</v>
      </c>
      <c r="O106" s="11">
        <f t="shared" si="37"/>
        <v>0</v>
      </c>
      <c r="P106" s="140">
        <f>SUM(P111+P115+P119+P123+P127+P131+P135+P139)</f>
        <v>1698923</v>
      </c>
      <c r="Q106" s="234">
        <f>SUM(Q111+Q115+Q119+Q123+Q127+Q131+Q135+Q139)</f>
        <v>1719808</v>
      </c>
      <c r="R106" s="389" t="s">
        <v>141</v>
      </c>
      <c r="S106" s="391">
        <v>14</v>
      </c>
      <c r="T106" s="391">
        <v>14</v>
      </c>
      <c r="U106" s="392">
        <v>14</v>
      </c>
      <c r="V106" s="5"/>
    </row>
    <row r="107" spans="1:22" ht="12" customHeight="1" x14ac:dyDescent="0.2">
      <c r="A107" s="384"/>
      <c r="B107" s="385"/>
      <c r="C107" s="386"/>
      <c r="D107" s="387"/>
      <c r="E107" s="398"/>
      <c r="F107" s="388"/>
      <c r="G107" s="129" t="s">
        <v>135</v>
      </c>
      <c r="H107" s="193">
        <f t="shared" ref="H107:Q107" si="38">SUM(H113+H117+H121+H125+H129+H133+H136)</f>
        <v>13440</v>
      </c>
      <c r="I107" s="193">
        <f t="shared" si="38"/>
        <v>13440</v>
      </c>
      <c r="J107" s="193">
        <f t="shared" si="38"/>
        <v>0</v>
      </c>
      <c r="K107" s="126">
        <f t="shared" si="38"/>
        <v>0</v>
      </c>
      <c r="L107" s="12">
        <f t="shared" si="38"/>
        <v>13440</v>
      </c>
      <c r="M107" s="6">
        <f t="shared" si="38"/>
        <v>13440</v>
      </c>
      <c r="N107" s="6">
        <f t="shared" si="38"/>
        <v>0</v>
      </c>
      <c r="O107" s="11">
        <f t="shared" si="38"/>
        <v>0</v>
      </c>
      <c r="P107" s="140">
        <f t="shared" si="38"/>
        <v>11279</v>
      </c>
      <c r="Q107" s="234">
        <f t="shared" si="38"/>
        <v>11299</v>
      </c>
      <c r="R107" s="389"/>
      <c r="S107" s="391"/>
      <c r="T107" s="391"/>
      <c r="U107" s="392"/>
      <c r="V107" s="5"/>
    </row>
    <row r="108" spans="1:22" ht="12" customHeight="1" x14ac:dyDescent="0.2">
      <c r="A108" s="384"/>
      <c r="B108" s="385"/>
      <c r="C108" s="386"/>
      <c r="D108" s="387"/>
      <c r="E108" s="398"/>
      <c r="F108" s="388"/>
      <c r="G108" s="129" t="s">
        <v>243</v>
      </c>
      <c r="H108" s="193">
        <f>H112+H116+H120+H124+H128+H132</f>
        <v>171721</v>
      </c>
      <c r="I108" s="193">
        <f t="shared" ref="I108:Q108" si="39">I112+I116+I120+I124+I128+I132</f>
        <v>171721</v>
      </c>
      <c r="J108" s="193">
        <f t="shared" si="39"/>
        <v>131091</v>
      </c>
      <c r="K108" s="126">
        <f t="shared" si="39"/>
        <v>0</v>
      </c>
      <c r="L108" s="12">
        <f t="shared" si="39"/>
        <v>197107</v>
      </c>
      <c r="M108" s="6">
        <f t="shared" si="39"/>
        <v>197107</v>
      </c>
      <c r="N108" s="6">
        <f t="shared" si="39"/>
        <v>150486</v>
      </c>
      <c r="O108" s="11">
        <f t="shared" si="39"/>
        <v>0</v>
      </c>
      <c r="P108" s="140">
        <f t="shared" si="39"/>
        <v>0</v>
      </c>
      <c r="Q108" s="234">
        <f t="shared" si="39"/>
        <v>0</v>
      </c>
      <c r="R108" s="390"/>
      <c r="S108" s="243"/>
      <c r="T108" s="243"/>
      <c r="U108" s="244"/>
      <c r="V108" s="5"/>
    </row>
    <row r="109" spans="1:22" ht="12.6" customHeight="1" x14ac:dyDescent="0.2">
      <c r="A109" s="384"/>
      <c r="B109" s="385"/>
      <c r="C109" s="386"/>
      <c r="D109" s="387"/>
      <c r="E109" s="398"/>
      <c r="F109" s="388"/>
      <c r="G109" s="129" t="s">
        <v>178</v>
      </c>
      <c r="H109" s="239">
        <f>SUM(H137+H140)</f>
        <v>415765</v>
      </c>
      <c r="I109" s="239">
        <f>SUM(I137+I140)</f>
        <v>415765</v>
      </c>
      <c r="J109" s="239">
        <f t="shared" ref="J109:O109" si="40">SUM(J137+J140)</f>
        <v>153700</v>
      </c>
      <c r="K109" s="242">
        <f t="shared" si="40"/>
        <v>0</v>
      </c>
      <c r="L109" s="12">
        <f t="shared" si="40"/>
        <v>415765</v>
      </c>
      <c r="M109" s="6">
        <f t="shared" si="40"/>
        <v>415765</v>
      </c>
      <c r="N109" s="6">
        <f t="shared" si="40"/>
        <v>153700</v>
      </c>
      <c r="O109" s="11">
        <f t="shared" si="40"/>
        <v>0</v>
      </c>
      <c r="P109" s="140">
        <f>SUM(P137+P140)</f>
        <v>323833</v>
      </c>
      <c r="Q109" s="234">
        <f>SUM(Q137+Q140)</f>
        <v>324488</v>
      </c>
      <c r="R109" s="390"/>
      <c r="S109" s="243"/>
      <c r="T109" s="243"/>
      <c r="U109" s="244"/>
      <c r="V109" s="5"/>
    </row>
    <row r="110" spans="1:22" ht="12.6" customHeight="1" thickBot="1" x14ac:dyDescent="0.25">
      <c r="A110" s="384"/>
      <c r="B110" s="385"/>
      <c r="C110" s="386"/>
      <c r="D110" s="387"/>
      <c r="E110" s="398"/>
      <c r="F110" s="388"/>
      <c r="G110" s="57" t="s">
        <v>13</v>
      </c>
      <c r="H110" s="68">
        <f t="shared" ref="H110:Q110" si="41">SUM(H106:H109)</f>
        <v>2227224</v>
      </c>
      <c r="I110" s="64">
        <f t="shared" si="41"/>
        <v>2218224</v>
      </c>
      <c r="J110" s="64">
        <f t="shared" si="41"/>
        <v>998215</v>
      </c>
      <c r="K110" s="229">
        <f t="shared" si="41"/>
        <v>9000</v>
      </c>
      <c r="L110" s="48">
        <f t="shared" si="41"/>
        <v>1869989</v>
      </c>
      <c r="M110" s="53">
        <f t="shared" si="41"/>
        <v>1869989</v>
      </c>
      <c r="N110" s="53">
        <f t="shared" si="41"/>
        <v>944913</v>
      </c>
      <c r="O110" s="55">
        <f t="shared" si="41"/>
        <v>0</v>
      </c>
      <c r="P110" s="141">
        <f t="shared" si="41"/>
        <v>2034035</v>
      </c>
      <c r="Q110" s="141">
        <f t="shared" si="41"/>
        <v>2055595</v>
      </c>
      <c r="R110" s="397"/>
      <c r="S110" s="62">
        <f>SUM(S106)</f>
        <v>14</v>
      </c>
      <c r="T110" s="62">
        <f>SUM(T106)</f>
        <v>14</v>
      </c>
      <c r="U110" s="63">
        <f>SUM(U106)</f>
        <v>14</v>
      </c>
      <c r="V110" s="5"/>
    </row>
    <row r="111" spans="1:22" ht="14.25" customHeight="1" outlineLevel="1" x14ac:dyDescent="0.2">
      <c r="A111" s="384" t="s">
        <v>18</v>
      </c>
      <c r="B111" s="385" t="s">
        <v>18</v>
      </c>
      <c r="C111" s="386" t="s">
        <v>207</v>
      </c>
      <c r="D111" s="387" t="s">
        <v>151</v>
      </c>
      <c r="E111" s="398"/>
      <c r="F111" s="388" t="s">
        <v>224</v>
      </c>
      <c r="G111" s="129" t="s">
        <v>96</v>
      </c>
      <c r="H111" s="193">
        <v>439071</v>
      </c>
      <c r="I111" s="6">
        <v>431571</v>
      </c>
      <c r="J111" s="6">
        <v>188213</v>
      </c>
      <c r="K111" s="226">
        <v>7500</v>
      </c>
      <c r="L111" s="12">
        <v>283426</v>
      </c>
      <c r="M111" s="6">
        <v>283426</v>
      </c>
      <c r="N111" s="6">
        <v>144703</v>
      </c>
      <c r="O111" s="11"/>
      <c r="P111" s="252">
        <v>439070</v>
      </c>
      <c r="Q111" s="125">
        <v>439071</v>
      </c>
      <c r="R111" s="389"/>
      <c r="S111" s="391"/>
      <c r="T111" s="391"/>
      <c r="U111" s="392"/>
      <c r="V111" s="5"/>
    </row>
    <row r="112" spans="1:22" ht="14.25" customHeight="1" outlineLevel="1" x14ac:dyDescent="0.2">
      <c r="A112" s="384"/>
      <c r="B112" s="385"/>
      <c r="C112" s="386"/>
      <c r="D112" s="387"/>
      <c r="E112" s="398"/>
      <c r="F112" s="388"/>
      <c r="G112" s="129" t="s">
        <v>243</v>
      </c>
      <c r="H112" s="193"/>
      <c r="I112" s="6"/>
      <c r="J112" s="6"/>
      <c r="K112" s="226"/>
      <c r="L112" s="12">
        <v>40000</v>
      </c>
      <c r="M112" s="6">
        <v>40000</v>
      </c>
      <c r="N112" s="6">
        <v>30539</v>
      </c>
      <c r="O112" s="11"/>
      <c r="P112" s="252"/>
      <c r="Q112" s="125"/>
      <c r="R112" s="389"/>
      <c r="S112" s="391"/>
      <c r="T112" s="391"/>
      <c r="U112" s="392"/>
      <c r="V112" s="5"/>
    </row>
    <row r="113" spans="1:22" ht="14.25" customHeight="1" outlineLevel="1" x14ac:dyDescent="0.2">
      <c r="A113" s="384"/>
      <c r="B113" s="385"/>
      <c r="C113" s="386"/>
      <c r="D113" s="387"/>
      <c r="E113" s="398"/>
      <c r="F113" s="388"/>
      <c r="G113" s="129" t="s">
        <v>135</v>
      </c>
      <c r="H113" s="193">
        <v>145</v>
      </c>
      <c r="I113" s="6">
        <v>145</v>
      </c>
      <c r="J113" s="6">
        <v>0</v>
      </c>
      <c r="K113" s="226">
        <v>0</v>
      </c>
      <c r="L113" s="12">
        <v>145</v>
      </c>
      <c r="M113" s="6">
        <v>145</v>
      </c>
      <c r="N113" s="6"/>
      <c r="O113" s="11"/>
      <c r="P113" s="140">
        <v>145</v>
      </c>
      <c r="Q113" s="126">
        <v>145</v>
      </c>
      <c r="R113" s="389"/>
      <c r="S113" s="391"/>
      <c r="T113" s="391"/>
      <c r="U113" s="392"/>
      <c r="V113" s="5"/>
    </row>
    <row r="114" spans="1:22" ht="19.5" customHeight="1" outlineLevel="1" thickBot="1" x14ac:dyDescent="0.25">
      <c r="A114" s="384"/>
      <c r="B114" s="385"/>
      <c r="C114" s="386"/>
      <c r="D114" s="387"/>
      <c r="E114" s="398"/>
      <c r="F114" s="388"/>
      <c r="G114" s="57" t="s">
        <v>13</v>
      </c>
      <c r="H114" s="68">
        <f t="shared" ref="H114:Q114" si="42">SUM(H111:H113)</f>
        <v>439216</v>
      </c>
      <c r="I114" s="64">
        <f t="shared" si="42"/>
        <v>431716</v>
      </c>
      <c r="J114" s="64">
        <f t="shared" si="42"/>
        <v>188213</v>
      </c>
      <c r="K114" s="229">
        <f t="shared" si="42"/>
        <v>7500</v>
      </c>
      <c r="L114" s="48">
        <f t="shared" si="42"/>
        <v>323571</v>
      </c>
      <c r="M114" s="53">
        <f t="shared" si="42"/>
        <v>323571</v>
      </c>
      <c r="N114" s="53">
        <f t="shared" si="42"/>
        <v>175242</v>
      </c>
      <c r="O114" s="55">
        <f t="shared" si="42"/>
        <v>0</v>
      </c>
      <c r="P114" s="253">
        <f t="shared" si="42"/>
        <v>439215</v>
      </c>
      <c r="Q114" s="232">
        <f t="shared" si="42"/>
        <v>439216</v>
      </c>
      <c r="R114" s="397"/>
      <c r="S114" s="62">
        <f>SUM(S111)</f>
        <v>0</v>
      </c>
      <c r="T114" s="62">
        <f>SUM(T111)</f>
        <v>0</v>
      </c>
      <c r="U114" s="63">
        <f>SUM(U111)</f>
        <v>0</v>
      </c>
      <c r="V114" s="5"/>
    </row>
    <row r="115" spans="1:22" ht="14.25" customHeight="1" outlineLevel="1" x14ac:dyDescent="0.2">
      <c r="A115" s="384" t="s">
        <v>18</v>
      </c>
      <c r="B115" s="385" t="s">
        <v>18</v>
      </c>
      <c r="C115" s="386" t="s">
        <v>208</v>
      </c>
      <c r="D115" s="387" t="s">
        <v>152</v>
      </c>
      <c r="E115" s="398"/>
      <c r="F115" s="388" t="s">
        <v>225</v>
      </c>
      <c r="G115" s="129" t="s">
        <v>96</v>
      </c>
      <c r="H115" s="193">
        <v>293335</v>
      </c>
      <c r="I115" s="6">
        <v>293335</v>
      </c>
      <c r="J115" s="6">
        <v>121201</v>
      </c>
      <c r="K115" s="226">
        <v>0</v>
      </c>
      <c r="L115" s="12">
        <v>192532</v>
      </c>
      <c r="M115" s="6">
        <v>192532</v>
      </c>
      <c r="N115" s="6">
        <v>92014</v>
      </c>
      <c r="O115" s="11"/>
      <c r="P115" s="140">
        <v>200080</v>
      </c>
      <c r="Q115" s="126">
        <v>210537</v>
      </c>
      <c r="R115" s="389"/>
      <c r="S115" s="391"/>
      <c r="T115" s="391"/>
      <c r="U115" s="392"/>
      <c r="V115" s="5"/>
    </row>
    <row r="116" spans="1:22" ht="14.25" customHeight="1" outlineLevel="1" x14ac:dyDescent="0.2">
      <c r="A116" s="384"/>
      <c r="B116" s="385"/>
      <c r="C116" s="386"/>
      <c r="D116" s="387"/>
      <c r="E116" s="398"/>
      <c r="F116" s="388"/>
      <c r="G116" s="129" t="s">
        <v>243</v>
      </c>
      <c r="H116" s="193"/>
      <c r="I116" s="6"/>
      <c r="J116" s="6"/>
      <c r="K116" s="226"/>
      <c r="L116" s="12">
        <v>27000</v>
      </c>
      <c r="M116" s="6">
        <v>27000</v>
      </c>
      <c r="N116" s="6">
        <v>20614</v>
      </c>
      <c r="O116" s="11"/>
      <c r="P116" s="140"/>
      <c r="Q116" s="126"/>
      <c r="R116" s="389"/>
      <c r="S116" s="391"/>
      <c r="T116" s="391"/>
      <c r="U116" s="392"/>
      <c r="V116" s="5"/>
    </row>
    <row r="117" spans="1:22" ht="14.25" customHeight="1" outlineLevel="1" x14ac:dyDescent="0.2">
      <c r="A117" s="384"/>
      <c r="B117" s="385"/>
      <c r="C117" s="386"/>
      <c r="D117" s="387"/>
      <c r="E117" s="398"/>
      <c r="F117" s="388"/>
      <c r="G117" s="129" t="s">
        <v>135</v>
      </c>
      <c r="H117" s="193">
        <v>869</v>
      </c>
      <c r="I117" s="6">
        <v>869</v>
      </c>
      <c r="J117" s="6">
        <v>0</v>
      </c>
      <c r="K117" s="226">
        <v>0</v>
      </c>
      <c r="L117" s="12">
        <v>869</v>
      </c>
      <c r="M117" s="6">
        <v>869</v>
      </c>
      <c r="N117" s="6"/>
      <c r="O117" s="11"/>
      <c r="P117" s="140">
        <v>900</v>
      </c>
      <c r="Q117" s="126">
        <v>920</v>
      </c>
      <c r="R117" s="389"/>
      <c r="S117" s="391"/>
      <c r="T117" s="391"/>
      <c r="U117" s="392"/>
      <c r="V117" s="5"/>
    </row>
    <row r="118" spans="1:22" ht="19.5" customHeight="1" outlineLevel="1" thickBot="1" x14ac:dyDescent="0.25">
      <c r="A118" s="384"/>
      <c r="B118" s="385"/>
      <c r="C118" s="386"/>
      <c r="D118" s="387"/>
      <c r="E118" s="398"/>
      <c r="F118" s="388"/>
      <c r="G118" s="57" t="s">
        <v>13</v>
      </c>
      <c r="H118" s="68">
        <f t="shared" ref="H118:Q118" si="43">SUM(H115:H117)</f>
        <v>294204</v>
      </c>
      <c r="I118" s="64">
        <f t="shared" si="43"/>
        <v>294204</v>
      </c>
      <c r="J118" s="64">
        <f t="shared" si="43"/>
        <v>121201</v>
      </c>
      <c r="K118" s="229">
        <f t="shared" si="43"/>
        <v>0</v>
      </c>
      <c r="L118" s="48">
        <f t="shared" si="43"/>
        <v>220401</v>
      </c>
      <c r="M118" s="53">
        <f t="shared" si="43"/>
        <v>220401</v>
      </c>
      <c r="N118" s="53">
        <f t="shared" si="43"/>
        <v>112628</v>
      </c>
      <c r="O118" s="55">
        <f t="shared" si="43"/>
        <v>0</v>
      </c>
      <c r="P118" s="253">
        <f t="shared" si="43"/>
        <v>200980</v>
      </c>
      <c r="Q118" s="232">
        <f t="shared" si="43"/>
        <v>211457</v>
      </c>
      <c r="R118" s="397"/>
      <c r="S118" s="62">
        <f>SUM(S115)</f>
        <v>0</v>
      </c>
      <c r="T118" s="62">
        <f>SUM(T115)</f>
        <v>0</v>
      </c>
      <c r="U118" s="63">
        <f>SUM(U115)</f>
        <v>0</v>
      </c>
      <c r="V118" s="5"/>
    </row>
    <row r="119" spans="1:22" ht="14.25" customHeight="1" outlineLevel="1" x14ac:dyDescent="0.2">
      <c r="A119" s="384" t="s">
        <v>18</v>
      </c>
      <c r="B119" s="385" t="s">
        <v>18</v>
      </c>
      <c r="C119" s="386" t="s">
        <v>209</v>
      </c>
      <c r="D119" s="387" t="s">
        <v>153</v>
      </c>
      <c r="E119" s="398"/>
      <c r="F119" s="388" t="s">
        <v>221</v>
      </c>
      <c r="G119" s="129" t="s">
        <v>96</v>
      </c>
      <c r="H119" s="193">
        <v>188430</v>
      </c>
      <c r="I119" s="6">
        <v>188430</v>
      </c>
      <c r="J119" s="6">
        <v>81801</v>
      </c>
      <c r="K119" s="226">
        <v>0</v>
      </c>
      <c r="L119" s="12">
        <v>170150</v>
      </c>
      <c r="M119" s="6">
        <v>170150</v>
      </c>
      <c r="N119" s="6">
        <v>81801</v>
      </c>
      <c r="O119" s="11"/>
      <c r="P119" s="140">
        <v>250300</v>
      </c>
      <c r="Q119" s="126">
        <v>264200</v>
      </c>
      <c r="R119" s="389"/>
      <c r="S119" s="391"/>
      <c r="T119" s="391"/>
      <c r="U119" s="392"/>
      <c r="V119" s="5"/>
    </row>
    <row r="120" spans="1:22" ht="14.25" customHeight="1" outlineLevel="1" x14ac:dyDescent="0.2">
      <c r="A120" s="384"/>
      <c r="B120" s="385"/>
      <c r="C120" s="386"/>
      <c r="D120" s="387"/>
      <c r="E120" s="398"/>
      <c r="F120" s="388"/>
      <c r="G120" s="129" t="s">
        <v>243</v>
      </c>
      <c r="H120" s="193">
        <v>80514</v>
      </c>
      <c r="I120" s="6">
        <v>80514</v>
      </c>
      <c r="J120" s="6">
        <v>61457</v>
      </c>
      <c r="K120" s="226"/>
      <c r="L120" s="12">
        <v>38900</v>
      </c>
      <c r="M120" s="6">
        <v>38900</v>
      </c>
      <c r="N120" s="6">
        <v>29699</v>
      </c>
      <c r="O120" s="11"/>
      <c r="P120" s="140"/>
      <c r="Q120" s="126"/>
      <c r="R120" s="389"/>
      <c r="S120" s="391"/>
      <c r="T120" s="391"/>
      <c r="U120" s="392"/>
      <c r="V120" s="5"/>
    </row>
    <row r="121" spans="1:22" ht="14.25" customHeight="1" outlineLevel="1" x14ac:dyDescent="0.2">
      <c r="A121" s="384"/>
      <c r="B121" s="385"/>
      <c r="C121" s="386"/>
      <c r="D121" s="387"/>
      <c r="E121" s="398"/>
      <c r="F121" s="388"/>
      <c r="G121" s="129" t="s">
        <v>135</v>
      </c>
      <c r="H121" s="193">
        <v>870</v>
      </c>
      <c r="I121" s="6">
        <v>870</v>
      </c>
      <c r="J121" s="6">
        <v>0</v>
      </c>
      <c r="K121" s="226">
        <v>0</v>
      </c>
      <c r="L121" s="12">
        <v>870</v>
      </c>
      <c r="M121" s="6">
        <v>870</v>
      </c>
      <c r="N121" s="6"/>
      <c r="O121" s="11"/>
      <c r="P121" s="140">
        <v>1000</v>
      </c>
      <c r="Q121" s="126">
        <v>1000</v>
      </c>
      <c r="R121" s="389"/>
      <c r="S121" s="391"/>
      <c r="T121" s="391"/>
      <c r="U121" s="392"/>
      <c r="V121" s="5"/>
    </row>
    <row r="122" spans="1:22" ht="19.5" customHeight="1" outlineLevel="1" thickBot="1" x14ac:dyDescent="0.25">
      <c r="A122" s="384"/>
      <c r="B122" s="385"/>
      <c r="C122" s="386"/>
      <c r="D122" s="387"/>
      <c r="E122" s="398"/>
      <c r="F122" s="388"/>
      <c r="G122" s="57" t="s">
        <v>13</v>
      </c>
      <c r="H122" s="68">
        <f t="shared" ref="H122:Q122" si="44">SUM(H119:H121)</f>
        <v>269814</v>
      </c>
      <c r="I122" s="64">
        <f t="shared" si="44"/>
        <v>269814</v>
      </c>
      <c r="J122" s="64">
        <f t="shared" si="44"/>
        <v>143258</v>
      </c>
      <c r="K122" s="229">
        <f t="shared" si="44"/>
        <v>0</v>
      </c>
      <c r="L122" s="48">
        <f t="shared" si="44"/>
        <v>209920</v>
      </c>
      <c r="M122" s="53">
        <f t="shared" si="44"/>
        <v>209920</v>
      </c>
      <c r="N122" s="53">
        <f t="shared" si="44"/>
        <v>111500</v>
      </c>
      <c r="O122" s="55">
        <f t="shared" si="44"/>
        <v>0</v>
      </c>
      <c r="P122" s="253">
        <f t="shared" si="44"/>
        <v>251300</v>
      </c>
      <c r="Q122" s="232">
        <f t="shared" si="44"/>
        <v>265200</v>
      </c>
      <c r="R122" s="397"/>
      <c r="S122" s="62">
        <f>SUM(S119)</f>
        <v>0</v>
      </c>
      <c r="T122" s="62">
        <f>SUM(T119)</f>
        <v>0</v>
      </c>
      <c r="U122" s="63">
        <f>SUM(U119)</f>
        <v>0</v>
      </c>
      <c r="V122" s="5"/>
    </row>
    <row r="123" spans="1:22" ht="14.25" customHeight="1" outlineLevel="1" x14ac:dyDescent="0.2">
      <c r="A123" s="384" t="s">
        <v>18</v>
      </c>
      <c r="B123" s="385" t="s">
        <v>18</v>
      </c>
      <c r="C123" s="386" t="s">
        <v>210</v>
      </c>
      <c r="D123" s="387" t="s">
        <v>154</v>
      </c>
      <c r="E123" s="398"/>
      <c r="F123" s="388" t="s">
        <v>226</v>
      </c>
      <c r="G123" s="129" t="s">
        <v>96</v>
      </c>
      <c r="H123" s="193">
        <v>159923</v>
      </c>
      <c r="I123" s="6">
        <v>159923</v>
      </c>
      <c r="J123" s="6">
        <v>72887</v>
      </c>
      <c r="K123" s="226">
        <v>0</v>
      </c>
      <c r="L123" s="12">
        <v>149103</v>
      </c>
      <c r="M123" s="6">
        <v>149103</v>
      </c>
      <c r="N123" s="6">
        <v>72887</v>
      </c>
      <c r="O123" s="11"/>
      <c r="P123" s="140">
        <v>195210</v>
      </c>
      <c r="Q123" s="126">
        <v>195210</v>
      </c>
      <c r="R123" s="389"/>
      <c r="S123" s="391"/>
      <c r="T123" s="391"/>
      <c r="U123" s="392"/>
      <c r="V123" s="5"/>
    </row>
    <row r="124" spans="1:22" ht="14.25" customHeight="1" outlineLevel="1" x14ac:dyDescent="0.2">
      <c r="A124" s="384"/>
      <c r="B124" s="385"/>
      <c r="C124" s="386"/>
      <c r="D124" s="387"/>
      <c r="E124" s="398"/>
      <c r="F124" s="388"/>
      <c r="G124" s="129" t="s">
        <v>243</v>
      </c>
      <c r="H124" s="193">
        <v>42007</v>
      </c>
      <c r="I124" s="6">
        <v>42007</v>
      </c>
      <c r="J124" s="6">
        <v>32071</v>
      </c>
      <c r="K124" s="226"/>
      <c r="L124" s="12">
        <v>42007</v>
      </c>
      <c r="M124" s="6">
        <v>42007</v>
      </c>
      <c r="N124" s="6">
        <v>32071</v>
      </c>
      <c r="O124" s="11"/>
      <c r="P124" s="140"/>
      <c r="Q124" s="126"/>
      <c r="R124" s="389"/>
      <c r="S124" s="391"/>
      <c r="T124" s="391"/>
      <c r="U124" s="392"/>
      <c r="V124" s="5"/>
    </row>
    <row r="125" spans="1:22" ht="14.25" customHeight="1" outlineLevel="1" x14ac:dyDescent="0.2">
      <c r="A125" s="384"/>
      <c r="B125" s="385"/>
      <c r="C125" s="386"/>
      <c r="D125" s="387"/>
      <c r="E125" s="398"/>
      <c r="F125" s="388"/>
      <c r="G125" s="129" t="s">
        <v>135</v>
      </c>
      <c r="H125" s="193">
        <v>145</v>
      </c>
      <c r="I125" s="6">
        <v>145</v>
      </c>
      <c r="J125" s="6">
        <v>0</v>
      </c>
      <c r="K125" s="226">
        <v>0</v>
      </c>
      <c r="L125" s="12">
        <v>145</v>
      </c>
      <c r="M125" s="6">
        <v>145</v>
      </c>
      <c r="N125" s="6"/>
      <c r="O125" s="11"/>
      <c r="P125" s="140">
        <v>140</v>
      </c>
      <c r="Q125" s="126">
        <v>140</v>
      </c>
      <c r="R125" s="389"/>
      <c r="S125" s="391"/>
      <c r="T125" s="391"/>
      <c r="U125" s="392"/>
      <c r="V125" s="5"/>
    </row>
    <row r="126" spans="1:22" ht="19.5" customHeight="1" outlineLevel="1" thickBot="1" x14ac:dyDescent="0.25">
      <c r="A126" s="384"/>
      <c r="B126" s="385"/>
      <c r="C126" s="386"/>
      <c r="D126" s="387"/>
      <c r="E126" s="398"/>
      <c r="F126" s="388"/>
      <c r="G126" s="57" t="s">
        <v>13</v>
      </c>
      <c r="H126" s="68">
        <f t="shared" ref="H126:Q126" si="45">SUM(H123:H125)</f>
        <v>202075</v>
      </c>
      <c r="I126" s="64">
        <f t="shared" si="45"/>
        <v>202075</v>
      </c>
      <c r="J126" s="64">
        <f t="shared" si="45"/>
        <v>104958</v>
      </c>
      <c r="K126" s="229">
        <f t="shared" si="45"/>
        <v>0</v>
      </c>
      <c r="L126" s="48">
        <f t="shared" si="45"/>
        <v>191255</v>
      </c>
      <c r="M126" s="53">
        <f t="shared" si="45"/>
        <v>191255</v>
      </c>
      <c r="N126" s="53">
        <f t="shared" si="45"/>
        <v>104958</v>
      </c>
      <c r="O126" s="55">
        <f t="shared" si="45"/>
        <v>0</v>
      </c>
      <c r="P126" s="253">
        <f t="shared" si="45"/>
        <v>195350</v>
      </c>
      <c r="Q126" s="232">
        <f t="shared" si="45"/>
        <v>195350</v>
      </c>
      <c r="R126" s="397"/>
      <c r="S126" s="62">
        <f>SUM(S123)</f>
        <v>0</v>
      </c>
      <c r="T126" s="62">
        <f>SUM(T123)</f>
        <v>0</v>
      </c>
      <c r="U126" s="63">
        <f>SUM(U123)</f>
        <v>0</v>
      </c>
      <c r="V126" s="5"/>
    </row>
    <row r="127" spans="1:22" ht="14.25" customHeight="1" outlineLevel="1" x14ac:dyDescent="0.2">
      <c r="A127" s="384" t="s">
        <v>18</v>
      </c>
      <c r="B127" s="385" t="s">
        <v>18</v>
      </c>
      <c r="C127" s="386" t="s">
        <v>211</v>
      </c>
      <c r="D127" s="387" t="s">
        <v>155</v>
      </c>
      <c r="E127" s="398"/>
      <c r="F127" s="388" t="s">
        <v>222</v>
      </c>
      <c r="G127" s="129" t="s">
        <v>96</v>
      </c>
      <c r="H127" s="193">
        <v>116640</v>
      </c>
      <c r="I127" s="6">
        <v>115140</v>
      </c>
      <c r="J127" s="6">
        <v>57805</v>
      </c>
      <c r="K127" s="226">
        <v>1500</v>
      </c>
      <c r="L127" s="12">
        <v>104140</v>
      </c>
      <c r="M127" s="6">
        <v>104140</v>
      </c>
      <c r="N127" s="6">
        <v>57805</v>
      </c>
      <c r="O127" s="11"/>
      <c r="P127" s="140">
        <v>126680</v>
      </c>
      <c r="Q127" s="126">
        <v>125680</v>
      </c>
      <c r="R127" s="389"/>
      <c r="S127" s="391"/>
      <c r="T127" s="391"/>
      <c r="U127" s="392"/>
      <c r="V127" s="5"/>
    </row>
    <row r="128" spans="1:22" ht="14.25" customHeight="1" outlineLevel="1" x14ac:dyDescent="0.2">
      <c r="A128" s="384"/>
      <c r="B128" s="385"/>
      <c r="C128" s="386"/>
      <c r="D128" s="387"/>
      <c r="E128" s="398"/>
      <c r="F128" s="388"/>
      <c r="G128" s="129" t="s">
        <v>243</v>
      </c>
      <c r="H128" s="193">
        <v>18200</v>
      </c>
      <c r="I128" s="6">
        <v>18200</v>
      </c>
      <c r="J128" s="6">
        <v>13895</v>
      </c>
      <c r="K128" s="226"/>
      <c r="L128" s="12">
        <v>18200</v>
      </c>
      <c r="M128" s="6">
        <v>18200</v>
      </c>
      <c r="N128" s="6">
        <v>13895</v>
      </c>
      <c r="O128" s="11"/>
      <c r="P128" s="140"/>
      <c r="Q128" s="126"/>
      <c r="R128" s="389"/>
      <c r="S128" s="391"/>
      <c r="T128" s="391"/>
      <c r="U128" s="392"/>
      <c r="V128" s="5"/>
    </row>
    <row r="129" spans="1:22" ht="14.25" customHeight="1" outlineLevel="1" x14ac:dyDescent="0.2">
      <c r="A129" s="384"/>
      <c r="B129" s="385"/>
      <c r="C129" s="386"/>
      <c r="D129" s="387"/>
      <c r="E129" s="398"/>
      <c r="F129" s="388"/>
      <c r="G129" s="129" t="s">
        <v>135</v>
      </c>
      <c r="H129" s="193">
        <v>116</v>
      </c>
      <c r="I129" s="6">
        <v>116</v>
      </c>
      <c r="J129" s="6">
        <v>0</v>
      </c>
      <c r="K129" s="226">
        <v>0</v>
      </c>
      <c r="L129" s="12">
        <v>116</v>
      </c>
      <c r="M129" s="6">
        <v>116</v>
      </c>
      <c r="N129" s="6"/>
      <c r="O129" s="11"/>
      <c r="P129" s="140">
        <v>116</v>
      </c>
      <c r="Q129" s="126">
        <v>116</v>
      </c>
      <c r="R129" s="389"/>
      <c r="S129" s="391"/>
      <c r="T129" s="391"/>
      <c r="U129" s="392"/>
      <c r="V129" s="5"/>
    </row>
    <row r="130" spans="1:22" ht="19.5" customHeight="1" outlineLevel="1" thickBot="1" x14ac:dyDescent="0.25">
      <c r="A130" s="384"/>
      <c r="B130" s="385"/>
      <c r="C130" s="386"/>
      <c r="D130" s="387"/>
      <c r="E130" s="398"/>
      <c r="F130" s="388"/>
      <c r="G130" s="57" t="s">
        <v>13</v>
      </c>
      <c r="H130" s="68">
        <f t="shared" ref="H130:Q130" si="46">SUM(H127:H129)</f>
        <v>134956</v>
      </c>
      <c r="I130" s="64">
        <f t="shared" si="46"/>
        <v>133456</v>
      </c>
      <c r="J130" s="64">
        <f t="shared" si="46"/>
        <v>71700</v>
      </c>
      <c r="K130" s="229">
        <f t="shared" si="46"/>
        <v>1500</v>
      </c>
      <c r="L130" s="48">
        <f t="shared" si="46"/>
        <v>122456</v>
      </c>
      <c r="M130" s="53">
        <f t="shared" si="46"/>
        <v>122456</v>
      </c>
      <c r="N130" s="53">
        <f t="shared" si="46"/>
        <v>71700</v>
      </c>
      <c r="O130" s="55">
        <f t="shared" si="46"/>
        <v>0</v>
      </c>
      <c r="P130" s="253">
        <f t="shared" si="46"/>
        <v>126796</v>
      </c>
      <c r="Q130" s="232">
        <f t="shared" si="46"/>
        <v>125796</v>
      </c>
      <c r="R130" s="397"/>
      <c r="S130" s="62">
        <f>SUM(S127)</f>
        <v>0</v>
      </c>
      <c r="T130" s="62">
        <f>SUM(T127)</f>
        <v>0</v>
      </c>
      <c r="U130" s="63">
        <f>SUM(U127)</f>
        <v>0</v>
      </c>
      <c r="V130" s="5"/>
    </row>
    <row r="131" spans="1:22" ht="14.25" customHeight="1" outlineLevel="1" x14ac:dyDescent="0.2">
      <c r="A131" s="384" t="s">
        <v>18</v>
      </c>
      <c r="B131" s="385" t="s">
        <v>18</v>
      </c>
      <c r="C131" s="386" t="s">
        <v>212</v>
      </c>
      <c r="D131" s="387" t="s">
        <v>156</v>
      </c>
      <c r="E131" s="398"/>
      <c r="F131" s="388" t="s">
        <v>227</v>
      </c>
      <c r="G131" s="129" t="s">
        <v>96</v>
      </c>
      <c r="H131" s="193">
        <v>300837</v>
      </c>
      <c r="I131" s="6">
        <v>300837</v>
      </c>
      <c r="J131" s="6">
        <v>109866</v>
      </c>
      <c r="K131" s="226">
        <v>0</v>
      </c>
      <c r="L131" s="12">
        <v>216264</v>
      </c>
      <c r="M131" s="6">
        <v>216264</v>
      </c>
      <c r="N131" s="6">
        <v>109866</v>
      </c>
      <c r="O131" s="11"/>
      <c r="P131" s="140">
        <v>328813</v>
      </c>
      <c r="Q131" s="126">
        <v>322780</v>
      </c>
      <c r="R131" s="389"/>
      <c r="S131" s="391"/>
      <c r="T131" s="391"/>
      <c r="U131" s="392"/>
      <c r="V131" s="5"/>
    </row>
    <row r="132" spans="1:22" ht="14.25" customHeight="1" outlineLevel="1" x14ac:dyDescent="0.2">
      <c r="A132" s="384"/>
      <c r="B132" s="385"/>
      <c r="C132" s="386"/>
      <c r="D132" s="387"/>
      <c r="E132" s="398"/>
      <c r="F132" s="388"/>
      <c r="G132" s="129" t="s">
        <v>243</v>
      </c>
      <c r="H132" s="193">
        <v>31000</v>
      </c>
      <c r="I132" s="6">
        <v>31000</v>
      </c>
      <c r="J132" s="6">
        <v>23668</v>
      </c>
      <c r="K132" s="226"/>
      <c r="L132" s="12">
        <v>31000</v>
      </c>
      <c r="M132" s="6">
        <v>31000</v>
      </c>
      <c r="N132" s="6">
        <v>23668</v>
      </c>
      <c r="O132" s="11"/>
      <c r="P132" s="140"/>
      <c r="Q132" s="126"/>
      <c r="R132" s="389"/>
      <c r="S132" s="391"/>
      <c r="T132" s="391"/>
      <c r="U132" s="392"/>
      <c r="V132" s="5"/>
    </row>
    <row r="133" spans="1:22" ht="14.25" customHeight="1" outlineLevel="1" x14ac:dyDescent="0.2">
      <c r="A133" s="384"/>
      <c r="B133" s="385"/>
      <c r="C133" s="386"/>
      <c r="D133" s="387"/>
      <c r="E133" s="398"/>
      <c r="F133" s="388"/>
      <c r="G133" s="129" t="s">
        <v>135</v>
      </c>
      <c r="H133" s="193">
        <v>1158</v>
      </c>
      <c r="I133" s="6">
        <v>1158</v>
      </c>
      <c r="J133" s="6">
        <v>0</v>
      </c>
      <c r="K133" s="226">
        <v>0</v>
      </c>
      <c r="L133" s="12">
        <v>1158</v>
      </c>
      <c r="M133" s="6">
        <v>1158</v>
      </c>
      <c r="N133" s="6"/>
      <c r="O133" s="11"/>
      <c r="P133" s="140">
        <v>1158</v>
      </c>
      <c r="Q133" s="126">
        <v>1158</v>
      </c>
      <c r="R133" s="389"/>
      <c r="S133" s="391"/>
      <c r="T133" s="391"/>
      <c r="U133" s="392"/>
      <c r="V133" s="5"/>
    </row>
    <row r="134" spans="1:22" ht="19.5" customHeight="1" outlineLevel="1" thickBot="1" x14ac:dyDescent="0.25">
      <c r="A134" s="384"/>
      <c r="B134" s="385"/>
      <c r="C134" s="386"/>
      <c r="D134" s="387"/>
      <c r="E134" s="398"/>
      <c r="F134" s="388"/>
      <c r="G134" s="57" t="s">
        <v>13</v>
      </c>
      <c r="H134" s="68">
        <f t="shared" ref="H134:Q134" si="47">SUM(H131:H133)</f>
        <v>332995</v>
      </c>
      <c r="I134" s="64">
        <f t="shared" si="47"/>
        <v>332995</v>
      </c>
      <c r="J134" s="64">
        <f t="shared" si="47"/>
        <v>133534</v>
      </c>
      <c r="K134" s="229">
        <f t="shared" si="47"/>
        <v>0</v>
      </c>
      <c r="L134" s="48">
        <f t="shared" si="47"/>
        <v>248422</v>
      </c>
      <c r="M134" s="53">
        <f t="shared" si="47"/>
        <v>248422</v>
      </c>
      <c r="N134" s="53">
        <f t="shared" si="47"/>
        <v>133534</v>
      </c>
      <c r="O134" s="55">
        <f t="shared" si="47"/>
        <v>0</v>
      </c>
      <c r="P134" s="253">
        <f t="shared" si="47"/>
        <v>329971</v>
      </c>
      <c r="Q134" s="232">
        <f t="shared" si="47"/>
        <v>323938</v>
      </c>
      <c r="R134" s="397"/>
      <c r="S134" s="62">
        <f>SUM(S131)</f>
        <v>0</v>
      </c>
      <c r="T134" s="62">
        <f>SUM(T131)</f>
        <v>0</v>
      </c>
      <c r="U134" s="63">
        <f>SUM(U131)</f>
        <v>0</v>
      </c>
      <c r="V134" s="5"/>
    </row>
    <row r="135" spans="1:22" ht="14.25" customHeight="1" outlineLevel="1" x14ac:dyDescent="0.2">
      <c r="A135" s="384" t="s">
        <v>18</v>
      </c>
      <c r="B135" s="385" t="s">
        <v>18</v>
      </c>
      <c r="C135" s="386" t="s">
        <v>213</v>
      </c>
      <c r="D135" s="387" t="s">
        <v>166</v>
      </c>
      <c r="E135" s="398"/>
      <c r="F135" s="388" t="s">
        <v>228</v>
      </c>
      <c r="G135" s="129" t="s">
        <v>96</v>
      </c>
      <c r="H135" s="193">
        <v>128062</v>
      </c>
      <c r="I135" s="6">
        <v>128062</v>
      </c>
      <c r="J135" s="6">
        <v>81651</v>
      </c>
      <c r="K135" s="226">
        <v>0</v>
      </c>
      <c r="L135" s="12">
        <v>128062</v>
      </c>
      <c r="M135" s="6">
        <v>128062</v>
      </c>
      <c r="N135" s="6">
        <v>81651</v>
      </c>
      <c r="O135" s="11"/>
      <c r="P135" s="140">
        <v>158770</v>
      </c>
      <c r="Q135" s="126">
        <v>162330</v>
      </c>
      <c r="R135" s="389"/>
      <c r="S135" s="391"/>
      <c r="T135" s="391"/>
      <c r="U135" s="392"/>
      <c r="V135" s="5"/>
    </row>
    <row r="136" spans="1:22" ht="14.25" customHeight="1" outlineLevel="1" x14ac:dyDescent="0.2">
      <c r="A136" s="384"/>
      <c r="B136" s="385"/>
      <c r="C136" s="386"/>
      <c r="D136" s="387"/>
      <c r="E136" s="398"/>
      <c r="F136" s="388"/>
      <c r="G136" s="129" t="s">
        <v>135</v>
      </c>
      <c r="H136" s="193">
        <v>10137</v>
      </c>
      <c r="I136" s="6">
        <v>10137</v>
      </c>
      <c r="J136" s="6">
        <v>0</v>
      </c>
      <c r="K136" s="226">
        <v>0</v>
      </c>
      <c r="L136" s="12">
        <v>10137</v>
      </c>
      <c r="M136" s="6">
        <v>10137</v>
      </c>
      <c r="N136" s="6"/>
      <c r="O136" s="11"/>
      <c r="P136" s="140">
        <v>7820</v>
      </c>
      <c r="Q136" s="126">
        <v>7820</v>
      </c>
      <c r="R136" s="389"/>
      <c r="S136" s="391"/>
      <c r="T136" s="391"/>
      <c r="U136" s="392"/>
      <c r="V136" s="5"/>
    </row>
    <row r="137" spans="1:22" ht="14.25" customHeight="1" outlineLevel="1" x14ac:dyDescent="0.2">
      <c r="A137" s="384"/>
      <c r="B137" s="385"/>
      <c r="C137" s="386"/>
      <c r="D137" s="387"/>
      <c r="E137" s="398"/>
      <c r="F137" s="388"/>
      <c r="G137" s="129" t="s">
        <v>178</v>
      </c>
      <c r="H137" s="239">
        <v>11665</v>
      </c>
      <c r="I137" s="240">
        <v>11665</v>
      </c>
      <c r="J137" s="240">
        <v>0</v>
      </c>
      <c r="K137" s="241">
        <v>0</v>
      </c>
      <c r="L137" s="12">
        <v>11665</v>
      </c>
      <c r="M137" s="6">
        <v>11665</v>
      </c>
      <c r="N137" s="6"/>
      <c r="O137" s="11"/>
      <c r="P137" s="255">
        <v>13000</v>
      </c>
      <c r="Q137" s="242">
        <v>13000</v>
      </c>
      <c r="R137" s="390"/>
      <c r="S137" s="243"/>
      <c r="T137" s="243"/>
      <c r="U137" s="244"/>
      <c r="V137" s="5"/>
    </row>
    <row r="138" spans="1:22" ht="19.5" customHeight="1" outlineLevel="1" thickBot="1" x14ac:dyDescent="0.25">
      <c r="A138" s="384"/>
      <c r="B138" s="385"/>
      <c r="C138" s="386"/>
      <c r="D138" s="387"/>
      <c r="E138" s="398"/>
      <c r="F138" s="388"/>
      <c r="G138" s="57" t="s">
        <v>13</v>
      </c>
      <c r="H138" s="68">
        <f>SUM(H135:H137)</f>
        <v>149864</v>
      </c>
      <c r="I138" s="64">
        <f>SUM(I135:I137)</f>
        <v>149864</v>
      </c>
      <c r="J138" s="64">
        <f>SUM(J135:J137)</f>
        <v>81651</v>
      </c>
      <c r="K138" s="229">
        <f>SUM(K135:K137)</f>
        <v>0</v>
      </c>
      <c r="L138" s="48">
        <f>SUM(L135:L137)</f>
        <v>149864</v>
      </c>
      <c r="M138" s="53">
        <f>SUM(M135:M136)</f>
        <v>138199</v>
      </c>
      <c r="N138" s="53">
        <f>SUM(N135:N136)</f>
        <v>81651</v>
      </c>
      <c r="O138" s="55">
        <f>SUM(O135:O136)</f>
        <v>0</v>
      </c>
      <c r="P138" s="253">
        <f>SUM(P135:P136)</f>
        <v>166590</v>
      </c>
      <c r="Q138" s="232">
        <f>SUM(Q135:Q136)</f>
        <v>170150</v>
      </c>
      <c r="R138" s="397"/>
      <c r="S138" s="62">
        <f>SUM(S135)</f>
        <v>0</v>
      </c>
      <c r="T138" s="62">
        <f>SUM(T135)</f>
        <v>0</v>
      </c>
      <c r="U138" s="63">
        <f>SUM(U135)</f>
        <v>0</v>
      </c>
      <c r="V138" s="5"/>
    </row>
    <row r="139" spans="1:22" ht="14.25" customHeight="1" outlineLevel="1" x14ac:dyDescent="0.2">
      <c r="A139" s="384" t="s">
        <v>18</v>
      </c>
      <c r="B139" s="385" t="s">
        <v>18</v>
      </c>
      <c r="C139" s="386" t="s">
        <v>214</v>
      </c>
      <c r="D139" s="387" t="s">
        <v>157</v>
      </c>
      <c r="E139" s="398"/>
      <c r="F139" s="388" t="s">
        <v>229</v>
      </c>
      <c r="G139" s="129" t="s">
        <v>96</v>
      </c>
      <c r="H139" s="193">
        <v>0</v>
      </c>
      <c r="I139" s="6">
        <v>0</v>
      </c>
      <c r="J139" s="6">
        <v>0</v>
      </c>
      <c r="K139" s="226">
        <v>0</v>
      </c>
      <c r="L139" s="12">
        <v>0</v>
      </c>
      <c r="M139" s="6">
        <v>0</v>
      </c>
      <c r="N139" s="6">
        <v>0</v>
      </c>
      <c r="O139" s="11"/>
      <c r="P139" s="140">
        <v>0</v>
      </c>
      <c r="Q139" s="126">
        <v>0</v>
      </c>
      <c r="R139" s="389"/>
      <c r="S139" s="391"/>
      <c r="T139" s="391"/>
      <c r="U139" s="392"/>
      <c r="V139" s="5"/>
    </row>
    <row r="140" spans="1:22" ht="14.25" customHeight="1" outlineLevel="1" x14ac:dyDescent="0.2">
      <c r="A140" s="384"/>
      <c r="B140" s="385"/>
      <c r="C140" s="386"/>
      <c r="D140" s="387"/>
      <c r="E140" s="398"/>
      <c r="F140" s="388"/>
      <c r="G140" s="129" t="s">
        <v>178</v>
      </c>
      <c r="H140" s="193">
        <v>404100</v>
      </c>
      <c r="I140" s="6">
        <v>404100</v>
      </c>
      <c r="J140" s="6">
        <v>153700</v>
      </c>
      <c r="K140" s="226">
        <v>0</v>
      </c>
      <c r="L140" s="12">
        <v>404100</v>
      </c>
      <c r="M140" s="6">
        <v>404100</v>
      </c>
      <c r="N140" s="6">
        <v>153700</v>
      </c>
      <c r="O140" s="11"/>
      <c r="P140" s="140">
        <v>310833</v>
      </c>
      <c r="Q140" s="126">
        <v>311488</v>
      </c>
      <c r="R140" s="389"/>
      <c r="S140" s="391"/>
      <c r="T140" s="391"/>
      <c r="U140" s="392"/>
      <c r="V140" s="5"/>
    </row>
    <row r="141" spans="1:22" ht="19.5" customHeight="1" outlineLevel="1" thickBot="1" x14ac:dyDescent="0.25">
      <c r="A141" s="384"/>
      <c r="B141" s="385"/>
      <c r="C141" s="386"/>
      <c r="D141" s="387"/>
      <c r="E141" s="398"/>
      <c r="F141" s="388"/>
      <c r="G141" s="57" t="s">
        <v>13</v>
      </c>
      <c r="H141" s="68">
        <f t="shared" ref="H141:Q141" si="48">SUM(H139:H140)</f>
        <v>404100</v>
      </c>
      <c r="I141" s="64">
        <f t="shared" si="48"/>
        <v>404100</v>
      </c>
      <c r="J141" s="64">
        <f t="shared" si="48"/>
        <v>153700</v>
      </c>
      <c r="K141" s="229">
        <f t="shared" si="48"/>
        <v>0</v>
      </c>
      <c r="L141" s="48">
        <f t="shared" si="48"/>
        <v>404100</v>
      </c>
      <c r="M141" s="53">
        <f t="shared" si="48"/>
        <v>404100</v>
      </c>
      <c r="N141" s="53">
        <f t="shared" si="48"/>
        <v>153700</v>
      </c>
      <c r="O141" s="55">
        <f t="shared" si="48"/>
        <v>0</v>
      </c>
      <c r="P141" s="253">
        <f t="shared" si="48"/>
        <v>310833</v>
      </c>
      <c r="Q141" s="232">
        <f t="shared" si="48"/>
        <v>311488</v>
      </c>
      <c r="R141" s="397"/>
      <c r="S141" s="62">
        <f>SUM(S139)</f>
        <v>0</v>
      </c>
      <c r="T141" s="62">
        <f>SUM(T139)</f>
        <v>0</v>
      </c>
      <c r="U141" s="63">
        <f>SUM(U139)</f>
        <v>0</v>
      </c>
      <c r="V141" s="5"/>
    </row>
    <row r="142" spans="1:22" ht="14.25" customHeight="1" outlineLevel="1" x14ac:dyDescent="0.2">
      <c r="A142" s="384"/>
      <c r="B142" s="385"/>
      <c r="C142" s="386"/>
      <c r="D142" s="387"/>
      <c r="E142" s="398"/>
      <c r="F142" s="388"/>
      <c r="G142" s="129" t="s">
        <v>96</v>
      </c>
      <c r="H142" s="193"/>
      <c r="I142" s="6"/>
      <c r="J142" s="6"/>
      <c r="K142" s="226"/>
      <c r="L142" s="12"/>
      <c r="M142" s="6"/>
      <c r="N142" s="6"/>
      <c r="O142" s="11"/>
      <c r="P142" s="140"/>
      <c r="Q142" s="126"/>
      <c r="R142" s="389"/>
      <c r="S142" s="391"/>
      <c r="T142" s="391"/>
      <c r="U142" s="392"/>
      <c r="V142" s="5"/>
    </row>
    <row r="143" spans="1:22" ht="14.25" customHeight="1" outlineLevel="1" x14ac:dyDescent="0.2">
      <c r="A143" s="384"/>
      <c r="B143" s="385"/>
      <c r="C143" s="386"/>
      <c r="D143" s="387"/>
      <c r="E143" s="398"/>
      <c r="F143" s="388"/>
      <c r="G143" s="129" t="s">
        <v>135</v>
      </c>
      <c r="H143" s="193"/>
      <c r="I143" s="6"/>
      <c r="J143" s="6"/>
      <c r="K143" s="226"/>
      <c r="L143" s="12"/>
      <c r="M143" s="6"/>
      <c r="N143" s="6"/>
      <c r="O143" s="11"/>
      <c r="P143" s="140"/>
      <c r="Q143" s="126"/>
      <c r="R143" s="389"/>
      <c r="S143" s="391"/>
      <c r="T143" s="391"/>
      <c r="U143" s="392"/>
      <c r="V143" s="5"/>
    </row>
    <row r="144" spans="1:22" ht="19.5" customHeight="1" outlineLevel="1" thickBot="1" x14ac:dyDescent="0.25">
      <c r="A144" s="384"/>
      <c r="B144" s="385"/>
      <c r="C144" s="386"/>
      <c r="D144" s="387"/>
      <c r="E144" s="398"/>
      <c r="F144" s="388"/>
      <c r="G144" s="57" t="s">
        <v>13</v>
      </c>
      <c r="H144" s="68">
        <f t="shared" ref="H144:Q144" si="49">SUM(H142:H143)</f>
        <v>0</v>
      </c>
      <c r="I144" s="64">
        <f t="shared" si="49"/>
        <v>0</v>
      </c>
      <c r="J144" s="64">
        <f t="shared" si="49"/>
        <v>0</v>
      </c>
      <c r="K144" s="229">
        <f t="shared" si="49"/>
        <v>0</v>
      </c>
      <c r="L144" s="48">
        <f t="shared" si="49"/>
        <v>0</v>
      </c>
      <c r="M144" s="53">
        <f t="shared" si="49"/>
        <v>0</v>
      </c>
      <c r="N144" s="53">
        <f t="shared" si="49"/>
        <v>0</v>
      </c>
      <c r="O144" s="55">
        <f t="shared" si="49"/>
        <v>0</v>
      </c>
      <c r="P144" s="253">
        <f t="shared" si="49"/>
        <v>0</v>
      </c>
      <c r="Q144" s="232">
        <f t="shared" si="49"/>
        <v>0</v>
      </c>
      <c r="R144" s="397"/>
      <c r="S144" s="62">
        <f>SUM(S142)</f>
        <v>0</v>
      </c>
      <c r="T144" s="62">
        <f>SUM(T142)</f>
        <v>0</v>
      </c>
      <c r="U144" s="63">
        <f>SUM(U142)</f>
        <v>0</v>
      </c>
      <c r="V144" s="5"/>
    </row>
    <row r="145" spans="1:22" ht="14.25" customHeight="1" outlineLevel="1" x14ac:dyDescent="0.2">
      <c r="A145" s="384"/>
      <c r="B145" s="385"/>
      <c r="C145" s="386"/>
      <c r="D145" s="387"/>
      <c r="E145" s="398"/>
      <c r="F145" s="388"/>
      <c r="G145" s="129" t="s">
        <v>96</v>
      </c>
      <c r="H145" s="193"/>
      <c r="I145" s="6"/>
      <c r="J145" s="6"/>
      <c r="K145" s="226"/>
      <c r="L145" s="12"/>
      <c r="M145" s="6"/>
      <c r="N145" s="6"/>
      <c r="O145" s="11"/>
      <c r="P145" s="140"/>
      <c r="Q145" s="126"/>
      <c r="R145" s="389"/>
      <c r="S145" s="391"/>
      <c r="T145" s="391"/>
      <c r="U145" s="392"/>
      <c r="V145" s="5"/>
    </row>
    <row r="146" spans="1:22" ht="14.25" customHeight="1" outlineLevel="1" x14ac:dyDescent="0.2">
      <c r="A146" s="384"/>
      <c r="B146" s="385"/>
      <c r="C146" s="386"/>
      <c r="D146" s="387"/>
      <c r="E146" s="398"/>
      <c r="F146" s="388"/>
      <c r="G146" s="129" t="s">
        <v>135</v>
      </c>
      <c r="H146" s="193"/>
      <c r="I146" s="6"/>
      <c r="J146" s="6"/>
      <c r="K146" s="226"/>
      <c r="L146" s="12"/>
      <c r="M146" s="6"/>
      <c r="N146" s="6"/>
      <c r="O146" s="11"/>
      <c r="P146" s="140"/>
      <c r="Q146" s="126"/>
      <c r="R146" s="389"/>
      <c r="S146" s="391"/>
      <c r="T146" s="391"/>
      <c r="U146" s="392"/>
      <c r="V146" s="5"/>
    </row>
    <row r="147" spans="1:22" ht="19.5" customHeight="1" outlineLevel="1" thickBot="1" x14ac:dyDescent="0.25">
      <c r="A147" s="384"/>
      <c r="B147" s="385"/>
      <c r="C147" s="386"/>
      <c r="D147" s="387"/>
      <c r="E147" s="398"/>
      <c r="F147" s="388"/>
      <c r="G147" s="57" t="s">
        <v>13</v>
      </c>
      <c r="H147" s="68">
        <f t="shared" ref="H147:Q147" si="50">SUM(H145:H146)</f>
        <v>0</v>
      </c>
      <c r="I147" s="64">
        <f t="shared" si="50"/>
        <v>0</v>
      </c>
      <c r="J147" s="64">
        <f t="shared" si="50"/>
        <v>0</v>
      </c>
      <c r="K147" s="229">
        <f t="shared" si="50"/>
        <v>0</v>
      </c>
      <c r="L147" s="48">
        <f t="shared" si="50"/>
        <v>0</v>
      </c>
      <c r="M147" s="53">
        <f t="shared" si="50"/>
        <v>0</v>
      </c>
      <c r="N147" s="53">
        <f t="shared" si="50"/>
        <v>0</v>
      </c>
      <c r="O147" s="55">
        <f t="shared" si="50"/>
        <v>0</v>
      </c>
      <c r="P147" s="253">
        <f t="shared" si="50"/>
        <v>0</v>
      </c>
      <c r="Q147" s="232">
        <f t="shared" si="50"/>
        <v>0</v>
      </c>
      <c r="R147" s="397"/>
      <c r="S147" s="62">
        <f>SUM(S145)</f>
        <v>0</v>
      </c>
      <c r="T147" s="62">
        <f>SUM(T145)</f>
        <v>0</v>
      </c>
      <c r="U147" s="63">
        <f>SUM(U145)</f>
        <v>0</v>
      </c>
      <c r="V147" s="5"/>
    </row>
    <row r="148" spans="1:22" ht="14.25" customHeight="1" outlineLevel="1" x14ac:dyDescent="0.2">
      <c r="A148" s="402" t="s">
        <v>18</v>
      </c>
      <c r="B148" s="403" t="s">
        <v>18</v>
      </c>
      <c r="C148" s="404"/>
      <c r="D148" s="405"/>
      <c r="E148" s="406"/>
      <c r="F148" s="407"/>
      <c r="G148" s="210"/>
      <c r="H148" s="211"/>
      <c r="I148" s="212"/>
      <c r="J148" s="212"/>
      <c r="K148" s="248"/>
      <c r="L148" s="12"/>
      <c r="M148" s="6"/>
      <c r="N148" s="6"/>
      <c r="O148" s="11"/>
      <c r="P148" s="140"/>
      <c r="Q148" s="126"/>
      <c r="R148" s="389"/>
      <c r="S148" s="391"/>
      <c r="T148" s="391"/>
      <c r="U148" s="392"/>
      <c r="V148" s="5"/>
    </row>
    <row r="149" spans="1:22" ht="14.25" customHeight="1" outlineLevel="1" x14ac:dyDescent="0.2">
      <c r="A149" s="402"/>
      <c r="B149" s="403"/>
      <c r="C149" s="404"/>
      <c r="D149" s="405"/>
      <c r="E149" s="406"/>
      <c r="F149" s="407"/>
      <c r="G149" s="129" t="s">
        <v>135</v>
      </c>
      <c r="H149" s="193"/>
      <c r="I149" s="6"/>
      <c r="J149" s="6"/>
      <c r="K149" s="226"/>
      <c r="L149" s="12"/>
      <c r="M149" s="6"/>
      <c r="N149" s="6"/>
      <c r="O149" s="11"/>
      <c r="P149" s="140"/>
      <c r="Q149" s="126"/>
      <c r="R149" s="389"/>
      <c r="S149" s="391"/>
      <c r="T149" s="391"/>
      <c r="U149" s="392"/>
      <c r="V149" s="5"/>
    </row>
    <row r="150" spans="1:22" ht="19.5" customHeight="1" outlineLevel="1" thickBot="1" x14ac:dyDescent="0.25">
      <c r="A150" s="402"/>
      <c r="B150" s="403"/>
      <c r="C150" s="404"/>
      <c r="D150" s="405"/>
      <c r="E150" s="406"/>
      <c r="F150" s="407"/>
      <c r="G150" s="57" t="s">
        <v>13</v>
      </c>
      <c r="H150" s="68">
        <f>SUM(H148:H148)</f>
        <v>0</v>
      </c>
      <c r="I150" s="64">
        <f>SUM(I148:I148)</f>
        <v>0</v>
      </c>
      <c r="J150" s="64">
        <f>SUM(J148:J148)</f>
        <v>0</v>
      </c>
      <c r="K150" s="229">
        <f>SUM(K148:K148)</f>
        <v>0</v>
      </c>
      <c r="L150" s="48">
        <f t="shared" ref="L150:Q150" si="51">SUM(L148:L149)</f>
        <v>0</v>
      </c>
      <c r="M150" s="53">
        <f t="shared" si="51"/>
        <v>0</v>
      </c>
      <c r="N150" s="53">
        <f t="shared" si="51"/>
        <v>0</v>
      </c>
      <c r="O150" s="55">
        <f t="shared" si="51"/>
        <v>0</v>
      </c>
      <c r="P150" s="253">
        <f t="shared" si="51"/>
        <v>0</v>
      </c>
      <c r="Q150" s="232">
        <f t="shared" si="51"/>
        <v>0</v>
      </c>
      <c r="R150" s="397"/>
      <c r="S150" s="62">
        <f>SUM(S148)</f>
        <v>0</v>
      </c>
      <c r="T150" s="62">
        <f>SUM(T148)</f>
        <v>0</v>
      </c>
      <c r="U150" s="63">
        <f>SUM(U148)</f>
        <v>0</v>
      </c>
      <c r="V150" s="5"/>
    </row>
    <row r="151" spans="1:22" ht="14.25" customHeight="1" outlineLevel="1" x14ac:dyDescent="0.2">
      <c r="A151" s="384"/>
      <c r="B151" s="385"/>
      <c r="C151" s="386"/>
      <c r="D151" s="387"/>
      <c r="E151" s="398"/>
      <c r="F151" s="388"/>
      <c r="G151" s="129" t="s">
        <v>96</v>
      </c>
      <c r="H151" s="193"/>
      <c r="I151" s="6"/>
      <c r="J151" s="6"/>
      <c r="K151" s="226"/>
      <c r="L151" s="12"/>
      <c r="M151" s="6"/>
      <c r="N151" s="6"/>
      <c r="O151" s="11"/>
      <c r="P151" s="140"/>
      <c r="Q151" s="126"/>
      <c r="R151" s="389"/>
      <c r="S151" s="391"/>
      <c r="T151" s="391"/>
      <c r="U151" s="392"/>
      <c r="V151" s="5"/>
    </row>
    <row r="152" spans="1:22" ht="14.25" customHeight="1" outlineLevel="1" x14ac:dyDescent="0.2">
      <c r="A152" s="384"/>
      <c r="B152" s="385"/>
      <c r="C152" s="386"/>
      <c r="D152" s="387"/>
      <c r="E152" s="398"/>
      <c r="F152" s="388"/>
      <c r="G152" s="129" t="s">
        <v>135</v>
      </c>
      <c r="H152" s="193"/>
      <c r="I152" s="6"/>
      <c r="J152" s="6"/>
      <c r="K152" s="226"/>
      <c r="L152" s="12"/>
      <c r="M152" s="6"/>
      <c r="N152" s="6"/>
      <c r="O152" s="11"/>
      <c r="P152" s="140"/>
      <c r="Q152" s="126"/>
      <c r="R152" s="389"/>
      <c r="S152" s="391"/>
      <c r="T152" s="391"/>
      <c r="U152" s="392"/>
      <c r="V152" s="5"/>
    </row>
    <row r="153" spans="1:22" ht="19.5" customHeight="1" outlineLevel="1" thickBot="1" x14ac:dyDescent="0.25">
      <c r="A153" s="384"/>
      <c r="B153" s="385"/>
      <c r="C153" s="386"/>
      <c r="D153" s="387"/>
      <c r="E153" s="398"/>
      <c r="F153" s="388"/>
      <c r="G153" s="57" t="s">
        <v>13</v>
      </c>
      <c r="H153" s="68">
        <f t="shared" ref="H153:Q153" si="52">SUM(H151:H152)</f>
        <v>0</v>
      </c>
      <c r="I153" s="64">
        <f t="shared" si="52"/>
        <v>0</v>
      </c>
      <c r="J153" s="64">
        <f t="shared" si="52"/>
        <v>0</v>
      </c>
      <c r="K153" s="229">
        <f t="shared" si="52"/>
        <v>0</v>
      </c>
      <c r="L153" s="48">
        <f t="shared" si="52"/>
        <v>0</v>
      </c>
      <c r="M153" s="53">
        <f t="shared" si="52"/>
        <v>0</v>
      </c>
      <c r="N153" s="53">
        <f t="shared" si="52"/>
        <v>0</v>
      </c>
      <c r="O153" s="55">
        <f t="shared" si="52"/>
        <v>0</v>
      </c>
      <c r="P153" s="253">
        <f t="shared" si="52"/>
        <v>0</v>
      </c>
      <c r="Q153" s="232">
        <f t="shared" si="52"/>
        <v>0</v>
      </c>
      <c r="R153" s="397"/>
      <c r="S153" s="62">
        <f>SUM(S151)</f>
        <v>0</v>
      </c>
      <c r="T153" s="62">
        <f>SUM(T151)</f>
        <v>0</v>
      </c>
      <c r="U153" s="63">
        <f>SUM(U151)</f>
        <v>0</v>
      </c>
      <c r="V153" s="5"/>
    </row>
    <row r="154" spans="1:22" ht="14.25" customHeight="1" outlineLevel="1" x14ac:dyDescent="0.2">
      <c r="A154" s="384"/>
      <c r="B154" s="385"/>
      <c r="C154" s="386"/>
      <c r="D154" s="387"/>
      <c r="E154" s="398"/>
      <c r="F154" s="388"/>
      <c r="G154" s="129" t="s">
        <v>96</v>
      </c>
      <c r="H154" s="193"/>
      <c r="I154" s="6"/>
      <c r="J154" s="6"/>
      <c r="K154" s="226"/>
      <c r="L154" s="12"/>
      <c r="M154" s="6"/>
      <c r="N154" s="6"/>
      <c r="O154" s="11"/>
      <c r="P154" s="140"/>
      <c r="Q154" s="126"/>
      <c r="R154" s="389"/>
      <c r="S154" s="391"/>
      <c r="T154" s="391"/>
      <c r="U154" s="392"/>
      <c r="V154" s="5"/>
    </row>
    <row r="155" spans="1:22" ht="14.25" customHeight="1" outlineLevel="1" x14ac:dyDescent="0.2">
      <c r="A155" s="384"/>
      <c r="B155" s="385"/>
      <c r="C155" s="386"/>
      <c r="D155" s="387"/>
      <c r="E155" s="398"/>
      <c r="F155" s="388"/>
      <c r="G155" s="129" t="s">
        <v>135</v>
      </c>
      <c r="H155" s="193"/>
      <c r="I155" s="6"/>
      <c r="J155" s="6"/>
      <c r="K155" s="226"/>
      <c r="L155" s="12"/>
      <c r="M155" s="6"/>
      <c r="N155" s="6"/>
      <c r="O155" s="11"/>
      <c r="P155" s="140"/>
      <c r="Q155" s="126"/>
      <c r="R155" s="389"/>
      <c r="S155" s="391"/>
      <c r="T155" s="391"/>
      <c r="U155" s="392"/>
      <c r="V155" s="5"/>
    </row>
    <row r="156" spans="1:22" ht="19.5" customHeight="1" outlineLevel="1" x14ac:dyDescent="0.2">
      <c r="A156" s="384"/>
      <c r="B156" s="385"/>
      <c r="C156" s="373"/>
      <c r="D156" s="376"/>
      <c r="E156" s="399"/>
      <c r="F156" s="379"/>
      <c r="G156" s="213" t="s">
        <v>13</v>
      </c>
      <c r="H156" s="68">
        <f t="shared" ref="H156:Q156" si="53">SUM(H154:H155)</f>
        <v>0</v>
      </c>
      <c r="I156" s="64">
        <f t="shared" si="53"/>
        <v>0</v>
      </c>
      <c r="J156" s="64">
        <f t="shared" si="53"/>
        <v>0</v>
      </c>
      <c r="K156" s="229">
        <f t="shared" si="53"/>
        <v>0</v>
      </c>
      <c r="L156" s="48">
        <f t="shared" si="53"/>
        <v>0</v>
      </c>
      <c r="M156" s="53">
        <f t="shared" si="53"/>
        <v>0</v>
      </c>
      <c r="N156" s="53">
        <f t="shared" si="53"/>
        <v>0</v>
      </c>
      <c r="O156" s="55">
        <f t="shared" si="53"/>
        <v>0</v>
      </c>
      <c r="P156" s="254">
        <f t="shared" si="53"/>
        <v>0</v>
      </c>
      <c r="Q156" s="233">
        <f t="shared" si="53"/>
        <v>0</v>
      </c>
      <c r="R156" s="390"/>
      <c r="S156" s="64">
        <f>SUM(S154)</f>
        <v>0</v>
      </c>
      <c r="T156" s="64">
        <f>SUM(T154)</f>
        <v>0</v>
      </c>
      <c r="U156" s="65">
        <f>SUM(U154)</f>
        <v>0</v>
      </c>
      <c r="V156" s="5"/>
    </row>
    <row r="157" spans="1:22" ht="19.5" customHeight="1" outlineLevel="1" thickBot="1" x14ac:dyDescent="0.25">
      <c r="A157" s="196"/>
      <c r="B157" s="197"/>
      <c r="C157" s="198"/>
      <c r="D157" s="223"/>
      <c r="E157" s="224"/>
      <c r="F157" s="199"/>
      <c r="G157" s="220" t="s">
        <v>174</v>
      </c>
      <c r="H157" s="221">
        <f>SUM(H150)</f>
        <v>0</v>
      </c>
      <c r="I157" s="221">
        <f>SUM(I150)</f>
        <v>0</v>
      </c>
      <c r="J157" s="221">
        <f>SUM(J150)</f>
        <v>0</v>
      </c>
      <c r="K157" s="113">
        <f>SUM(K150)</f>
        <v>0</v>
      </c>
      <c r="L157" s="221">
        <f t="shared" ref="L157:Q157" si="54">SUM(L148)</f>
        <v>0</v>
      </c>
      <c r="M157" s="62">
        <f t="shared" si="54"/>
        <v>0</v>
      </c>
      <c r="N157" s="62">
        <f t="shared" si="54"/>
        <v>0</v>
      </c>
      <c r="O157" s="63">
        <f t="shared" si="54"/>
        <v>0</v>
      </c>
      <c r="P157" s="253">
        <f t="shared" si="54"/>
        <v>0</v>
      </c>
      <c r="Q157" s="124">
        <f t="shared" si="54"/>
        <v>0</v>
      </c>
      <c r="R157" s="222"/>
      <c r="S157" s="62">
        <f>SUM(S150)</f>
        <v>0</v>
      </c>
      <c r="T157" s="62">
        <f>SUM(T150)</f>
        <v>0</v>
      </c>
      <c r="U157" s="62">
        <f>SUM(U150)</f>
        <v>0</v>
      </c>
      <c r="V157" s="5"/>
    </row>
    <row r="158" spans="1:22" ht="14.25" customHeight="1" thickBot="1" x14ac:dyDescent="0.25">
      <c r="A158" s="191" t="s">
        <v>18</v>
      </c>
      <c r="B158" s="192" t="s">
        <v>18</v>
      </c>
      <c r="C158" s="393" t="s">
        <v>14</v>
      </c>
      <c r="D158" s="393"/>
      <c r="E158" s="393"/>
      <c r="F158" s="393"/>
      <c r="G158" s="394"/>
      <c r="H158" s="214">
        <f>H15+H43+H69+H105+H110+H157</f>
        <v>9733412</v>
      </c>
      <c r="I158" s="215">
        <f>I15+I43+I69+I105+I110+I157</f>
        <v>9637592</v>
      </c>
      <c r="J158" s="215">
        <f t="shared" ref="J158:Q158" si="55">J15+J43+J69+J105+J110</f>
        <v>5660458</v>
      </c>
      <c r="K158" s="215">
        <f t="shared" si="55"/>
        <v>119682</v>
      </c>
      <c r="L158" s="215">
        <f t="shared" si="55"/>
        <v>8601956</v>
      </c>
      <c r="M158" s="215">
        <f t="shared" si="55"/>
        <v>8542532</v>
      </c>
      <c r="N158" s="215">
        <f t="shared" si="55"/>
        <v>5587739</v>
      </c>
      <c r="O158" s="230">
        <f t="shared" si="55"/>
        <v>59424</v>
      </c>
      <c r="P158" s="235">
        <f t="shared" si="55"/>
        <v>12916770</v>
      </c>
      <c r="Q158" s="214">
        <f t="shared" si="55"/>
        <v>13300740</v>
      </c>
      <c r="R158" s="216" t="s">
        <v>23</v>
      </c>
      <c r="S158" s="217" t="s">
        <v>23</v>
      </c>
      <c r="T158" s="217" t="s">
        <v>23</v>
      </c>
      <c r="U158" s="218" t="s">
        <v>23</v>
      </c>
    </row>
    <row r="159" spans="1:22" ht="15" customHeight="1" thickBot="1" x14ac:dyDescent="0.25">
      <c r="A159" s="194" t="s">
        <v>18</v>
      </c>
      <c r="B159" s="195">
        <v>2</v>
      </c>
      <c r="C159" s="510" t="s">
        <v>71</v>
      </c>
      <c r="D159" s="510"/>
      <c r="E159" s="510"/>
      <c r="F159" s="510"/>
      <c r="G159" s="510"/>
      <c r="H159" s="511"/>
      <c r="I159" s="511"/>
      <c r="J159" s="511"/>
      <c r="K159" s="511"/>
      <c r="L159" s="511"/>
      <c r="M159" s="511"/>
      <c r="N159" s="511"/>
      <c r="O159" s="511"/>
      <c r="P159" s="512"/>
      <c r="Q159" s="512"/>
      <c r="R159" s="511"/>
      <c r="S159" s="511"/>
      <c r="T159" s="511"/>
      <c r="U159" s="513"/>
      <c r="V159" s="5"/>
    </row>
    <row r="160" spans="1:22" ht="12.6" customHeight="1" x14ac:dyDescent="0.2">
      <c r="A160" s="422" t="s">
        <v>18</v>
      </c>
      <c r="B160" s="474" t="s">
        <v>20</v>
      </c>
      <c r="C160" s="471" t="s">
        <v>18</v>
      </c>
      <c r="D160" s="467" t="s">
        <v>34</v>
      </c>
      <c r="E160" s="470" t="s">
        <v>49</v>
      </c>
      <c r="F160" s="437" t="s">
        <v>230</v>
      </c>
      <c r="G160" s="28" t="s">
        <v>25</v>
      </c>
      <c r="H160" s="13">
        <v>31120</v>
      </c>
      <c r="I160" s="14">
        <v>31120</v>
      </c>
      <c r="J160" s="14">
        <v>23760</v>
      </c>
      <c r="K160" s="15"/>
      <c r="L160" s="13">
        <v>31683</v>
      </c>
      <c r="M160" s="13">
        <v>31683</v>
      </c>
      <c r="N160" s="14">
        <v>24190</v>
      </c>
      <c r="O160" s="15"/>
      <c r="P160" s="127">
        <v>31120</v>
      </c>
      <c r="Q160" s="114">
        <v>31120</v>
      </c>
      <c r="R160" s="395" t="s">
        <v>87</v>
      </c>
      <c r="S160" s="14">
        <v>600</v>
      </c>
      <c r="T160" s="14">
        <v>600</v>
      </c>
      <c r="U160" s="15">
        <v>600</v>
      </c>
      <c r="V160" s="5"/>
    </row>
    <row r="161" spans="1:22" ht="12.6" customHeight="1" x14ac:dyDescent="0.2">
      <c r="A161" s="369"/>
      <c r="B161" s="372"/>
      <c r="C161" s="375"/>
      <c r="D161" s="378"/>
      <c r="E161" s="380"/>
      <c r="F161" s="381"/>
      <c r="G161" s="129" t="s">
        <v>96</v>
      </c>
      <c r="H161" s="245">
        <v>64610</v>
      </c>
      <c r="I161" s="236">
        <v>64610</v>
      </c>
      <c r="J161" s="236">
        <v>44310</v>
      </c>
      <c r="K161" s="237"/>
      <c r="L161" s="245">
        <v>53852</v>
      </c>
      <c r="M161" s="245">
        <v>53852</v>
      </c>
      <c r="N161" s="236">
        <v>36367</v>
      </c>
      <c r="O161" s="237"/>
      <c r="P161" s="125">
        <v>64610</v>
      </c>
      <c r="Q161" s="119">
        <v>64610</v>
      </c>
      <c r="R161" s="396"/>
      <c r="S161" s="236"/>
      <c r="T161" s="236"/>
      <c r="U161" s="237"/>
      <c r="V161" s="5"/>
    </row>
    <row r="162" spans="1:22" ht="12.6" customHeight="1" x14ac:dyDescent="0.2">
      <c r="A162" s="369"/>
      <c r="B162" s="372"/>
      <c r="C162" s="375"/>
      <c r="D162" s="378"/>
      <c r="E162" s="380"/>
      <c r="F162" s="381"/>
      <c r="G162" s="129" t="s">
        <v>135</v>
      </c>
      <c r="H162" s="245">
        <v>60</v>
      </c>
      <c r="I162" s="236">
        <v>60</v>
      </c>
      <c r="J162" s="236">
        <v>0</v>
      </c>
      <c r="K162" s="237"/>
      <c r="L162" s="245">
        <v>58</v>
      </c>
      <c r="M162" s="245">
        <v>58</v>
      </c>
      <c r="N162" s="236"/>
      <c r="O162" s="237"/>
      <c r="P162" s="125">
        <v>60</v>
      </c>
      <c r="Q162" s="119">
        <v>60</v>
      </c>
      <c r="R162" s="396"/>
      <c r="S162" s="236"/>
      <c r="T162" s="236"/>
      <c r="U162" s="237"/>
      <c r="V162" s="5"/>
    </row>
    <row r="163" spans="1:22" ht="12.6" customHeight="1" x14ac:dyDescent="0.2">
      <c r="A163" s="384"/>
      <c r="B163" s="385"/>
      <c r="C163" s="386"/>
      <c r="D163" s="387"/>
      <c r="E163" s="381"/>
      <c r="F163" s="388"/>
      <c r="G163" s="19" t="s">
        <v>13</v>
      </c>
      <c r="H163" s="66">
        <f>SUM(H160:H162)</f>
        <v>95790</v>
      </c>
      <c r="I163" s="53">
        <f>SUM(I160:I162)</f>
        <v>95790</v>
      </c>
      <c r="J163" s="53">
        <f>SUM(J160:J162)</f>
        <v>68070</v>
      </c>
      <c r="K163" s="219">
        <f>SUM(K160:K160)</f>
        <v>0</v>
      </c>
      <c r="L163" s="48">
        <f t="shared" ref="L163:Q163" si="56">SUM(L160:L162)</f>
        <v>85593</v>
      </c>
      <c r="M163" s="53">
        <f t="shared" si="56"/>
        <v>85593</v>
      </c>
      <c r="N163" s="53">
        <f t="shared" si="56"/>
        <v>60557</v>
      </c>
      <c r="O163" s="55">
        <f t="shared" si="56"/>
        <v>0</v>
      </c>
      <c r="P163" s="141">
        <f t="shared" si="56"/>
        <v>95790</v>
      </c>
      <c r="Q163" s="200">
        <f t="shared" si="56"/>
        <v>95790</v>
      </c>
      <c r="R163" s="382"/>
      <c r="S163" s="53">
        <f>SUM(S160)</f>
        <v>600</v>
      </c>
      <c r="T163" s="53">
        <f>SUM(T160)</f>
        <v>600</v>
      </c>
      <c r="U163" s="55">
        <f>SUM(U160)</f>
        <v>600</v>
      </c>
      <c r="V163" s="5"/>
    </row>
    <row r="164" spans="1:22" ht="12.6" customHeight="1" x14ac:dyDescent="0.2">
      <c r="A164" s="384" t="s">
        <v>18</v>
      </c>
      <c r="B164" s="385" t="s">
        <v>20</v>
      </c>
      <c r="C164" s="386" t="s">
        <v>20</v>
      </c>
      <c r="D164" s="387" t="s">
        <v>24</v>
      </c>
      <c r="E164" s="379" t="s">
        <v>50</v>
      </c>
      <c r="F164" s="388" t="s">
        <v>231</v>
      </c>
      <c r="G164" s="20" t="s">
        <v>96</v>
      </c>
      <c r="H164" s="245">
        <f>SUM(H166+H168+H170+H172+H174+H176+H178+H180+H182+H184+H186+H188)</f>
        <v>102465</v>
      </c>
      <c r="I164" s="236">
        <f>SUM(I166+I168+I170+I172+I174+I176+I178+I180+I182+I184+I186+I188)</f>
        <v>102465</v>
      </c>
      <c r="J164" s="236">
        <f t="shared" ref="J164:O164" si="57">SUM(J166+J168+J170+J172+J174+J176+J178+J180+J182+J184+J186)</f>
        <v>0</v>
      </c>
      <c r="K164" s="237">
        <f t="shared" si="57"/>
        <v>0</v>
      </c>
      <c r="L164" s="245">
        <f>SUM(L166+L168+L170+L172+L174+L176+L178+L180+L182+L184+L186+L188)</f>
        <v>108538</v>
      </c>
      <c r="M164" s="245">
        <f>SUM(M166+M168+M170+M172+M174+M176+M178+M180+M182+M184+M186+M188)</f>
        <v>108538</v>
      </c>
      <c r="N164" s="236">
        <f t="shared" si="57"/>
        <v>0</v>
      </c>
      <c r="O164" s="237">
        <f t="shared" si="57"/>
        <v>0</v>
      </c>
      <c r="P164" s="125">
        <f>SUM(P166+P168+P170+P172+P174+P176+P178+P180+P182+P184+P186)</f>
        <v>105413</v>
      </c>
      <c r="Q164" s="119">
        <f>SUM(Q166+Q168+Q170+Q172+Q174+Q176+Q178+Q180+Q182+Q184+Q186)</f>
        <v>109269</v>
      </c>
      <c r="R164" s="382" t="s">
        <v>88</v>
      </c>
      <c r="S164" s="6">
        <v>735</v>
      </c>
      <c r="T164" s="6">
        <v>735</v>
      </c>
      <c r="U164" s="11">
        <v>735</v>
      </c>
      <c r="V164" s="5"/>
    </row>
    <row r="165" spans="1:22" ht="21.75" customHeight="1" x14ac:dyDescent="0.2">
      <c r="A165" s="367"/>
      <c r="B165" s="370"/>
      <c r="C165" s="373"/>
      <c r="D165" s="376"/>
      <c r="E165" s="381"/>
      <c r="F165" s="379"/>
      <c r="G165" s="29" t="s">
        <v>13</v>
      </c>
      <c r="H165" s="67">
        <f>SUM(H164:H164)</f>
        <v>102465</v>
      </c>
      <c r="I165" s="64">
        <f t="shared" ref="I165:Q165" si="58">SUM(I164:I164)</f>
        <v>102465</v>
      </c>
      <c r="J165" s="64">
        <f t="shared" si="58"/>
        <v>0</v>
      </c>
      <c r="K165" s="65">
        <f t="shared" si="58"/>
        <v>0</v>
      </c>
      <c r="L165" s="67">
        <f t="shared" si="58"/>
        <v>108538</v>
      </c>
      <c r="M165" s="64">
        <f t="shared" si="58"/>
        <v>108538</v>
      </c>
      <c r="N165" s="64">
        <f t="shared" si="58"/>
        <v>0</v>
      </c>
      <c r="O165" s="65">
        <f t="shared" si="58"/>
        <v>0</v>
      </c>
      <c r="P165" s="68">
        <f t="shared" si="58"/>
        <v>105413</v>
      </c>
      <c r="Q165" s="115">
        <f t="shared" si="58"/>
        <v>109269</v>
      </c>
      <c r="R165" s="383"/>
      <c r="S165" s="64">
        <f>SUM(S164)</f>
        <v>735</v>
      </c>
      <c r="T165" s="64">
        <f>SUM(T164)</f>
        <v>735</v>
      </c>
      <c r="U165" s="65">
        <f>SUM(U164)</f>
        <v>735</v>
      </c>
      <c r="V165" s="5"/>
    </row>
    <row r="166" spans="1:22" ht="14.25" customHeight="1" outlineLevel="1" x14ac:dyDescent="0.2">
      <c r="A166" s="384" t="s">
        <v>18</v>
      </c>
      <c r="B166" s="385" t="s">
        <v>18</v>
      </c>
      <c r="C166" s="386" t="s">
        <v>193</v>
      </c>
      <c r="D166" s="387" t="s">
        <v>151</v>
      </c>
      <c r="E166" s="379"/>
      <c r="F166" s="388" t="s">
        <v>224</v>
      </c>
      <c r="G166" s="20" t="s">
        <v>96</v>
      </c>
      <c r="H166" s="12">
        <v>25000</v>
      </c>
      <c r="I166" s="6">
        <v>25000</v>
      </c>
      <c r="J166" s="6"/>
      <c r="K166" s="11"/>
      <c r="L166" s="12">
        <v>31200</v>
      </c>
      <c r="M166" s="12">
        <v>31200</v>
      </c>
      <c r="N166" s="6"/>
      <c r="O166" s="11"/>
      <c r="P166" s="126">
        <v>25000</v>
      </c>
      <c r="Q166" s="111">
        <v>25000</v>
      </c>
      <c r="R166" s="382"/>
      <c r="S166" s="6"/>
      <c r="T166" s="6"/>
      <c r="U166" s="11"/>
      <c r="V166" s="5"/>
    </row>
    <row r="167" spans="1:22" ht="15" customHeight="1" outlineLevel="1" x14ac:dyDescent="0.2">
      <c r="A167" s="367"/>
      <c r="B167" s="370"/>
      <c r="C167" s="373"/>
      <c r="D167" s="376"/>
      <c r="E167" s="381"/>
      <c r="F167" s="379"/>
      <c r="G167" s="29" t="s">
        <v>13</v>
      </c>
      <c r="H167" s="67">
        <f>SUM(H166:H166)</f>
        <v>25000</v>
      </c>
      <c r="I167" s="64">
        <f t="shared" ref="I167:Q167" si="59">SUM(I166:I166)</f>
        <v>25000</v>
      </c>
      <c r="J167" s="64">
        <f t="shared" si="59"/>
        <v>0</v>
      </c>
      <c r="K167" s="65">
        <f t="shared" si="59"/>
        <v>0</v>
      </c>
      <c r="L167" s="67">
        <f t="shared" si="59"/>
        <v>31200</v>
      </c>
      <c r="M167" s="64">
        <f t="shared" si="59"/>
        <v>31200</v>
      </c>
      <c r="N167" s="64">
        <f t="shared" si="59"/>
        <v>0</v>
      </c>
      <c r="O167" s="65">
        <f t="shared" si="59"/>
        <v>0</v>
      </c>
      <c r="P167" s="68">
        <f t="shared" si="59"/>
        <v>25000</v>
      </c>
      <c r="Q167" s="115">
        <f t="shared" si="59"/>
        <v>25000</v>
      </c>
      <c r="R167" s="383"/>
      <c r="S167" s="64">
        <f>SUM(S166)</f>
        <v>0</v>
      </c>
      <c r="T167" s="64">
        <f>SUM(T166)</f>
        <v>0</v>
      </c>
      <c r="U167" s="65">
        <f>SUM(U166)</f>
        <v>0</v>
      </c>
      <c r="V167" s="5"/>
    </row>
    <row r="168" spans="1:22" ht="14.25" customHeight="1" outlineLevel="1" x14ac:dyDescent="0.2">
      <c r="A168" s="384" t="s">
        <v>18</v>
      </c>
      <c r="B168" s="385" t="s">
        <v>20</v>
      </c>
      <c r="C168" s="386" t="s">
        <v>232</v>
      </c>
      <c r="D168" s="387" t="s">
        <v>167</v>
      </c>
      <c r="E168" s="379"/>
      <c r="F168" s="388" t="s">
        <v>225</v>
      </c>
      <c r="G168" s="20" t="s">
        <v>96</v>
      </c>
      <c r="H168" s="12">
        <v>15300</v>
      </c>
      <c r="I168" s="6">
        <v>15300</v>
      </c>
      <c r="J168" s="6"/>
      <c r="K168" s="11"/>
      <c r="L168" s="12">
        <v>15170</v>
      </c>
      <c r="M168" s="12">
        <v>15170</v>
      </c>
      <c r="N168" s="6"/>
      <c r="O168" s="11"/>
      <c r="P168" s="126">
        <v>16200</v>
      </c>
      <c r="Q168" s="111">
        <v>18200</v>
      </c>
      <c r="R168" s="382"/>
      <c r="S168" s="6"/>
      <c r="T168" s="6"/>
      <c r="U168" s="11"/>
      <c r="V168" s="5"/>
    </row>
    <row r="169" spans="1:22" ht="15" customHeight="1" outlineLevel="1" x14ac:dyDescent="0.2">
      <c r="A169" s="367"/>
      <c r="B169" s="370"/>
      <c r="C169" s="373"/>
      <c r="D169" s="376"/>
      <c r="E169" s="381"/>
      <c r="F169" s="379"/>
      <c r="G169" s="29" t="s">
        <v>13</v>
      </c>
      <c r="H169" s="67">
        <f>SUM(H168:H168)</f>
        <v>15300</v>
      </c>
      <c r="I169" s="64">
        <f t="shared" ref="I169:Q169" si="60">SUM(I168:I168)</f>
        <v>15300</v>
      </c>
      <c r="J169" s="64">
        <f t="shared" si="60"/>
        <v>0</v>
      </c>
      <c r="K169" s="65">
        <f t="shared" si="60"/>
        <v>0</v>
      </c>
      <c r="L169" s="67">
        <f t="shared" si="60"/>
        <v>15170</v>
      </c>
      <c r="M169" s="64">
        <f t="shared" si="60"/>
        <v>15170</v>
      </c>
      <c r="N169" s="64">
        <f t="shared" si="60"/>
        <v>0</v>
      </c>
      <c r="O169" s="65">
        <f t="shared" si="60"/>
        <v>0</v>
      </c>
      <c r="P169" s="68">
        <f t="shared" si="60"/>
        <v>16200</v>
      </c>
      <c r="Q169" s="115">
        <f t="shared" si="60"/>
        <v>18200</v>
      </c>
      <c r="R169" s="383"/>
      <c r="S169" s="64">
        <f>SUM(S168)</f>
        <v>0</v>
      </c>
      <c r="T169" s="64">
        <f>SUM(T168)</f>
        <v>0</v>
      </c>
      <c r="U169" s="65">
        <f>SUM(U168)</f>
        <v>0</v>
      </c>
      <c r="V169" s="5"/>
    </row>
    <row r="170" spans="1:22" ht="14.25" customHeight="1" outlineLevel="1" x14ac:dyDescent="0.2">
      <c r="A170" s="384" t="s">
        <v>18</v>
      </c>
      <c r="B170" s="385" t="s">
        <v>20</v>
      </c>
      <c r="C170" s="386" t="s">
        <v>195</v>
      </c>
      <c r="D170" s="387" t="s">
        <v>153</v>
      </c>
      <c r="E170" s="379"/>
      <c r="F170" s="388" t="s">
        <v>221</v>
      </c>
      <c r="G170" s="20" t="s">
        <v>96</v>
      </c>
      <c r="H170" s="12">
        <v>34750</v>
      </c>
      <c r="I170" s="6">
        <v>34750</v>
      </c>
      <c r="J170" s="6"/>
      <c r="K170" s="11"/>
      <c r="L170" s="12">
        <v>34750</v>
      </c>
      <c r="M170" s="12">
        <v>34750</v>
      </c>
      <c r="N170" s="6"/>
      <c r="O170" s="11"/>
      <c r="P170" s="126">
        <v>35000</v>
      </c>
      <c r="Q170" s="111">
        <v>36000</v>
      </c>
      <c r="R170" s="382"/>
      <c r="S170" s="6"/>
      <c r="T170" s="6"/>
      <c r="U170" s="11"/>
      <c r="V170" s="5"/>
    </row>
    <row r="171" spans="1:22" ht="15" customHeight="1" outlineLevel="1" x14ac:dyDescent="0.2">
      <c r="A171" s="367"/>
      <c r="B171" s="370"/>
      <c r="C171" s="373"/>
      <c r="D171" s="376"/>
      <c r="E171" s="381"/>
      <c r="F171" s="379"/>
      <c r="G171" s="29" t="s">
        <v>13</v>
      </c>
      <c r="H171" s="67">
        <f>SUM(H170:H170)</f>
        <v>34750</v>
      </c>
      <c r="I171" s="64">
        <f t="shared" ref="I171:Q171" si="61">SUM(I170:I170)</f>
        <v>34750</v>
      </c>
      <c r="J171" s="64">
        <f t="shared" si="61"/>
        <v>0</v>
      </c>
      <c r="K171" s="65">
        <f t="shared" si="61"/>
        <v>0</v>
      </c>
      <c r="L171" s="67">
        <f t="shared" si="61"/>
        <v>34750</v>
      </c>
      <c r="M171" s="64">
        <f t="shared" si="61"/>
        <v>34750</v>
      </c>
      <c r="N171" s="64">
        <f t="shared" si="61"/>
        <v>0</v>
      </c>
      <c r="O171" s="65">
        <f t="shared" si="61"/>
        <v>0</v>
      </c>
      <c r="P171" s="68">
        <f t="shared" si="61"/>
        <v>35000</v>
      </c>
      <c r="Q171" s="115">
        <f t="shared" si="61"/>
        <v>36000</v>
      </c>
      <c r="R171" s="383"/>
      <c r="S171" s="64">
        <f>SUM(S170)</f>
        <v>0</v>
      </c>
      <c r="T171" s="64">
        <f>SUM(T170)</f>
        <v>0</v>
      </c>
      <c r="U171" s="65">
        <f>SUM(U170)</f>
        <v>0</v>
      </c>
      <c r="V171" s="5"/>
    </row>
    <row r="172" spans="1:22" ht="14.25" customHeight="1" outlineLevel="1" x14ac:dyDescent="0.2">
      <c r="A172" s="384" t="s">
        <v>18</v>
      </c>
      <c r="B172" s="385" t="s">
        <v>20</v>
      </c>
      <c r="C172" s="386" t="s">
        <v>233</v>
      </c>
      <c r="D172" s="387" t="s">
        <v>154</v>
      </c>
      <c r="E172" s="379"/>
      <c r="F172" s="388" t="s">
        <v>226</v>
      </c>
      <c r="G172" s="20" t="s">
        <v>96</v>
      </c>
      <c r="H172" s="12">
        <v>230</v>
      </c>
      <c r="I172" s="6">
        <v>230</v>
      </c>
      <c r="J172" s="6"/>
      <c r="K172" s="11"/>
      <c r="L172" s="12">
        <v>230</v>
      </c>
      <c r="M172" s="12">
        <v>230</v>
      </c>
      <c r="N172" s="6"/>
      <c r="O172" s="11"/>
      <c r="P172" s="126">
        <v>230</v>
      </c>
      <c r="Q172" s="111">
        <v>230</v>
      </c>
      <c r="R172" s="382"/>
      <c r="S172" s="6"/>
      <c r="T172" s="6"/>
      <c r="U172" s="11"/>
      <c r="V172" s="5"/>
    </row>
    <row r="173" spans="1:22" ht="15" customHeight="1" outlineLevel="1" x14ac:dyDescent="0.2">
      <c r="A173" s="367"/>
      <c r="B173" s="370"/>
      <c r="C173" s="373"/>
      <c r="D173" s="376"/>
      <c r="E173" s="381"/>
      <c r="F173" s="379"/>
      <c r="G173" s="29" t="s">
        <v>13</v>
      </c>
      <c r="H173" s="67">
        <f>SUM(H172:H172)</f>
        <v>230</v>
      </c>
      <c r="I173" s="64">
        <f t="shared" ref="I173:Q173" si="62">SUM(I172:I172)</f>
        <v>230</v>
      </c>
      <c r="J173" s="64">
        <f t="shared" si="62"/>
        <v>0</v>
      </c>
      <c r="K173" s="65">
        <f t="shared" si="62"/>
        <v>0</v>
      </c>
      <c r="L173" s="67">
        <f t="shared" si="62"/>
        <v>230</v>
      </c>
      <c r="M173" s="64">
        <f t="shared" si="62"/>
        <v>230</v>
      </c>
      <c r="N173" s="64">
        <f t="shared" si="62"/>
        <v>0</v>
      </c>
      <c r="O173" s="65">
        <f t="shared" si="62"/>
        <v>0</v>
      </c>
      <c r="P173" s="68">
        <f t="shared" si="62"/>
        <v>230</v>
      </c>
      <c r="Q173" s="115">
        <f t="shared" si="62"/>
        <v>230</v>
      </c>
      <c r="R173" s="383"/>
      <c r="S173" s="64">
        <f>SUM(S172)</f>
        <v>0</v>
      </c>
      <c r="T173" s="64">
        <f>SUM(T172)</f>
        <v>0</v>
      </c>
      <c r="U173" s="65">
        <f>SUM(U172)</f>
        <v>0</v>
      </c>
      <c r="V173" s="5"/>
    </row>
    <row r="174" spans="1:22" ht="14.25" customHeight="1" outlineLevel="1" x14ac:dyDescent="0.2">
      <c r="A174" s="384" t="s">
        <v>18</v>
      </c>
      <c r="B174" s="385" t="s">
        <v>20</v>
      </c>
      <c r="C174" s="386" t="s">
        <v>234</v>
      </c>
      <c r="D174" s="387" t="s">
        <v>155</v>
      </c>
      <c r="E174" s="379"/>
      <c r="F174" s="388" t="s">
        <v>222</v>
      </c>
      <c r="G174" s="20" t="s">
        <v>96</v>
      </c>
      <c r="H174" s="12">
        <v>9000</v>
      </c>
      <c r="I174" s="6">
        <v>9000</v>
      </c>
      <c r="J174" s="6"/>
      <c r="K174" s="11"/>
      <c r="L174" s="12">
        <v>9000</v>
      </c>
      <c r="M174" s="12">
        <v>9000</v>
      </c>
      <c r="N174" s="6"/>
      <c r="O174" s="11"/>
      <c r="P174" s="126">
        <v>8800</v>
      </c>
      <c r="Q174" s="111">
        <v>8800</v>
      </c>
      <c r="R174" s="382"/>
      <c r="S174" s="6"/>
      <c r="T174" s="6"/>
      <c r="U174" s="11"/>
      <c r="V174" s="5"/>
    </row>
    <row r="175" spans="1:22" ht="15" customHeight="1" outlineLevel="1" x14ac:dyDescent="0.2">
      <c r="A175" s="367"/>
      <c r="B175" s="370"/>
      <c r="C175" s="373"/>
      <c r="D175" s="376"/>
      <c r="E175" s="381"/>
      <c r="F175" s="379"/>
      <c r="G175" s="29" t="s">
        <v>13</v>
      </c>
      <c r="H175" s="67">
        <f>SUM(H174:H174)</f>
        <v>9000</v>
      </c>
      <c r="I175" s="64">
        <f t="shared" ref="I175:Q175" si="63">SUM(I174:I174)</f>
        <v>9000</v>
      </c>
      <c r="J175" s="64">
        <f t="shared" si="63"/>
        <v>0</v>
      </c>
      <c r="K175" s="65">
        <f t="shared" si="63"/>
        <v>0</v>
      </c>
      <c r="L175" s="64">
        <f t="shared" si="63"/>
        <v>9000</v>
      </c>
      <c r="M175" s="64">
        <f t="shared" si="63"/>
        <v>9000</v>
      </c>
      <c r="N175" s="64">
        <f t="shared" si="63"/>
        <v>0</v>
      </c>
      <c r="O175" s="65">
        <f t="shared" si="63"/>
        <v>0</v>
      </c>
      <c r="P175" s="68">
        <f t="shared" si="63"/>
        <v>8800</v>
      </c>
      <c r="Q175" s="115">
        <f t="shared" si="63"/>
        <v>8800</v>
      </c>
      <c r="R175" s="383"/>
      <c r="S175" s="64">
        <f>SUM(S174)</f>
        <v>0</v>
      </c>
      <c r="T175" s="64">
        <f>SUM(T174)</f>
        <v>0</v>
      </c>
      <c r="U175" s="65">
        <f>SUM(U174)</f>
        <v>0</v>
      </c>
      <c r="V175" s="5"/>
    </row>
    <row r="176" spans="1:22" ht="14.25" customHeight="1" outlineLevel="1" x14ac:dyDescent="0.2">
      <c r="A176" s="384" t="s">
        <v>18</v>
      </c>
      <c r="B176" s="385" t="s">
        <v>20</v>
      </c>
      <c r="C176" s="386" t="s">
        <v>235</v>
      </c>
      <c r="D176" s="387" t="s">
        <v>168</v>
      </c>
      <c r="E176" s="379"/>
      <c r="F176" s="388" t="s">
        <v>228</v>
      </c>
      <c r="G176" s="20" t="s">
        <v>96</v>
      </c>
      <c r="H176" s="12">
        <v>4350</v>
      </c>
      <c r="I176" s="6">
        <v>4350</v>
      </c>
      <c r="J176" s="6">
        <v>0</v>
      </c>
      <c r="K176" s="11">
        <v>0</v>
      </c>
      <c r="L176" s="12">
        <v>4350</v>
      </c>
      <c r="M176" s="12">
        <v>4350</v>
      </c>
      <c r="N176" s="6"/>
      <c r="O176" s="11"/>
      <c r="P176" s="126">
        <v>4700</v>
      </c>
      <c r="Q176" s="111">
        <v>4700</v>
      </c>
      <c r="R176" s="382"/>
      <c r="S176" s="6"/>
      <c r="T176" s="6"/>
      <c r="U176" s="11"/>
      <c r="V176" s="5"/>
    </row>
    <row r="177" spans="1:22" ht="15" customHeight="1" outlineLevel="1" x14ac:dyDescent="0.2">
      <c r="A177" s="367"/>
      <c r="B177" s="370"/>
      <c r="C177" s="373"/>
      <c r="D177" s="376"/>
      <c r="E177" s="381"/>
      <c r="F177" s="379"/>
      <c r="G177" s="29" t="s">
        <v>13</v>
      </c>
      <c r="H177" s="67">
        <f>SUM(H176:H176)</f>
        <v>4350</v>
      </c>
      <c r="I177" s="64">
        <f t="shared" ref="I177:Q177" si="64">SUM(I176:I176)</f>
        <v>4350</v>
      </c>
      <c r="J177" s="64">
        <f t="shared" si="64"/>
        <v>0</v>
      </c>
      <c r="K177" s="65">
        <f t="shared" si="64"/>
        <v>0</v>
      </c>
      <c r="L177" s="67">
        <f t="shared" si="64"/>
        <v>4350</v>
      </c>
      <c r="M177" s="64">
        <f t="shared" si="64"/>
        <v>4350</v>
      </c>
      <c r="N177" s="64">
        <f t="shared" si="64"/>
        <v>0</v>
      </c>
      <c r="O177" s="65">
        <f t="shared" si="64"/>
        <v>0</v>
      </c>
      <c r="P177" s="68">
        <f t="shared" si="64"/>
        <v>4700</v>
      </c>
      <c r="Q177" s="115">
        <f t="shared" si="64"/>
        <v>4700</v>
      </c>
      <c r="R177" s="383"/>
      <c r="S177" s="64">
        <f>SUM(S176)</f>
        <v>0</v>
      </c>
      <c r="T177" s="64">
        <f>SUM(T176)</f>
        <v>0</v>
      </c>
      <c r="U177" s="65">
        <f>SUM(U176)</f>
        <v>0</v>
      </c>
      <c r="V177" s="5"/>
    </row>
    <row r="178" spans="1:22" ht="14.25" customHeight="1" outlineLevel="1" x14ac:dyDescent="0.2">
      <c r="A178" s="384" t="s">
        <v>18</v>
      </c>
      <c r="B178" s="385" t="s">
        <v>20</v>
      </c>
      <c r="C178" s="386" t="s">
        <v>236</v>
      </c>
      <c r="D178" s="387" t="s">
        <v>169</v>
      </c>
      <c r="E178" s="379"/>
      <c r="F178" s="388" t="s">
        <v>227</v>
      </c>
      <c r="G178" s="20" t="s">
        <v>96</v>
      </c>
      <c r="H178" s="12">
        <v>8690</v>
      </c>
      <c r="I178" s="6">
        <v>8690</v>
      </c>
      <c r="J178" s="6">
        <v>0</v>
      </c>
      <c r="K178" s="11"/>
      <c r="L178" s="12">
        <v>8690</v>
      </c>
      <c r="M178" s="12">
        <v>8690</v>
      </c>
      <c r="N178" s="6"/>
      <c r="O178" s="11"/>
      <c r="P178" s="126">
        <v>9558</v>
      </c>
      <c r="Q178" s="111">
        <v>10514</v>
      </c>
      <c r="R178" s="382"/>
      <c r="S178" s="6"/>
      <c r="T178" s="6"/>
      <c r="U178" s="11"/>
      <c r="V178" s="5"/>
    </row>
    <row r="179" spans="1:22" ht="15" customHeight="1" outlineLevel="1" x14ac:dyDescent="0.2">
      <c r="A179" s="367"/>
      <c r="B179" s="370"/>
      <c r="C179" s="373"/>
      <c r="D179" s="376"/>
      <c r="E179" s="381"/>
      <c r="F179" s="379"/>
      <c r="G179" s="29" t="s">
        <v>13</v>
      </c>
      <c r="H179" s="67">
        <f>SUM(H178:H178)</f>
        <v>8690</v>
      </c>
      <c r="I179" s="64">
        <f t="shared" ref="I179:Q179" si="65">SUM(I178:I178)</f>
        <v>8690</v>
      </c>
      <c r="J179" s="64">
        <f t="shared" si="65"/>
        <v>0</v>
      </c>
      <c r="K179" s="65">
        <f t="shared" si="65"/>
        <v>0</v>
      </c>
      <c r="L179" s="67">
        <f t="shared" si="65"/>
        <v>8690</v>
      </c>
      <c r="M179" s="64">
        <f t="shared" si="65"/>
        <v>8690</v>
      </c>
      <c r="N179" s="64">
        <f t="shared" si="65"/>
        <v>0</v>
      </c>
      <c r="O179" s="65">
        <f t="shared" si="65"/>
        <v>0</v>
      </c>
      <c r="P179" s="68">
        <f t="shared" si="65"/>
        <v>9558</v>
      </c>
      <c r="Q179" s="115">
        <f t="shared" si="65"/>
        <v>10514</v>
      </c>
      <c r="R179" s="383"/>
      <c r="S179" s="64">
        <f>SUM(S178)</f>
        <v>0</v>
      </c>
      <c r="T179" s="64">
        <f>SUM(T178)</f>
        <v>0</v>
      </c>
      <c r="U179" s="65">
        <f>SUM(U178)</f>
        <v>0</v>
      </c>
      <c r="V179" s="5"/>
    </row>
    <row r="180" spans="1:22" ht="14.25" customHeight="1" outlineLevel="1" x14ac:dyDescent="0.2">
      <c r="A180" s="384" t="s">
        <v>18</v>
      </c>
      <c r="B180" s="385" t="s">
        <v>20</v>
      </c>
      <c r="C180" s="386" t="s">
        <v>237</v>
      </c>
      <c r="D180" s="387" t="s">
        <v>170</v>
      </c>
      <c r="E180" s="379"/>
      <c r="F180" s="388" t="s">
        <v>229</v>
      </c>
      <c r="G180" s="20" t="s">
        <v>96</v>
      </c>
      <c r="H180" s="12">
        <v>1458</v>
      </c>
      <c r="I180" s="6">
        <v>1458</v>
      </c>
      <c r="J180" s="6">
        <v>0</v>
      </c>
      <c r="K180" s="11">
        <v>0</v>
      </c>
      <c r="L180" s="12">
        <v>1458</v>
      </c>
      <c r="M180" s="12">
        <v>1458</v>
      </c>
      <c r="N180" s="6"/>
      <c r="O180" s="11"/>
      <c r="P180" s="126">
        <v>1470</v>
      </c>
      <c r="Q180" s="111">
        <v>1370</v>
      </c>
      <c r="R180" s="382"/>
      <c r="S180" s="6"/>
      <c r="T180" s="6"/>
      <c r="U180" s="11"/>
      <c r="V180" s="5"/>
    </row>
    <row r="181" spans="1:22" ht="15" customHeight="1" outlineLevel="1" x14ac:dyDescent="0.2">
      <c r="A181" s="367"/>
      <c r="B181" s="370"/>
      <c r="C181" s="373"/>
      <c r="D181" s="376"/>
      <c r="E181" s="381"/>
      <c r="F181" s="379"/>
      <c r="G181" s="29" t="s">
        <v>13</v>
      </c>
      <c r="H181" s="67">
        <f>SUM(H180:H180)</f>
        <v>1458</v>
      </c>
      <c r="I181" s="64">
        <f t="shared" ref="I181:Q181" si="66">SUM(I180:I180)</f>
        <v>1458</v>
      </c>
      <c r="J181" s="64">
        <f t="shared" si="66"/>
        <v>0</v>
      </c>
      <c r="K181" s="65">
        <f t="shared" si="66"/>
        <v>0</v>
      </c>
      <c r="L181" s="67">
        <f t="shared" si="66"/>
        <v>1458</v>
      </c>
      <c r="M181" s="64">
        <f t="shared" si="66"/>
        <v>1458</v>
      </c>
      <c r="N181" s="64">
        <f t="shared" si="66"/>
        <v>0</v>
      </c>
      <c r="O181" s="65">
        <f t="shared" si="66"/>
        <v>0</v>
      </c>
      <c r="P181" s="68">
        <f t="shared" si="66"/>
        <v>1470</v>
      </c>
      <c r="Q181" s="115">
        <f t="shared" si="66"/>
        <v>1370</v>
      </c>
      <c r="R181" s="383"/>
      <c r="S181" s="64">
        <f>SUM(S180)</f>
        <v>0</v>
      </c>
      <c r="T181" s="64">
        <f>SUM(T180)</f>
        <v>0</v>
      </c>
      <c r="U181" s="65">
        <f>SUM(U180)</f>
        <v>0</v>
      </c>
      <c r="V181" s="5"/>
    </row>
    <row r="182" spans="1:22" ht="14.25" customHeight="1" outlineLevel="1" x14ac:dyDescent="0.2">
      <c r="A182" s="384" t="s">
        <v>18</v>
      </c>
      <c r="B182" s="385" t="s">
        <v>20</v>
      </c>
      <c r="C182" s="386" t="s">
        <v>238</v>
      </c>
      <c r="D182" s="387" t="s">
        <v>159</v>
      </c>
      <c r="E182" s="379"/>
      <c r="F182" s="388" t="s">
        <v>197</v>
      </c>
      <c r="G182" s="20" t="s">
        <v>96</v>
      </c>
      <c r="H182" s="12">
        <v>580</v>
      </c>
      <c r="I182" s="6">
        <v>580</v>
      </c>
      <c r="J182" s="6"/>
      <c r="K182" s="11"/>
      <c r="L182" s="12">
        <v>580</v>
      </c>
      <c r="M182" s="12">
        <v>580</v>
      </c>
      <c r="N182" s="6"/>
      <c r="O182" s="11"/>
      <c r="P182" s="126">
        <v>580</v>
      </c>
      <c r="Q182" s="111">
        <v>580</v>
      </c>
      <c r="R182" s="382"/>
      <c r="S182" s="6"/>
      <c r="T182" s="6"/>
      <c r="U182" s="11"/>
      <c r="V182" s="5"/>
    </row>
    <row r="183" spans="1:22" ht="15" customHeight="1" outlineLevel="1" x14ac:dyDescent="0.2">
      <c r="A183" s="367"/>
      <c r="B183" s="370"/>
      <c r="C183" s="373"/>
      <c r="D183" s="376"/>
      <c r="E183" s="381"/>
      <c r="F183" s="379"/>
      <c r="G183" s="29" t="s">
        <v>13</v>
      </c>
      <c r="H183" s="67">
        <f>SUM(H182:H182)</f>
        <v>580</v>
      </c>
      <c r="I183" s="64">
        <f t="shared" ref="I183:Q183" si="67">SUM(I182:I182)</f>
        <v>580</v>
      </c>
      <c r="J183" s="64">
        <f t="shared" si="67"/>
        <v>0</v>
      </c>
      <c r="K183" s="65">
        <f t="shared" si="67"/>
        <v>0</v>
      </c>
      <c r="L183" s="67">
        <f t="shared" si="67"/>
        <v>580</v>
      </c>
      <c r="M183" s="64">
        <f t="shared" si="67"/>
        <v>580</v>
      </c>
      <c r="N183" s="64">
        <f t="shared" si="67"/>
        <v>0</v>
      </c>
      <c r="O183" s="65">
        <f t="shared" si="67"/>
        <v>0</v>
      </c>
      <c r="P183" s="68">
        <f t="shared" si="67"/>
        <v>580</v>
      </c>
      <c r="Q183" s="115">
        <f t="shared" si="67"/>
        <v>580</v>
      </c>
      <c r="R183" s="383"/>
      <c r="S183" s="64">
        <f>SUM(S182)</f>
        <v>0</v>
      </c>
      <c r="T183" s="64">
        <f>SUM(T182)</f>
        <v>0</v>
      </c>
      <c r="U183" s="65">
        <f>SUM(U182)</f>
        <v>0</v>
      </c>
      <c r="V183" s="5"/>
    </row>
    <row r="184" spans="1:22" ht="14.25" customHeight="1" outlineLevel="1" x14ac:dyDescent="0.2">
      <c r="A184" s="384" t="s">
        <v>18</v>
      </c>
      <c r="B184" s="385" t="s">
        <v>20</v>
      </c>
      <c r="C184" s="386" t="s">
        <v>239</v>
      </c>
      <c r="D184" s="387" t="s">
        <v>175</v>
      </c>
      <c r="E184" s="379"/>
      <c r="F184" s="388" t="s">
        <v>198</v>
      </c>
      <c r="G184" s="20" t="s">
        <v>96</v>
      </c>
      <c r="H184" s="12">
        <v>2607</v>
      </c>
      <c r="I184" s="6">
        <v>2607</v>
      </c>
      <c r="J184" s="6"/>
      <c r="K184" s="11"/>
      <c r="L184" s="12">
        <v>2610</v>
      </c>
      <c r="M184" s="6">
        <v>2610</v>
      </c>
      <c r="N184" s="6"/>
      <c r="O184" s="11"/>
      <c r="P184" s="126">
        <v>3475</v>
      </c>
      <c r="Q184" s="111">
        <v>3475</v>
      </c>
      <c r="R184" s="382"/>
      <c r="S184" s="6"/>
      <c r="T184" s="6"/>
      <c r="U184" s="11"/>
      <c r="V184" s="5"/>
    </row>
    <row r="185" spans="1:22" ht="15" customHeight="1" outlineLevel="1" x14ac:dyDescent="0.2">
      <c r="A185" s="367"/>
      <c r="B185" s="370"/>
      <c r="C185" s="373"/>
      <c r="D185" s="376"/>
      <c r="E185" s="381"/>
      <c r="F185" s="379"/>
      <c r="G185" s="29" t="s">
        <v>13</v>
      </c>
      <c r="H185" s="67">
        <f>SUM(H184:H184)</f>
        <v>2607</v>
      </c>
      <c r="I185" s="64">
        <f t="shared" ref="I185:Q185" si="68">SUM(I184:I184)</f>
        <v>2607</v>
      </c>
      <c r="J185" s="64">
        <f t="shared" si="68"/>
        <v>0</v>
      </c>
      <c r="K185" s="65">
        <f t="shared" si="68"/>
        <v>0</v>
      </c>
      <c r="L185" s="67">
        <f t="shared" si="68"/>
        <v>2610</v>
      </c>
      <c r="M185" s="64">
        <f t="shared" si="68"/>
        <v>2610</v>
      </c>
      <c r="N185" s="64">
        <f t="shared" si="68"/>
        <v>0</v>
      </c>
      <c r="O185" s="65">
        <f t="shared" si="68"/>
        <v>0</v>
      </c>
      <c r="P185" s="68">
        <f t="shared" si="68"/>
        <v>3475</v>
      </c>
      <c r="Q185" s="115">
        <f t="shared" si="68"/>
        <v>3475</v>
      </c>
      <c r="R185" s="383"/>
      <c r="S185" s="64">
        <f>SUM(S184)</f>
        <v>0</v>
      </c>
      <c r="T185" s="64">
        <f>SUM(T184)</f>
        <v>0</v>
      </c>
      <c r="U185" s="65">
        <f>SUM(U184)</f>
        <v>0</v>
      </c>
      <c r="V185" s="5"/>
    </row>
    <row r="186" spans="1:22" ht="14.25" customHeight="1" outlineLevel="1" x14ac:dyDescent="0.2">
      <c r="A186" s="384" t="s">
        <v>18</v>
      </c>
      <c r="B186" s="385" t="s">
        <v>20</v>
      </c>
      <c r="C186" s="386" t="s">
        <v>240</v>
      </c>
      <c r="D186" s="387" t="s">
        <v>179</v>
      </c>
      <c r="E186" s="379"/>
      <c r="F186" s="388" t="s">
        <v>218</v>
      </c>
      <c r="G186" s="20" t="s">
        <v>96</v>
      </c>
      <c r="H186" s="12">
        <v>400</v>
      </c>
      <c r="I186" s="6">
        <v>400</v>
      </c>
      <c r="J186" s="6"/>
      <c r="K186" s="11"/>
      <c r="L186" s="12">
        <v>400</v>
      </c>
      <c r="M186" s="12">
        <v>400</v>
      </c>
      <c r="N186" s="6"/>
      <c r="O186" s="11"/>
      <c r="P186" s="126">
        <v>400</v>
      </c>
      <c r="Q186" s="111">
        <v>400</v>
      </c>
      <c r="R186" s="382"/>
      <c r="S186" s="6"/>
      <c r="T186" s="6"/>
      <c r="U186" s="11"/>
      <c r="V186" s="5"/>
    </row>
    <row r="187" spans="1:22" ht="15" customHeight="1" outlineLevel="1" x14ac:dyDescent="0.2">
      <c r="A187" s="367"/>
      <c r="B187" s="370"/>
      <c r="C187" s="373"/>
      <c r="D187" s="376"/>
      <c r="E187" s="381"/>
      <c r="F187" s="379"/>
      <c r="G187" s="29" t="s">
        <v>13</v>
      </c>
      <c r="H187" s="67">
        <f>SUM(H186:H186)</f>
        <v>400</v>
      </c>
      <c r="I187" s="64">
        <f t="shared" ref="I187:Q187" si="69">SUM(I186:I186)</f>
        <v>400</v>
      </c>
      <c r="J187" s="64">
        <f t="shared" si="69"/>
        <v>0</v>
      </c>
      <c r="K187" s="65">
        <f t="shared" si="69"/>
        <v>0</v>
      </c>
      <c r="L187" s="67">
        <f t="shared" si="69"/>
        <v>400</v>
      </c>
      <c r="M187" s="64">
        <f t="shared" si="69"/>
        <v>400</v>
      </c>
      <c r="N187" s="64">
        <f t="shared" si="69"/>
        <v>0</v>
      </c>
      <c r="O187" s="65">
        <f t="shared" si="69"/>
        <v>0</v>
      </c>
      <c r="P187" s="68">
        <f t="shared" si="69"/>
        <v>400</v>
      </c>
      <c r="Q187" s="115">
        <f t="shared" si="69"/>
        <v>400</v>
      </c>
      <c r="R187" s="383"/>
      <c r="S187" s="64">
        <f>SUM(S186)</f>
        <v>0</v>
      </c>
      <c r="T187" s="64">
        <f>SUM(T186)</f>
        <v>0</v>
      </c>
      <c r="U187" s="65">
        <f>SUM(U186)</f>
        <v>0</v>
      </c>
      <c r="V187" s="5"/>
    </row>
    <row r="188" spans="1:22" ht="14.25" customHeight="1" outlineLevel="1" x14ac:dyDescent="0.2">
      <c r="A188" s="384" t="s">
        <v>18</v>
      </c>
      <c r="B188" s="385" t="s">
        <v>20</v>
      </c>
      <c r="C188" s="386" t="s">
        <v>246</v>
      </c>
      <c r="D188" s="387" t="s">
        <v>158</v>
      </c>
      <c r="E188" s="379"/>
      <c r="F188" s="388" t="s">
        <v>196</v>
      </c>
      <c r="G188" s="20" t="s">
        <v>96</v>
      </c>
      <c r="H188" s="12">
        <v>100</v>
      </c>
      <c r="I188" s="6">
        <v>100</v>
      </c>
      <c r="J188" s="6"/>
      <c r="K188" s="11"/>
      <c r="L188" s="12">
        <v>100</v>
      </c>
      <c r="M188" s="12">
        <v>100</v>
      </c>
      <c r="N188" s="6"/>
      <c r="O188" s="11"/>
      <c r="P188" s="126"/>
      <c r="Q188" s="111"/>
      <c r="R188" s="382"/>
      <c r="S188" s="6"/>
      <c r="T188" s="6"/>
      <c r="U188" s="11"/>
      <c r="V188" s="5"/>
    </row>
    <row r="189" spans="1:22" ht="15" customHeight="1" outlineLevel="1" x14ac:dyDescent="0.2">
      <c r="A189" s="367"/>
      <c r="B189" s="370"/>
      <c r="C189" s="373"/>
      <c r="D189" s="376"/>
      <c r="E189" s="381"/>
      <c r="F189" s="379"/>
      <c r="G189" s="29" t="s">
        <v>13</v>
      </c>
      <c r="H189" s="67">
        <f>SUM(H188:H188)</f>
        <v>100</v>
      </c>
      <c r="I189" s="64">
        <f t="shared" ref="I189:Q189" si="70">SUM(I188:I188)</f>
        <v>100</v>
      </c>
      <c r="J189" s="64">
        <f t="shared" si="70"/>
        <v>0</v>
      </c>
      <c r="K189" s="65">
        <f t="shared" si="70"/>
        <v>0</v>
      </c>
      <c r="L189" s="67">
        <f t="shared" si="70"/>
        <v>100</v>
      </c>
      <c r="M189" s="64">
        <f t="shared" si="70"/>
        <v>100</v>
      </c>
      <c r="N189" s="64">
        <f t="shared" si="70"/>
        <v>0</v>
      </c>
      <c r="O189" s="65">
        <f t="shared" si="70"/>
        <v>0</v>
      </c>
      <c r="P189" s="68">
        <f t="shared" si="70"/>
        <v>0</v>
      </c>
      <c r="Q189" s="115">
        <f t="shared" si="70"/>
        <v>0</v>
      </c>
      <c r="R189" s="383"/>
      <c r="S189" s="64">
        <f>SUM(S188)</f>
        <v>0</v>
      </c>
      <c r="T189" s="64">
        <f>SUM(T188)</f>
        <v>0</v>
      </c>
      <c r="U189" s="65">
        <f>SUM(U188)</f>
        <v>0</v>
      </c>
      <c r="V189" s="5"/>
    </row>
    <row r="190" spans="1:22" ht="14.25" customHeight="1" outlineLevel="1" x14ac:dyDescent="0.2">
      <c r="A190" s="384"/>
      <c r="B190" s="385"/>
      <c r="C190" s="386"/>
      <c r="D190" s="387"/>
      <c r="E190" s="379"/>
      <c r="F190" s="388"/>
      <c r="G190" s="20" t="s">
        <v>96</v>
      </c>
      <c r="H190" s="12"/>
      <c r="I190" s="6"/>
      <c r="J190" s="6"/>
      <c r="K190" s="11"/>
      <c r="L190" s="12"/>
      <c r="M190" s="6"/>
      <c r="N190" s="6"/>
      <c r="O190" s="11"/>
      <c r="P190" s="126"/>
      <c r="Q190" s="111"/>
      <c r="R190" s="382"/>
      <c r="S190" s="6"/>
      <c r="T190" s="6"/>
      <c r="U190" s="11"/>
      <c r="V190" s="5"/>
    </row>
    <row r="191" spans="1:22" ht="15" customHeight="1" outlineLevel="1" x14ac:dyDescent="0.2">
      <c r="A191" s="367"/>
      <c r="B191" s="370"/>
      <c r="C191" s="373"/>
      <c r="D191" s="376"/>
      <c r="E191" s="381"/>
      <c r="F191" s="379"/>
      <c r="G191" s="29" t="s">
        <v>13</v>
      </c>
      <c r="H191" s="67">
        <f>SUM(H190:H190)</f>
        <v>0</v>
      </c>
      <c r="I191" s="64">
        <f t="shared" ref="I191:Q191" si="71">SUM(I190:I190)</f>
        <v>0</v>
      </c>
      <c r="J191" s="64">
        <f t="shared" si="71"/>
        <v>0</v>
      </c>
      <c r="K191" s="65">
        <f t="shared" si="71"/>
        <v>0</v>
      </c>
      <c r="L191" s="67">
        <f t="shared" si="71"/>
        <v>0</v>
      </c>
      <c r="M191" s="64">
        <f t="shared" si="71"/>
        <v>0</v>
      </c>
      <c r="N191" s="64">
        <f t="shared" si="71"/>
        <v>0</v>
      </c>
      <c r="O191" s="65">
        <f t="shared" si="71"/>
        <v>0</v>
      </c>
      <c r="P191" s="68">
        <f t="shared" si="71"/>
        <v>0</v>
      </c>
      <c r="Q191" s="115">
        <f t="shared" si="71"/>
        <v>0</v>
      </c>
      <c r="R191" s="383"/>
      <c r="S191" s="64">
        <f>SUM(S190)</f>
        <v>0</v>
      </c>
      <c r="T191" s="64">
        <f>SUM(T190)</f>
        <v>0</v>
      </c>
      <c r="U191" s="65">
        <f>SUM(U190)</f>
        <v>0</v>
      </c>
      <c r="V191" s="5"/>
    </row>
    <row r="192" spans="1:22" ht="14.25" customHeight="1" outlineLevel="1" x14ac:dyDescent="0.2">
      <c r="A192" s="384"/>
      <c r="B192" s="385"/>
      <c r="C192" s="386"/>
      <c r="D192" s="387"/>
      <c r="E192" s="379"/>
      <c r="F192" s="388"/>
      <c r="G192" s="20" t="s">
        <v>96</v>
      </c>
      <c r="H192" s="12"/>
      <c r="I192" s="6"/>
      <c r="J192" s="6"/>
      <c r="K192" s="11"/>
      <c r="L192" s="12"/>
      <c r="M192" s="6"/>
      <c r="N192" s="6"/>
      <c r="O192" s="11"/>
      <c r="P192" s="126"/>
      <c r="Q192" s="111"/>
      <c r="R192" s="382"/>
      <c r="S192" s="6"/>
      <c r="T192" s="6"/>
      <c r="U192" s="11"/>
      <c r="V192" s="5"/>
    </row>
    <row r="193" spans="1:22" ht="15" customHeight="1" outlineLevel="1" x14ac:dyDescent="0.2">
      <c r="A193" s="367"/>
      <c r="B193" s="370"/>
      <c r="C193" s="373"/>
      <c r="D193" s="376"/>
      <c r="E193" s="381"/>
      <c r="F193" s="379"/>
      <c r="G193" s="29" t="s">
        <v>13</v>
      </c>
      <c r="H193" s="67">
        <f>SUM(H192:H192)</f>
        <v>0</v>
      </c>
      <c r="I193" s="64">
        <f t="shared" ref="I193:Q193" si="72">SUM(I192:I192)</f>
        <v>0</v>
      </c>
      <c r="J193" s="64">
        <f t="shared" si="72"/>
        <v>0</v>
      </c>
      <c r="K193" s="65">
        <f t="shared" si="72"/>
        <v>0</v>
      </c>
      <c r="L193" s="67">
        <f t="shared" si="72"/>
        <v>0</v>
      </c>
      <c r="M193" s="64">
        <f t="shared" si="72"/>
        <v>0</v>
      </c>
      <c r="N193" s="64">
        <f t="shared" si="72"/>
        <v>0</v>
      </c>
      <c r="O193" s="65">
        <f t="shared" si="72"/>
        <v>0</v>
      </c>
      <c r="P193" s="68">
        <f t="shared" si="72"/>
        <v>0</v>
      </c>
      <c r="Q193" s="115">
        <f t="shared" si="72"/>
        <v>0</v>
      </c>
      <c r="R193" s="383"/>
      <c r="S193" s="64">
        <f>SUM(S192)</f>
        <v>0</v>
      </c>
      <c r="T193" s="64">
        <f>SUM(T192)</f>
        <v>0</v>
      </c>
      <c r="U193" s="65">
        <f>SUM(U192)</f>
        <v>0</v>
      </c>
      <c r="V193" s="5"/>
    </row>
    <row r="194" spans="1:22" ht="14.25" customHeight="1" outlineLevel="1" x14ac:dyDescent="0.2">
      <c r="A194" s="384"/>
      <c r="B194" s="385"/>
      <c r="C194" s="386"/>
      <c r="D194" s="387"/>
      <c r="E194" s="379"/>
      <c r="F194" s="388"/>
      <c r="G194" s="20" t="s">
        <v>96</v>
      </c>
      <c r="H194" s="12"/>
      <c r="I194" s="6"/>
      <c r="J194" s="6"/>
      <c r="K194" s="11"/>
      <c r="L194" s="12"/>
      <c r="M194" s="6"/>
      <c r="N194" s="6"/>
      <c r="O194" s="11"/>
      <c r="P194" s="126"/>
      <c r="Q194" s="111"/>
      <c r="R194" s="382"/>
      <c r="S194" s="6"/>
      <c r="T194" s="6"/>
      <c r="U194" s="11"/>
      <c r="V194" s="5"/>
    </row>
    <row r="195" spans="1:22" ht="15" customHeight="1" outlineLevel="1" x14ac:dyDescent="0.2">
      <c r="A195" s="367"/>
      <c r="B195" s="370"/>
      <c r="C195" s="373"/>
      <c r="D195" s="376"/>
      <c r="E195" s="381"/>
      <c r="F195" s="379"/>
      <c r="G195" s="29" t="s">
        <v>13</v>
      </c>
      <c r="H195" s="67">
        <f>SUM(H194:H194)</f>
        <v>0</v>
      </c>
      <c r="I195" s="64">
        <f t="shared" ref="I195:Q195" si="73">SUM(I194:I194)</f>
        <v>0</v>
      </c>
      <c r="J195" s="64">
        <f t="shared" si="73"/>
        <v>0</v>
      </c>
      <c r="K195" s="65">
        <f t="shared" si="73"/>
        <v>0</v>
      </c>
      <c r="L195" s="67">
        <f t="shared" si="73"/>
        <v>0</v>
      </c>
      <c r="M195" s="64">
        <f t="shared" si="73"/>
        <v>0</v>
      </c>
      <c r="N195" s="64">
        <f t="shared" si="73"/>
        <v>0</v>
      </c>
      <c r="O195" s="65">
        <f t="shared" si="73"/>
        <v>0</v>
      </c>
      <c r="P195" s="68">
        <f t="shared" si="73"/>
        <v>0</v>
      </c>
      <c r="Q195" s="115">
        <f t="shared" si="73"/>
        <v>0</v>
      </c>
      <c r="R195" s="383"/>
      <c r="S195" s="64">
        <f>SUM(S194)</f>
        <v>0</v>
      </c>
      <c r="T195" s="64">
        <f>SUM(T194)</f>
        <v>0</v>
      </c>
      <c r="U195" s="65">
        <f>SUM(U194)</f>
        <v>0</v>
      </c>
      <c r="V195" s="5"/>
    </row>
    <row r="196" spans="1:22" ht="14.25" customHeight="1" outlineLevel="1" x14ac:dyDescent="0.2">
      <c r="A196" s="384"/>
      <c r="B196" s="385"/>
      <c r="C196" s="386"/>
      <c r="D196" s="387"/>
      <c r="E196" s="379"/>
      <c r="F196" s="388"/>
      <c r="G196" s="20" t="s">
        <v>96</v>
      </c>
      <c r="H196" s="12"/>
      <c r="I196" s="6"/>
      <c r="J196" s="6"/>
      <c r="K196" s="11"/>
      <c r="L196" s="12"/>
      <c r="M196" s="6"/>
      <c r="N196" s="6"/>
      <c r="O196" s="11"/>
      <c r="P196" s="126"/>
      <c r="Q196" s="111"/>
      <c r="R196" s="382"/>
      <c r="S196" s="6"/>
      <c r="T196" s="6"/>
      <c r="U196" s="11"/>
      <c r="V196" s="5"/>
    </row>
    <row r="197" spans="1:22" ht="15" customHeight="1" outlineLevel="1" thickBot="1" x14ac:dyDescent="0.25">
      <c r="A197" s="367"/>
      <c r="B197" s="370"/>
      <c r="C197" s="373"/>
      <c r="D197" s="376"/>
      <c r="E197" s="381"/>
      <c r="F197" s="379"/>
      <c r="G197" s="29" t="s">
        <v>13</v>
      </c>
      <c r="H197" s="67">
        <f>SUM(H196:H196)</f>
        <v>0</v>
      </c>
      <c r="I197" s="64">
        <f t="shared" ref="I197:Q197" si="74">SUM(I196:I196)</f>
        <v>0</v>
      </c>
      <c r="J197" s="64">
        <f t="shared" si="74"/>
        <v>0</v>
      </c>
      <c r="K197" s="65">
        <f t="shared" si="74"/>
        <v>0</v>
      </c>
      <c r="L197" s="67">
        <f t="shared" si="74"/>
        <v>0</v>
      </c>
      <c r="M197" s="64">
        <f t="shared" si="74"/>
        <v>0</v>
      </c>
      <c r="N197" s="64">
        <f t="shared" si="74"/>
        <v>0</v>
      </c>
      <c r="O197" s="65">
        <f t="shared" si="74"/>
        <v>0</v>
      </c>
      <c r="P197" s="68">
        <f t="shared" si="74"/>
        <v>0</v>
      </c>
      <c r="Q197" s="115">
        <f t="shared" si="74"/>
        <v>0</v>
      </c>
      <c r="R197" s="383"/>
      <c r="S197" s="64">
        <f>SUM(S196)</f>
        <v>0</v>
      </c>
      <c r="T197" s="64">
        <f>SUM(T196)</f>
        <v>0</v>
      </c>
      <c r="U197" s="65">
        <f>SUM(U196)</f>
        <v>0</v>
      </c>
      <c r="V197" s="5"/>
    </row>
    <row r="198" spans="1:22" ht="14.25" customHeight="1" thickBot="1" x14ac:dyDescent="0.25">
      <c r="A198" s="30" t="s">
        <v>18</v>
      </c>
      <c r="B198" s="31" t="s">
        <v>20</v>
      </c>
      <c r="C198" s="472" t="s">
        <v>14</v>
      </c>
      <c r="D198" s="472"/>
      <c r="E198" s="472"/>
      <c r="F198" s="472"/>
      <c r="G198" s="473"/>
      <c r="H198" s="32">
        <f>H163+H165</f>
        <v>198255</v>
      </c>
      <c r="I198" s="42">
        <f t="shared" ref="I198:Q198" si="75">I163+I165</f>
        <v>198255</v>
      </c>
      <c r="J198" s="42">
        <f t="shared" si="75"/>
        <v>68070</v>
      </c>
      <c r="K198" s="43">
        <f t="shared" si="75"/>
        <v>0</v>
      </c>
      <c r="L198" s="32">
        <f t="shared" si="75"/>
        <v>194131</v>
      </c>
      <c r="M198" s="42">
        <f t="shared" si="75"/>
        <v>194131</v>
      </c>
      <c r="N198" s="42">
        <f t="shared" si="75"/>
        <v>60557</v>
      </c>
      <c r="O198" s="43">
        <f t="shared" si="75"/>
        <v>0</v>
      </c>
      <c r="P198" s="137">
        <f t="shared" si="75"/>
        <v>201203</v>
      </c>
      <c r="Q198" s="135">
        <f t="shared" si="75"/>
        <v>205059</v>
      </c>
      <c r="R198" s="133" t="s">
        <v>23</v>
      </c>
      <c r="S198" s="17" t="s">
        <v>23</v>
      </c>
      <c r="T198" s="17" t="s">
        <v>23</v>
      </c>
      <c r="U198" s="18" t="s">
        <v>23</v>
      </c>
    </row>
    <row r="199" spans="1:22" ht="15" customHeight="1" thickBot="1" x14ac:dyDescent="0.25">
      <c r="A199" s="30" t="s">
        <v>18</v>
      </c>
      <c r="B199" s="414" t="s">
        <v>15</v>
      </c>
      <c r="C199" s="415"/>
      <c r="D199" s="415"/>
      <c r="E199" s="415"/>
      <c r="F199" s="415"/>
      <c r="G199" s="415"/>
      <c r="H199" s="138">
        <f>H158+H198</f>
        <v>9931667</v>
      </c>
      <c r="I199" s="24">
        <f t="shared" ref="I199:Q199" si="76">I158+I198</f>
        <v>9835847</v>
      </c>
      <c r="J199" s="24">
        <f t="shared" si="76"/>
        <v>5728528</v>
      </c>
      <c r="K199" s="33">
        <f t="shared" si="76"/>
        <v>119682</v>
      </c>
      <c r="L199" s="138">
        <f t="shared" si="76"/>
        <v>8796087</v>
      </c>
      <c r="M199" s="24">
        <f t="shared" si="76"/>
        <v>8736663</v>
      </c>
      <c r="N199" s="24">
        <f t="shared" si="76"/>
        <v>5648296</v>
      </c>
      <c r="O199" s="33">
        <f t="shared" si="76"/>
        <v>59424</v>
      </c>
      <c r="P199" s="136">
        <f t="shared" si="76"/>
        <v>13117973</v>
      </c>
      <c r="Q199" s="134">
        <f t="shared" si="76"/>
        <v>13505799</v>
      </c>
      <c r="R199" s="138" t="s">
        <v>23</v>
      </c>
      <c r="S199" s="24" t="s">
        <v>23</v>
      </c>
      <c r="T199" s="24" t="s">
        <v>23</v>
      </c>
      <c r="U199" s="33" t="s">
        <v>23</v>
      </c>
      <c r="V199" s="5"/>
    </row>
    <row r="200" spans="1:22" ht="15" customHeight="1" thickBot="1" x14ac:dyDescent="0.25">
      <c r="A200" s="37" t="s">
        <v>20</v>
      </c>
      <c r="B200" s="506" t="s">
        <v>72</v>
      </c>
      <c r="C200" s="507"/>
      <c r="D200" s="507"/>
      <c r="E200" s="507"/>
      <c r="F200" s="507"/>
      <c r="G200" s="507"/>
      <c r="H200" s="508"/>
      <c r="I200" s="508"/>
      <c r="J200" s="508"/>
      <c r="K200" s="508"/>
      <c r="L200" s="508"/>
      <c r="M200" s="508"/>
      <c r="N200" s="508"/>
      <c r="O200" s="508"/>
      <c r="P200" s="507"/>
      <c r="Q200" s="507"/>
      <c r="R200" s="508"/>
      <c r="S200" s="508"/>
      <c r="T200" s="508"/>
      <c r="U200" s="509"/>
      <c r="V200" s="5"/>
    </row>
    <row r="201" spans="1:22" ht="15" customHeight="1" x14ac:dyDescent="0.2">
      <c r="A201" s="116" t="s">
        <v>20</v>
      </c>
      <c r="B201" s="117">
        <v>1</v>
      </c>
      <c r="C201" s="511" t="s">
        <v>73</v>
      </c>
      <c r="D201" s="511"/>
      <c r="E201" s="511"/>
      <c r="F201" s="511"/>
      <c r="G201" s="511"/>
      <c r="H201" s="511"/>
      <c r="I201" s="511"/>
      <c r="J201" s="511"/>
      <c r="K201" s="511"/>
      <c r="L201" s="511"/>
      <c r="M201" s="511"/>
      <c r="N201" s="511"/>
      <c r="O201" s="511"/>
      <c r="P201" s="511"/>
      <c r="Q201" s="511"/>
      <c r="R201" s="511"/>
      <c r="S201" s="511"/>
      <c r="T201" s="511"/>
      <c r="U201" s="513"/>
      <c r="V201" s="5"/>
    </row>
    <row r="202" spans="1:22" s="47" customFormat="1" ht="15" customHeight="1" x14ac:dyDescent="0.2">
      <c r="A202" s="384" t="s">
        <v>20</v>
      </c>
      <c r="B202" s="385" t="s">
        <v>18</v>
      </c>
      <c r="C202" s="386" t="s">
        <v>18</v>
      </c>
      <c r="D202" s="387" t="s">
        <v>90</v>
      </c>
      <c r="E202" s="408" t="s">
        <v>77</v>
      </c>
      <c r="F202" s="443"/>
      <c r="G202" s="129" t="s">
        <v>96</v>
      </c>
      <c r="H202" s="49">
        <v>18850</v>
      </c>
      <c r="I202" s="54">
        <v>18850</v>
      </c>
      <c r="J202" s="54"/>
      <c r="K202" s="56"/>
      <c r="L202" s="49">
        <v>18850</v>
      </c>
      <c r="M202" s="54">
        <v>18850</v>
      </c>
      <c r="N202" s="54"/>
      <c r="O202" s="56"/>
      <c r="P202" s="209">
        <v>30000</v>
      </c>
      <c r="Q202" s="118">
        <v>35000</v>
      </c>
      <c r="R202" s="516" t="s">
        <v>99</v>
      </c>
      <c r="S202" s="54">
        <v>11</v>
      </c>
      <c r="T202" s="54">
        <v>12</v>
      </c>
      <c r="U202" s="56">
        <v>12</v>
      </c>
      <c r="V202" s="46"/>
    </row>
    <row r="203" spans="1:22" s="47" customFormat="1" ht="16.5" customHeight="1" x14ac:dyDescent="0.2">
      <c r="A203" s="384"/>
      <c r="B203" s="385"/>
      <c r="C203" s="514"/>
      <c r="D203" s="515"/>
      <c r="E203" s="408"/>
      <c r="F203" s="443"/>
      <c r="G203" s="57" t="s">
        <v>13</v>
      </c>
      <c r="H203" s="48">
        <f>SUM(H202)</f>
        <v>18850</v>
      </c>
      <c r="I203" s="53">
        <f t="shared" ref="I203:Q203" si="77">SUM(I202)</f>
        <v>18850</v>
      </c>
      <c r="J203" s="53">
        <f t="shared" si="77"/>
        <v>0</v>
      </c>
      <c r="K203" s="55">
        <f t="shared" si="77"/>
        <v>0</v>
      </c>
      <c r="L203" s="48">
        <f t="shared" si="77"/>
        <v>18850</v>
      </c>
      <c r="M203" s="53">
        <f t="shared" si="77"/>
        <v>18850</v>
      </c>
      <c r="N203" s="53">
        <f t="shared" si="77"/>
        <v>0</v>
      </c>
      <c r="O203" s="55">
        <f t="shared" si="77"/>
        <v>0</v>
      </c>
      <c r="P203" s="66">
        <f t="shared" si="77"/>
        <v>30000</v>
      </c>
      <c r="Q203" s="112">
        <f t="shared" si="77"/>
        <v>35000</v>
      </c>
      <c r="R203" s="525"/>
      <c r="S203" s="53">
        <f>SUM(S202)</f>
        <v>11</v>
      </c>
      <c r="T203" s="53">
        <f>SUM(T202)</f>
        <v>12</v>
      </c>
      <c r="U203" s="55">
        <f>SUM(U202)</f>
        <v>12</v>
      </c>
      <c r="V203" s="46"/>
    </row>
    <row r="204" spans="1:22" s="47" customFormat="1" ht="12.75" customHeight="1" x14ac:dyDescent="0.2">
      <c r="A204" s="384" t="s">
        <v>20</v>
      </c>
      <c r="B204" s="385" t="s">
        <v>18</v>
      </c>
      <c r="C204" s="386" t="s">
        <v>20</v>
      </c>
      <c r="D204" s="387" t="s">
        <v>244</v>
      </c>
      <c r="E204" s="408" t="s">
        <v>77</v>
      </c>
      <c r="F204" s="443"/>
      <c r="G204" s="129" t="s">
        <v>96</v>
      </c>
      <c r="H204" s="49">
        <v>4350</v>
      </c>
      <c r="I204" s="54">
        <v>4350</v>
      </c>
      <c r="J204" s="54"/>
      <c r="K204" s="56"/>
      <c r="L204" s="49">
        <v>4350</v>
      </c>
      <c r="M204" s="54">
        <v>4350</v>
      </c>
      <c r="N204" s="54"/>
      <c r="O204" s="56"/>
      <c r="P204" s="209">
        <v>5800</v>
      </c>
      <c r="Q204" s="118">
        <v>5900</v>
      </c>
      <c r="R204" s="516" t="s">
        <v>146</v>
      </c>
      <c r="S204" s="54">
        <v>30</v>
      </c>
      <c r="T204" s="54">
        <v>30</v>
      </c>
      <c r="U204" s="56">
        <v>30</v>
      </c>
      <c r="V204" s="46"/>
    </row>
    <row r="205" spans="1:22" s="47" customFormat="1" ht="13.5" customHeight="1" x14ac:dyDescent="0.2">
      <c r="A205" s="384"/>
      <c r="B205" s="385"/>
      <c r="C205" s="514"/>
      <c r="D205" s="515"/>
      <c r="E205" s="408"/>
      <c r="F205" s="443"/>
      <c r="G205" s="57" t="s">
        <v>13</v>
      </c>
      <c r="H205" s="48">
        <f>SUM(H204)</f>
        <v>4350</v>
      </c>
      <c r="I205" s="53">
        <f t="shared" ref="I205:Q205" si="78">SUM(I204)</f>
        <v>4350</v>
      </c>
      <c r="J205" s="53">
        <f t="shared" si="78"/>
        <v>0</v>
      </c>
      <c r="K205" s="55">
        <f t="shared" si="78"/>
        <v>0</v>
      </c>
      <c r="L205" s="48">
        <f t="shared" si="78"/>
        <v>4350</v>
      </c>
      <c r="M205" s="53">
        <f t="shared" si="78"/>
        <v>4350</v>
      </c>
      <c r="N205" s="53">
        <f t="shared" si="78"/>
        <v>0</v>
      </c>
      <c r="O205" s="55">
        <f t="shared" si="78"/>
        <v>0</v>
      </c>
      <c r="P205" s="66">
        <f t="shared" si="78"/>
        <v>5800</v>
      </c>
      <c r="Q205" s="112">
        <f t="shared" si="78"/>
        <v>5900</v>
      </c>
      <c r="R205" s="525"/>
      <c r="S205" s="53">
        <f>SUM(S204)</f>
        <v>30</v>
      </c>
      <c r="T205" s="53">
        <f>SUM(T204)</f>
        <v>30</v>
      </c>
      <c r="U205" s="55">
        <f>SUM(U204)</f>
        <v>30</v>
      </c>
      <c r="V205" s="46"/>
    </row>
    <row r="206" spans="1:22" s="47" customFormat="1" ht="23.25" customHeight="1" x14ac:dyDescent="0.2">
      <c r="A206" s="384" t="s">
        <v>20</v>
      </c>
      <c r="B206" s="385" t="s">
        <v>18</v>
      </c>
      <c r="C206" s="386" t="s">
        <v>19</v>
      </c>
      <c r="D206" s="387" t="s">
        <v>249</v>
      </c>
      <c r="E206" s="408" t="s">
        <v>76</v>
      </c>
      <c r="F206" s="443"/>
      <c r="G206" s="129" t="s">
        <v>96</v>
      </c>
      <c r="H206" s="49">
        <v>5635</v>
      </c>
      <c r="I206" s="54">
        <v>5635</v>
      </c>
      <c r="J206" s="54"/>
      <c r="K206" s="56"/>
      <c r="L206" s="49">
        <v>5635</v>
      </c>
      <c r="M206" s="54">
        <v>5635</v>
      </c>
      <c r="N206" s="54"/>
      <c r="O206" s="56"/>
      <c r="P206" s="209">
        <v>7500</v>
      </c>
      <c r="Q206" s="118">
        <v>7500</v>
      </c>
      <c r="R206" s="516" t="s">
        <v>91</v>
      </c>
      <c r="S206" s="54">
        <v>30</v>
      </c>
      <c r="T206" s="54">
        <v>30</v>
      </c>
      <c r="U206" s="56">
        <v>30</v>
      </c>
      <c r="V206" s="46"/>
    </row>
    <row r="207" spans="1:22" s="47" customFormat="1" ht="22.5" customHeight="1" thickBot="1" x14ac:dyDescent="0.25">
      <c r="A207" s="384"/>
      <c r="B207" s="385"/>
      <c r="C207" s="386"/>
      <c r="D207" s="387"/>
      <c r="E207" s="408"/>
      <c r="F207" s="443"/>
      <c r="G207" s="57" t="s">
        <v>13</v>
      </c>
      <c r="H207" s="67">
        <f>SUM(H206:H206)</f>
        <v>5635</v>
      </c>
      <c r="I207" s="64">
        <f t="shared" ref="I207:P207" si="79">SUM(I206:I206)</f>
        <v>5635</v>
      </c>
      <c r="J207" s="64">
        <f t="shared" si="79"/>
        <v>0</v>
      </c>
      <c r="K207" s="65">
        <f t="shared" si="79"/>
        <v>0</v>
      </c>
      <c r="L207" s="67">
        <f t="shared" si="79"/>
        <v>5635</v>
      </c>
      <c r="M207" s="64">
        <f t="shared" si="79"/>
        <v>5635</v>
      </c>
      <c r="N207" s="64">
        <f t="shared" si="79"/>
        <v>0</v>
      </c>
      <c r="O207" s="65">
        <f t="shared" si="79"/>
        <v>0</v>
      </c>
      <c r="P207" s="66">
        <f t="shared" si="79"/>
        <v>7500</v>
      </c>
      <c r="Q207" s="112">
        <f>SUM(Q206:Q206)</f>
        <v>7500</v>
      </c>
      <c r="R207" s="525"/>
      <c r="S207" s="53">
        <f>SUM(S206:S206)</f>
        <v>30</v>
      </c>
      <c r="T207" s="53">
        <f>SUM(T206:T206)</f>
        <v>30</v>
      </c>
      <c r="U207" s="55">
        <f>SUM(U206:U206)</f>
        <v>30</v>
      </c>
      <c r="V207" s="46"/>
    </row>
    <row r="208" spans="1:22" ht="15" customHeight="1" thickBot="1" x14ac:dyDescent="0.25">
      <c r="A208" s="30" t="s">
        <v>20</v>
      </c>
      <c r="B208" s="31" t="s">
        <v>18</v>
      </c>
      <c r="C208" s="520" t="s">
        <v>14</v>
      </c>
      <c r="D208" s="521"/>
      <c r="E208" s="521"/>
      <c r="F208" s="521"/>
      <c r="G208" s="521"/>
      <c r="H208" s="32">
        <f t="shared" ref="H208:Q208" si="80">H203+H205+H207</f>
        <v>28835</v>
      </c>
      <c r="I208" s="42">
        <f t="shared" si="80"/>
        <v>28835</v>
      </c>
      <c r="J208" s="42">
        <f t="shared" si="80"/>
        <v>0</v>
      </c>
      <c r="K208" s="42">
        <f t="shared" si="80"/>
        <v>0</v>
      </c>
      <c r="L208" s="42">
        <f t="shared" si="80"/>
        <v>28835</v>
      </c>
      <c r="M208" s="42">
        <f t="shared" si="80"/>
        <v>28835</v>
      </c>
      <c r="N208" s="42">
        <f t="shared" si="80"/>
        <v>0</v>
      </c>
      <c r="O208" s="42">
        <f t="shared" si="80"/>
        <v>0</v>
      </c>
      <c r="P208" s="42">
        <f t="shared" si="80"/>
        <v>43300</v>
      </c>
      <c r="Q208" s="42">
        <f t="shared" si="80"/>
        <v>48400</v>
      </c>
      <c r="R208" s="181" t="s">
        <v>26</v>
      </c>
      <c r="S208" s="42">
        <f>S203+S205+S207</f>
        <v>71</v>
      </c>
      <c r="T208" s="42">
        <f>T203+T205+T207</f>
        <v>72</v>
      </c>
      <c r="U208" s="42">
        <f>U203+U205+U207</f>
        <v>72</v>
      </c>
      <c r="V208" s="5"/>
    </row>
    <row r="209" spans="1:22" ht="15" customHeight="1" thickBot="1" x14ac:dyDescent="0.25">
      <c r="A209" s="16" t="s">
        <v>20</v>
      </c>
      <c r="B209" s="128">
        <v>2</v>
      </c>
      <c r="C209" s="522" t="s">
        <v>74</v>
      </c>
      <c r="D209" s="523"/>
      <c r="E209" s="523"/>
      <c r="F209" s="523"/>
      <c r="G209" s="523"/>
      <c r="H209" s="511"/>
      <c r="I209" s="511"/>
      <c r="J209" s="511"/>
      <c r="K209" s="511"/>
      <c r="L209" s="511"/>
      <c r="M209" s="511"/>
      <c r="N209" s="511"/>
      <c r="O209" s="511"/>
      <c r="P209" s="512"/>
      <c r="Q209" s="512"/>
      <c r="R209" s="523"/>
      <c r="S209" s="523"/>
      <c r="T209" s="523"/>
      <c r="U209" s="524"/>
      <c r="V209" s="5"/>
    </row>
    <row r="210" spans="1:22" s="47" customFormat="1" ht="21" customHeight="1" x14ac:dyDescent="0.2">
      <c r="A210" s="422" t="s">
        <v>20</v>
      </c>
      <c r="B210" s="474" t="s">
        <v>20</v>
      </c>
      <c r="C210" s="471" t="s">
        <v>18</v>
      </c>
      <c r="D210" s="467" t="s">
        <v>78</v>
      </c>
      <c r="E210" s="519" t="s">
        <v>79</v>
      </c>
      <c r="F210" s="533" t="s">
        <v>148</v>
      </c>
      <c r="G210" s="28" t="s">
        <v>96</v>
      </c>
      <c r="H210" s="13">
        <v>395052</v>
      </c>
      <c r="I210" s="14">
        <v>395052</v>
      </c>
      <c r="J210" s="14">
        <v>220717</v>
      </c>
      <c r="K210" s="15"/>
      <c r="L210" s="13">
        <v>340981</v>
      </c>
      <c r="M210" s="13">
        <v>340981</v>
      </c>
      <c r="N210" s="14">
        <v>206395</v>
      </c>
      <c r="O210" s="15"/>
      <c r="P210" s="125">
        <v>37200</v>
      </c>
      <c r="Q210" s="119">
        <v>37600</v>
      </c>
      <c r="R210" s="182" t="s">
        <v>143</v>
      </c>
      <c r="S210" s="14">
        <v>95</v>
      </c>
      <c r="T210" s="14">
        <v>100</v>
      </c>
      <c r="U210" s="15">
        <v>110</v>
      </c>
      <c r="V210" s="46"/>
    </row>
    <row r="211" spans="1:22" s="47" customFormat="1" x14ac:dyDescent="0.2">
      <c r="A211" s="384"/>
      <c r="B211" s="385"/>
      <c r="C211" s="514"/>
      <c r="D211" s="387"/>
      <c r="E211" s="408"/>
      <c r="F211" s="443"/>
      <c r="G211" s="20" t="s">
        <v>135</v>
      </c>
      <c r="H211" s="12">
        <v>5647</v>
      </c>
      <c r="I211" s="6">
        <v>5647</v>
      </c>
      <c r="J211" s="6"/>
      <c r="K211" s="11"/>
      <c r="L211" s="12">
        <v>5647</v>
      </c>
      <c r="M211" s="12">
        <v>5647</v>
      </c>
      <c r="N211" s="6"/>
      <c r="O211" s="11"/>
      <c r="P211" s="126">
        <v>6000</v>
      </c>
      <c r="Q211" s="111">
        <v>6500</v>
      </c>
      <c r="R211" s="183" t="s">
        <v>106</v>
      </c>
      <c r="S211" s="6">
        <v>48</v>
      </c>
      <c r="T211" s="6">
        <v>54</v>
      </c>
      <c r="U211" s="11">
        <v>60</v>
      </c>
      <c r="V211" s="46"/>
    </row>
    <row r="212" spans="1:22" s="47" customFormat="1" x14ac:dyDescent="0.2">
      <c r="A212" s="384"/>
      <c r="B212" s="385"/>
      <c r="C212" s="514"/>
      <c r="D212" s="387"/>
      <c r="E212" s="408"/>
      <c r="F212" s="443"/>
      <c r="G212" s="20" t="s">
        <v>35</v>
      </c>
      <c r="H212" s="12">
        <v>5000</v>
      </c>
      <c r="I212" s="6">
        <v>5000</v>
      </c>
      <c r="J212" s="6"/>
      <c r="K212" s="11"/>
      <c r="L212" s="12"/>
      <c r="M212" s="6"/>
      <c r="N212" s="6"/>
      <c r="O212" s="11"/>
      <c r="P212" s="126">
        <v>7000</v>
      </c>
      <c r="Q212" s="111">
        <v>8000</v>
      </c>
      <c r="R212" s="383" t="s">
        <v>100</v>
      </c>
      <c r="S212" s="518">
        <v>7</v>
      </c>
      <c r="T212" s="518">
        <v>8</v>
      </c>
      <c r="U212" s="532">
        <v>13</v>
      </c>
      <c r="V212" s="46"/>
    </row>
    <row r="213" spans="1:22" s="47" customFormat="1" x14ac:dyDescent="0.2">
      <c r="A213" s="384"/>
      <c r="B213" s="385"/>
      <c r="C213" s="514"/>
      <c r="D213" s="515"/>
      <c r="E213" s="440"/>
      <c r="F213" s="534"/>
      <c r="G213" s="19" t="s">
        <v>13</v>
      </c>
      <c r="H213" s="48">
        <f>SUM(H210:H212)</f>
        <v>405699</v>
      </c>
      <c r="I213" s="53">
        <f t="shared" ref="I213:Q213" si="81">SUM(I210:I212)</f>
        <v>405699</v>
      </c>
      <c r="J213" s="53">
        <f t="shared" si="81"/>
        <v>220717</v>
      </c>
      <c r="K213" s="55">
        <f t="shared" si="81"/>
        <v>0</v>
      </c>
      <c r="L213" s="48">
        <f t="shared" si="81"/>
        <v>346628</v>
      </c>
      <c r="M213" s="53">
        <f t="shared" si="81"/>
        <v>346628</v>
      </c>
      <c r="N213" s="53">
        <f t="shared" si="81"/>
        <v>206395</v>
      </c>
      <c r="O213" s="55">
        <f t="shared" si="81"/>
        <v>0</v>
      </c>
      <c r="P213" s="66">
        <f>SUM(P210:P212)</f>
        <v>50200</v>
      </c>
      <c r="Q213" s="48">
        <f t="shared" si="81"/>
        <v>52100</v>
      </c>
      <c r="R213" s="396"/>
      <c r="S213" s="518"/>
      <c r="T213" s="518"/>
      <c r="U213" s="532"/>
      <c r="V213" s="46"/>
    </row>
    <row r="214" spans="1:22" s="47" customFormat="1" ht="21.75" customHeight="1" x14ac:dyDescent="0.2">
      <c r="A214" s="384" t="s">
        <v>20</v>
      </c>
      <c r="B214" s="385" t="s">
        <v>20</v>
      </c>
      <c r="C214" s="418">
        <v>2</v>
      </c>
      <c r="D214" s="387" t="s">
        <v>80</v>
      </c>
      <c r="E214" s="408" t="s">
        <v>81</v>
      </c>
      <c r="F214" s="443" t="s">
        <v>149</v>
      </c>
      <c r="G214" s="20" t="s">
        <v>96</v>
      </c>
      <c r="H214" s="12">
        <v>320000</v>
      </c>
      <c r="I214" s="6">
        <v>32000</v>
      </c>
      <c r="J214" s="54">
        <v>265000</v>
      </c>
      <c r="K214" s="121"/>
      <c r="L214" s="49">
        <v>275477</v>
      </c>
      <c r="M214" s="49">
        <v>275477</v>
      </c>
      <c r="N214" s="54">
        <v>184300</v>
      </c>
      <c r="O214" s="56"/>
      <c r="P214" s="139">
        <v>258000</v>
      </c>
      <c r="Q214" s="118">
        <v>273000</v>
      </c>
      <c r="R214" s="184" t="s">
        <v>105</v>
      </c>
      <c r="S214" s="54">
        <v>73</v>
      </c>
      <c r="T214" s="54">
        <v>75</v>
      </c>
      <c r="U214" s="56">
        <v>77</v>
      </c>
      <c r="V214" s="46"/>
    </row>
    <row r="215" spans="1:22" s="47" customFormat="1" x14ac:dyDescent="0.2">
      <c r="A215" s="384"/>
      <c r="B215" s="385"/>
      <c r="C215" s="418"/>
      <c r="D215" s="387"/>
      <c r="E215" s="440"/>
      <c r="F215" s="534"/>
      <c r="G215" s="20" t="s">
        <v>35</v>
      </c>
      <c r="H215" s="12">
        <v>20200</v>
      </c>
      <c r="I215" s="6">
        <v>20200</v>
      </c>
      <c r="J215" s="54"/>
      <c r="K215" s="56"/>
      <c r="L215" s="49">
        <v>20200</v>
      </c>
      <c r="M215" s="54">
        <v>20200</v>
      </c>
      <c r="N215" s="54"/>
      <c r="O215" s="56"/>
      <c r="P215" s="139">
        <v>24000</v>
      </c>
      <c r="Q215" s="118">
        <v>24000</v>
      </c>
      <c r="R215" s="184" t="s">
        <v>107</v>
      </c>
      <c r="S215" s="54">
        <v>2500</v>
      </c>
      <c r="T215" s="54">
        <v>2800</v>
      </c>
      <c r="U215" s="56">
        <v>3000</v>
      </c>
      <c r="V215" s="46"/>
    </row>
    <row r="216" spans="1:22" s="40" customFormat="1" ht="21" customHeight="1" x14ac:dyDescent="0.2">
      <c r="A216" s="384"/>
      <c r="B216" s="385"/>
      <c r="C216" s="418"/>
      <c r="D216" s="387"/>
      <c r="E216" s="440"/>
      <c r="F216" s="534"/>
      <c r="G216" s="19" t="s">
        <v>13</v>
      </c>
      <c r="H216" s="48">
        <f t="shared" ref="H216:Q216" si="82">SUM(H214:H215)</f>
        <v>340200</v>
      </c>
      <c r="I216" s="53">
        <f t="shared" si="82"/>
        <v>52200</v>
      </c>
      <c r="J216" s="53">
        <f t="shared" si="82"/>
        <v>265000</v>
      </c>
      <c r="K216" s="55">
        <f t="shared" si="82"/>
        <v>0</v>
      </c>
      <c r="L216" s="48">
        <f t="shared" si="82"/>
        <v>295677</v>
      </c>
      <c r="M216" s="53">
        <f t="shared" si="82"/>
        <v>295677</v>
      </c>
      <c r="N216" s="53">
        <f t="shared" si="82"/>
        <v>184300</v>
      </c>
      <c r="O216" s="55">
        <f t="shared" si="82"/>
        <v>0</v>
      </c>
      <c r="P216" s="66">
        <f t="shared" si="82"/>
        <v>282000</v>
      </c>
      <c r="Q216" s="112">
        <f t="shared" si="82"/>
        <v>297000</v>
      </c>
      <c r="R216" s="184" t="s">
        <v>108</v>
      </c>
      <c r="S216" s="54">
        <v>4</v>
      </c>
      <c r="T216" s="54">
        <v>5</v>
      </c>
      <c r="U216" s="56">
        <v>5</v>
      </c>
      <c r="V216" s="50"/>
    </row>
    <row r="217" spans="1:22" s="47" customFormat="1" ht="12.75" x14ac:dyDescent="0.2">
      <c r="A217" s="384" t="s">
        <v>20</v>
      </c>
      <c r="B217" s="385" t="s">
        <v>20</v>
      </c>
      <c r="C217" s="386" t="s">
        <v>19</v>
      </c>
      <c r="D217" s="387" t="s">
        <v>82</v>
      </c>
      <c r="E217" s="408" t="s">
        <v>75</v>
      </c>
      <c r="F217" s="388" t="s">
        <v>150</v>
      </c>
      <c r="G217" s="20" t="s">
        <v>96</v>
      </c>
      <c r="H217" s="12">
        <v>66046</v>
      </c>
      <c r="I217" s="6">
        <v>66046</v>
      </c>
      <c r="J217" s="6">
        <v>41800</v>
      </c>
      <c r="K217" s="120"/>
      <c r="L217" s="12">
        <v>66044</v>
      </c>
      <c r="M217" s="12">
        <v>66044</v>
      </c>
      <c r="N217" s="6">
        <v>41800</v>
      </c>
      <c r="O217" s="11"/>
      <c r="P217" s="126">
        <v>67000</v>
      </c>
      <c r="Q217" s="111">
        <v>69000</v>
      </c>
      <c r="R217" s="382" t="s">
        <v>104</v>
      </c>
      <c r="S217" s="400">
        <v>45</v>
      </c>
      <c r="T217" s="400">
        <v>48</v>
      </c>
      <c r="U217" s="401">
        <v>50</v>
      </c>
      <c r="V217" s="46"/>
    </row>
    <row r="218" spans="1:22" s="47" customFormat="1" ht="11.25" customHeight="1" x14ac:dyDescent="0.2">
      <c r="A218" s="384"/>
      <c r="B218" s="385"/>
      <c r="C218" s="514"/>
      <c r="D218" s="515"/>
      <c r="E218" s="440"/>
      <c r="F218" s="535"/>
      <c r="G218" s="20" t="s">
        <v>135</v>
      </c>
      <c r="H218" s="12">
        <v>3200</v>
      </c>
      <c r="I218" s="6">
        <v>3200</v>
      </c>
      <c r="J218" s="6"/>
      <c r="K218" s="120"/>
      <c r="L218" s="12">
        <v>2028</v>
      </c>
      <c r="M218" s="12">
        <v>2028</v>
      </c>
      <c r="N218" s="6"/>
      <c r="O218" s="11"/>
      <c r="P218" s="126">
        <v>1800</v>
      </c>
      <c r="Q218" s="111">
        <v>21000</v>
      </c>
      <c r="R218" s="525"/>
      <c r="S218" s="400"/>
      <c r="T218" s="400"/>
      <c r="U218" s="401"/>
      <c r="V218" s="46"/>
    </row>
    <row r="219" spans="1:22" s="40" customFormat="1" ht="10.5" customHeight="1" x14ac:dyDescent="0.2">
      <c r="A219" s="384"/>
      <c r="B219" s="385"/>
      <c r="C219" s="514"/>
      <c r="D219" s="515"/>
      <c r="E219" s="440"/>
      <c r="F219" s="535"/>
      <c r="G219" s="19" t="s">
        <v>13</v>
      </c>
      <c r="H219" s="48">
        <f t="shared" ref="H219:Q219" si="83">SUM(H217:H218)</f>
        <v>69246</v>
      </c>
      <c r="I219" s="53">
        <f t="shared" si="83"/>
        <v>69246</v>
      </c>
      <c r="J219" s="53">
        <f t="shared" si="83"/>
        <v>41800</v>
      </c>
      <c r="K219" s="55">
        <f t="shared" si="83"/>
        <v>0</v>
      </c>
      <c r="L219" s="48">
        <f t="shared" si="83"/>
        <v>68072</v>
      </c>
      <c r="M219" s="53">
        <f t="shared" si="83"/>
        <v>68072</v>
      </c>
      <c r="N219" s="53">
        <f t="shared" si="83"/>
        <v>41800</v>
      </c>
      <c r="O219" s="55">
        <f t="shared" si="83"/>
        <v>0</v>
      </c>
      <c r="P219" s="66">
        <f t="shared" si="83"/>
        <v>68800</v>
      </c>
      <c r="Q219" s="112">
        <f t="shared" si="83"/>
        <v>90000</v>
      </c>
      <c r="R219" s="525"/>
      <c r="S219" s="53">
        <f>SUM(S217:S218)</f>
        <v>45</v>
      </c>
      <c r="T219" s="53">
        <f>SUM(T217:T218)</f>
        <v>48</v>
      </c>
      <c r="U219" s="55">
        <f>SUM(U217:U218)</f>
        <v>50</v>
      </c>
      <c r="V219" s="50"/>
    </row>
    <row r="220" spans="1:22" s="47" customFormat="1" x14ac:dyDescent="0.2">
      <c r="A220" s="384" t="s">
        <v>20</v>
      </c>
      <c r="B220" s="385" t="s">
        <v>20</v>
      </c>
      <c r="C220" s="386" t="s">
        <v>21</v>
      </c>
      <c r="D220" s="387" t="s">
        <v>317</v>
      </c>
      <c r="E220" s="408" t="s">
        <v>75</v>
      </c>
      <c r="F220" s="388" t="s">
        <v>150</v>
      </c>
      <c r="G220" s="20" t="s">
        <v>96</v>
      </c>
      <c r="H220" s="49">
        <v>0</v>
      </c>
      <c r="I220" s="54">
        <v>0</v>
      </c>
      <c r="J220" s="54">
        <v>0</v>
      </c>
      <c r="K220" s="56"/>
      <c r="L220" s="49"/>
      <c r="M220" s="54"/>
      <c r="N220" s="54"/>
      <c r="O220" s="56"/>
      <c r="P220" s="139"/>
      <c r="Q220" s="118"/>
      <c r="R220" s="516" t="s">
        <v>109</v>
      </c>
      <c r="S220" s="518">
        <v>10</v>
      </c>
      <c r="T220" s="518">
        <v>15</v>
      </c>
      <c r="U220" s="532">
        <v>20</v>
      </c>
      <c r="V220" s="46"/>
    </row>
    <row r="221" spans="1:22" s="47" customFormat="1" ht="11.25" customHeight="1" x14ac:dyDescent="0.2">
      <c r="A221" s="384"/>
      <c r="B221" s="385"/>
      <c r="C221" s="452"/>
      <c r="D221" s="387"/>
      <c r="E221" s="412"/>
      <c r="F221" s="409"/>
      <c r="G221" s="185" t="s">
        <v>35</v>
      </c>
      <c r="H221" s="49">
        <v>6000</v>
      </c>
      <c r="I221" s="54">
        <v>6000</v>
      </c>
      <c r="J221" s="54">
        <v>0</v>
      </c>
      <c r="K221" s="56"/>
      <c r="L221" s="49">
        <v>6000</v>
      </c>
      <c r="M221" s="54">
        <v>6000</v>
      </c>
      <c r="N221" s="54"/>
      <c r="O221" s="56"/>
      <c r="P221" s="139">
        <v>900</v>
      </c>
      <c r="Q221" s="118">
        <v>900</v>
      </c>
      <c r="R221" s="517"/>
      <c r="S221" s="518"/>
      <c r="T221" s="518"/>
      <c r="U221" s="532"/>
      <c r="V221" s="46"/>
    </row>
    <row r="222" spans="1:22" s="40" customFormat="1" ht="10.5" customHeight="1" x14ac:dyDescent="0.2">
      <c r="A222" s="384"/>
      <c r="B222" s="385"/>
      <c r="C222" s="452"/>
      <c r="D222" s="387"/>
      <c r="E222" s="412"/>
      <c r="F222" s="409"/>
      <c r="G222" s="19" t="s">
        <v>13</v>
      </c>
      <c r="H222" s="48">
        <f t="shared" ref="H222:Q222" si="84">SUM(H220:H221)</f>
        <v>6000</v>
      </c>
      <c r="I222" s="53">
        <f t="shared" si="84"/>
        <v>6000</v>
      </c>
      <c r="J222" s="53">
        <f t="shared" si="84"/>
        <v>0</v>
      </c>
      <c r="K222" s="55">
        <f t="shared" si="84"/>
        <v>0</v>
      </c>
      <c r="L222" s="48">
        <f t="shared" si="84"/>
        <v>6000</v>
      </c>
      <c r="M222" s="53">
        <f t="shared" si="84"/>
        <v>6000</v>
      </c>
      <c r="N222" s="53">
        <f t="shared" si="84"/>
        <v>0</v>
      </c>
      <c r="O222" s="55">
        <f t="shared" si="84"/>
        <v>0</v>
      </c>
      <c r="P222" s="141">
        <f t="shared" si="84"/>
        <v>900</v>
      </c>
      <c r="Q222" s="112">
        <f t="shared" si="84"/>
        <v>900</v>
      </c>
      <c r="R222" s="517"/>
      <c r="S222" s="53">
        <f>SUM(S220:S221)</f>
        <v>10</v>
      </c>
      <c r="T222" s="53">
        <f>SUM(T220:T221)</f>
        <v>15</v>
      </c>
      <c r="U222" s="55">
        <f>SUM(U220:U221)</f>
        <v>20</v>
      </c>
      <c r="V222" s="50"/>
    </row>
    <row r="223" spans="1:22" s="47" customFormat="1" ht="20.25" customHeight="1" x14ac:dyDescent="0.2">
      <c r="A223" s="384" t="s">
        <v>20</v>
      </c>
      <c r="B223" s="385" t="s">
        <v>20</v>
      </c>
      <c r="C223" s="386" t="s">
        <v>22</v>
      </c>
      <c r="D223" s="387" t="s">
        <v>97</v>
      </c>
      <c r="E223" s="408" t="s">
        <v>147</v>
      </c>
      <c r="F223" s="388" t="s">
        <v>18</v>
      </c>
      <c r="G223" s="20" t="s">
        <v>96</v>
      </c>
      <c r="H223" s="12">
        <v>10100</v>
      </c>
      <c r="I223" s="6">
        <v>10100</v>
      </c>
      <c r="J223" s="6"/>
      <c r="K223" s="11"/>
      <c r="L223" s="12">
        <v>7250</v>
      </c>
      <c r="M223" s="6">
        <v>7250</v>
      </c>
      <c r="N223" s="6"/>
      <c r="O223" s="11"/>
      <c r="P223" s="140">
        <v>29000</v>
      </c>
      <c r="Q223" s="111">
        <v>32000</v>
      </c>
      <c r="R223" s="382" t="s">
        <v>144</v>
      </c>
      <c r="S223" s="149" t="s">
        <v>101</v>
      </c>
      <c r="T223" s="149" t="s">
        <v>102</v>
      </c>
      <c r="U223" s="150" t="s">
        <v>103</v>
      </c>
      <c r="V223" s="46"/>
    </row>
    <row r="224" spans="1:22" s="40" customFormat="1" ht="10.5" x14ac:dyDescent="0.2">
      <c r="A224" s="384"/>
      <c r="B224" s="385"/>
      <c r="C224" s="452"/>
      <c r="D224" s="387"/>
      <c r="E224" s="412"/>
      <c r="F224" s="409"/>
      <c r="G224" s="19" t="s">
        <v>13</v>
      </c>
      <c r="H224" s="48">
        <f>SUM(H223:H223)</f>
        <v>10100</v>
      </c>
      <c r="I224" s="53">
        <f>SUM(I223:I223)</f>
        <v>10100</v>
      </c>
      <c r="J224" s="53">
        <f t="shared" ref="J224:Q224" si="85">SUM(J223:J223)</f>
        <v>0</v>
      </c>
      <c r="K224" s="55">
        <f t="shared" si="85"/>
        <v>0</v>
      </c>
      <c r="L224" s="48">
        <f t="shared" si="85"/>
        <v>7250</v>
      </c>
      <c r="M224" s="53">
        <f t="shared" si="85"/>
        <v>7250</v>
      </c>
      <c r="N224" s="53">
        <f t="shared" si="85"/>
        <v>0</v>
      </c>
      <c r="O224" s="55">
        <f t="shared" si="85"/>
        <v>0</v>
      </c>
      <c r="P224" s="66">
        <f t="shared" si="85"/>
        <v>29000</v>
      </c>
      <c r="Q224" s="112">
        <f t="shared" si="85"/>
        <v>32000</v>
      </c>
      <c r="R224" s="410"/>
      <c r="S224" s="151" t="s">
        <v>101</v>
      </c>
      <c r="T224" s="151" t="s">
        <v>102</v>
      </c>
      <c r="U224" s="152" t="s">
        <v>103</v>
      </c>
      <c r="V224" s="50"/>
    </row>
    <row r="225" spans="1:33" s="40" customFormat="1" ht="15.75" customHeight="1" x14ac:dyDescent="0.2">
      <c r="A225" s="384" t="s">
        <v>20</v>
      </c>
      <c r="B225" s="385" t="s">
        <v>20</v>
      </c>
      <c r="C225" s="418">
        <v>6</v>
      </c>
      <c r="D225" s="420" t="s">
        <v>92</v>
      </c>
      <c r="E225" s="412" t="s">
        <v>247</v>
      </c>
      <c r="F225" s="409">
        <v>1</v>
      </c>
      <c r="G225" s="20" t="s">
        <v>96</v>
      </c>
      <c r="H225" s="49">
        <v>42465</v>
      </c>
      <c r="I225" s="54">
        <v>42465</v>
      </c>
      <c r="J225" s="122"/>
      <c r="K225" s="123"/>
      <c r="L225" s="49">
        <v>13047</v>
      </c>
      <c r="M225" s="54">
        <v>4547</v>
      </c>
      <c r="N225" s="122"/>
      <c r="O225" s="123">
        <v>8500</v>
      </c>
      <c r="P225" s="139">
        <v>32000</v>
      </c>
      <c r="Q225" s="118">
        <v>32000</v>
      </c>
      <c r="R225" s="410" t="s">
        <v>95</v>
      </c>
      <c r="S225" s="54">
        <v>4</v>
      </c>
      <c r="T225" s="54">
        <v>5</v>
      </c>
      <c r="U225" s="56">
        <v>6</v>
      </c>
      <c r="V225" s="50"/>
    </row>
    <row r="226" spans="1:33" s="40" customFormat="1" ht="27.75" customHeight="1" x14ac:dyDescent="0.2">
      <c r="A226" s="384"/>
      <c r="B226" s="385"/>
      <c r="C226" s="418"/>
      <c r="D226" s="420"/>
      <c r="E226" s="412"/>
      <c r="F226" s="409"/>
      <c r="G226" s="19" t="s">
        <v>13</v>
      </c>
      <c r="H226" s="48">
        <f t="shared" ref="H226:Q226" si="86">SUM(H225)</f>
        <v>42465</v>
      </c>
      <c r="I226" s="53">
        <f t="shared" si="86"/>
        <v>42465</v>
      </c>
      <c r="J226" s="53">
        <f t="shared" si="86"/>
        <v>0</v>
      </c>
      <c r="K226" s="55">
        <f t="shared" si="86"/>
        <v>0</v>
      </c>
      <c r="L226" s="48">
        <f t="shared" si="86"/>
        <v>13047</v>
      </c>
      <c r="M226" s="53">
        <f t="shared" si="86"/>
        <v>4547</v>
      </c>
      <c r="N226" s="53">
        <f t="shared" si="86"/>
        <v>0</v>
      </c>
      <c r="O226" s="55">
        <f t="shared" si="86"/>
        <v>8500</v>
      </c>
      <c r="P226" s="66">
        <f t="shared" si="86"/>
        <v>32000</v>
      </c>
      <c r="Q226" s="112">
        <f t="shared" si="86"/>
        <v>32000</v>
      </c>
      <c r="R226" s="410"/>
      <c r="S226" s="53">
        <f>SUM(S225)</f>
        <v>4</v>
      </c>
      <c r="T226" s="53">
        <f>SUM(T225)</f>
        <v>5</v>
      </c>
      <c r="U226" s="55">
        <f>SUM(U225)</f>
        <v>6</v>
      </c>
      <c r="V226" s="50"/>
    </row>
    <row r="227" spans="1:33" s="40" customFormat="1" ht="17.25" customHeight="1" x14ac:dyDescent="0.2">
      <c r="A227" s="384" t="s">
        <v>20</v>
      </c>
      <c r="B227" s="385" t="s">
        <v>20</v>
      </c>
      <c r="C227" s="418">
        <v>7</v>
      </c>
      <c r="D227" s="420" t="s">
        <v>93</v>
      </c>
      <c r="E227" s="412" t="s">
        <v>94</v>
      </c>
      <c r="F227" s="409">
        <v>1</v>
      </c>
      <c r="G227" s="20" t="s">
        <v>96</v>
      </c>
      <c r="H227" s="49">
        <v>8600</v>
      </c>
      <c r="I227" s="54">
        <v>8600</v>
      </c>
      <c r="J227" s="54"/>
      <c r="K227" s="56"/>
      <c r="L227" s="49">
        <v>8600</v>
      </c>
      <c r="M227" s="54">
        <v>8600</v>
      </c>
      <c r="N227" s="54"/>
      <c r="O227" s="56"/>
      <c r="P227" s="139">
        <v>9300</v>
      </c>
      <c r="Q227" s="118">
        <v>10100</v>
      </c>
      <c r="R227" s="410" t="s">
        <v>145</v>
      </c>
      <c r="S227" s="54">
        <v>3</v>
      </c>
      <c r="T227" s="54">
        <v>4</v>
      </c>
      <c r="U227" s="56">
        <v>5</v>
      </c>
      <c r="V227" s="50"/>
    </row>
    <row r="228" spans="1:33" s="40" customFormat="1" ht="19.5" customHeight="1" thickBot="1" x14ac:dyDescent="0.25">
      <c r="A228" s="416"/>
      <c r="B228" s="417"/>
      <c r="C228" s="419"/>
      <c r="D228" s="421"/>
      <c r="E228" s="413"/>
      <c r="F228" s="453"/>
      <c r="G228" s="186" t="s">
        <v>13</v>
      </c>
      <c r="H228" s="67">
        <f t="shared" ref="H228:Q228" si="87">SUM(H227)</f>
        <v>8600</v>
      </c>
      <c r="I228" s="64">
        <f t="shared" si="87"/>
        <v>8600</v>
      </c>
      <c r="J228" s="64">
        <f t="shared" si="87"/>
        <v>0</v>
      </c>
      <c r="K228" s="65">
        <f t="shared" si="87"/>
        <v>0</v>
      </c>
      <c r="L228" s="67">
        <f t="shared" si="87"/>
        <v>8600</v>
      </c>
      <c r="M228" s="64">
        <f t="shared" si="87"/>
        <v>8600</v>
      </c>
      <c r="N228" s="64">
        <f t="shared" si="87"/>
        <v>0</v>
      </c>
      <c r="O228" s="65">
        <f t="shared" si="87"/>
        <v>0</v>
      </c>
      <c r="P228" s="124">
        <f t="shared" si="87"/>
        <v>9300</v>
      </c>
      <c r="Q228" s="113">
        <f t="shared" si="87"/>
        <v>10100</v>
      </c>
      <c r="R228" s="411"/>
      <c r="S228" s="62">
        <f>SUM(S227)</f>
        <v>3</v>
      </c>
      <c r="T228" s="62">
        <f>SUM(T227)</f>
        <v>4</v>
      </c>
      <c r="U228" s="63">
        <f>SUM(U227)</f>
        <v>5</v>
      </c>
      <c r="V228" s="50"/>
    </row>
    <row r="229" spans="1:33" ht="15" customHeight="1" thickBot="1" x14ac:dyDescent="0.25">
      <c r="A229" s="51" t="s">
        <v>20</v>
      </c>
      <c r="B229" s="52" t="s">
        <v>20</v>
      </c>
      <c r="C229" s="433" t="s">
        <v>14</v>
      </c>
      <c r="D229" s="434"/>
      <c r="E229" s="434"/>
      <c r="F229" s="434"/>
      <c r="G229" s="434"/>
      <c r="H229" s="32">
        <f t="shared" ref="H229:Q229" si="88">H213+H216+H219+H222+H224+H226+H228</f>
        <v>882310</v>
      </c>
      <c r="I229" s="42">
        <f t="shared" si="88"/>
        <v>594310</v>
      </c>
      <c r="J229" s="42">
        <f t="shared" si="88"/>
        <v>527517</v>
      </c>
      <c r="K229" s="43">
        <f t="shared" si="88"/>
        <v>0</v>
      </c>
      <c r="L229" s="32">
        <f t="shared" si="88"/>
        <v>745274</v>
      </c>
      <c r="M229" s="42">
        <f t="shared" si="88"/>
        <v>736774</v>
      </c>
      <c r="N229" s="42">
        <f t="shared" si="88"/>
        <v>432495</v>
      </c>
      <c r="O229" s="43">
        <f t="shared" si="88"/>
        <v>8500</v>
      </c>
      <c r="P229" s="137">
        <f t="shared" si="88"/>
        <v>472200</v>
      </c>
      <c r="Q229" s="135">
        <f t="shared" si="88"/>
        <v>514100</v>
      </c>
      <c r="R229" s="181" t="s">
        <v>26</v>
      </c>
      <c r="S229" s="17" t="s">
        <v>23</v>
      </c>
      <c r="T229" s="17" t="s">
        <v>23</v>
      </c>
      <c r="U229" s="18" t="s">
        <v>23</v>
      </c>
      <c r="V229" s="5"/>
    </row>
    <row r="230" spans="1:33" ht="15" customHeight="1" thickBot="1" x14ac:dyDescent="0.25">
      <c r="A230" s="30" t="s">
        <v>20</v>
      </c>
      <c r="B230" s="414" t="s">
        <v>15</v>
      </c>
      <c r="C230" s="415"/>
      <c r="D230" s="415"/>
      <c r="E230" s="415"/>
      <c r="F230" s="415"/>
      <c r="G230" s="415"/>
      <c r="H230" s="58">
        <f t="shared" ref="H230:Q230" si="89">H208+H229</f>
        <v>911145</v>
      </c>
      <c r="I230" s="187">
        <f t="shared" si="89"/>
        <v>623145</v>
      </c>
      <c r="J230" s="187">
        <f t="shared" si="89"/>
        <v>527517</v>
      </c>
      <c r="K230" s="188">
        <f t="shared" si="89"/>
        <v>0</v>
      </c>
      <c r="L230" s="58">
        <f t="shared" si="89"/>
        <v>774109</v>
      </c>
      <c r="M230" s="187">
        <f t="shared" si="89"/>
        <v>765609</v>
      </c>
      <c r="N230" s="187">
        <f t="shared" si="89"/>
        <v>432495</v>
      </c>
      <c r="O230" s="188">
        <f t="shared" si="89"/>
        <v>8500</v>
      </c>
      <c r="P230" s="136">
        <f t="shared" si="89"/>
        <v>515500</v>
      </c>
      <c r="Q230" s="134">
        <f t="shared" si="89"/>
        <v>562500</v>
      </c>
      <c r="R230" s="190" t="s">
        <v>23</v>
      </c>
      <c r="S230" s="24" t="s">
        <v>23</v>
      </c>
      <c r="T230" s="24" t="s">
        <v>23</v>
      </c>
      <c r="U230" s="33" t="s">
        <v>23</v>
      </c>
      <c r="V230" s="5"/>
    </row>
    <row r="231" spans="1:33" ht="15" customHeight="1" thickBot="1" x14ac:dyDescent="0.25">
      <c r="A231" s="423" t="s">
        <v>16</v>
      </c>
      <c r="B231" s="424"/>
      <c r="C231" s="424"/>
      <c r="D231" s="424"/>
      <c r="E231" s="424"/>
      <c r="F231" s="424"/>
      <c r="G231" s="424"/>
      <c r="H231" s="143">
        <f t="shared" ref="H231:Q231" si="90">H199+H230</f>
        <v>10842812</v>
      </c>
      <c r="I231" s="21">
        <f t="shared" si="90"/>
        <v>10458992</v>
      </c>
      <c r="J231" s="21">
        <f t="shared" si="90"/>
        <v>6256045</v>
      </c>
      <c r="K231" s="22">
        <f t="shared" si="90"/>
        <v>119682</v>
      </c>
      <c r="L231" s="143">
        <f t="shared" si="90"/>
        <v>9570196</v>
      </c>
      <c r="M231" s="21">
        <f t="shared" si="90"/>
        <v>9502272</v>
      </c>
      <c r="N231" s="21">
        <f t="shared" si="90"/>
        <v>6080791</v>
      </c>
      <c r="O231" s="22">
        <f t="shared" si="90"/>
        <v>67924</v>
      </c>
      <c r="P231" s="142">
        <f t="shared" si="90"/>
        <v>13633473</v>
      </c>
      <c r="Q231" s="189">
        <f t="shared" si="90"/>
        <v>14068299</v>
      </c>
      <c r="R231" s="41" t="s">
        <v>23</v>
      </c>
      <c r="S231" s="21" t="s">
        <v>23</v>
      </c>
      <c r="T231" s="21" t="s">
        <v>23</v>
      </c>
      <c r="U231" s="22" t="s">
        <v>23</v>
      </c>
      <c r="V231" s="5"/>
    </row>
    <row r="232" spans="1:33" x14ac:dyDescent="0.2">
      <c r="A232" s="5"/>
      <c r="B232" s="5"/>
      <c r="C232" s="5"/>
      <c r="D232" s="5"/>
      <c r="E232" s="5"/>
      <c r="F232" s="7"/>
      <c r="G232" s="5"/>
      <c r="H232" s="8"/>
      <c r="I232" s="8"/>
      <c r="J232" s="8"/>
      <c r="K232" s="8"/>
      <c r="L232" s="8"/>
      <c r="M232" s="8"/>
      <c r="N232" s="8"/>
      <c r="O232" s="8"/>
      <c r="V232" s="5"/>
    </row>
    <row r="233" spans="1:33" x14ac:dyDescent="0.2">
      <c r="A233" s="5"/>
      <c r="B233" s="5"/>
      <c r="C233" s="5"/>
      <c r="D233" s="5"/>
      <c r="E233" s="5"/>
      <c r="F233" s="7"/>
      <c r="G233" s="5"/>
      <c r="H233" s="8"/>
      <c r="I233" s="8"/>
      <c r="J233" s="8"/>
      <c r="K233" s="8"/>
      <c r="L233" s="8"/>
      <c r="M233" s="8"/>
      <c r="N233" s="8"/>
      <c r="O233" s="8"/>
      <c r="P233" s="27"/>
      <c r="V233" s="5"/>
    </row>
    <row r="234" spans="1:33" ht="15" customHeight="1" thickBot="1" x14ac:dyDescent="0.25"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33" ht="14.25" customHeight="1" x14ac:dyDescent="0.2">
      <c r="A235" s="425" t="s">
        <v>17</v>
      </c>
      <c r="B235" s="426"/>
      <c r="C235" s="439" t="s">
        <v>134</v>
      </c>
      <c r="D235" s="439"/>
      <c r="E235" s="439"/>
      <c r="F235" s="439"/>
      <c r="G235" s="69" t="s">
        <v>96</v>
      </c>
      <c r="H235" s="338">
        <f>H41+H65+H106+H161+H164+H202+H204+H206+H210+H214+H217+H220+H223+H225+H227</f>
        <v>4909021</v>
      </c>
      <c r="I235" s="44">
        <f t="shared" ref="I235:Q235" si="91">I41+I65+I106+I161+I164+I202+I204+I206+I210+I214+I217+I220+I223+I225+I227</f>
        <v>4525198</v>
      </c>
      <c r="J235" s="44">
        <f t="shared" si="91"/>
        <v>2173950</v>
      </c>
      <c r="K235" s="337">
        <f t="shared" si="91"/>
        <v>119682</v>
      </c>
      <c r="L235" s="338">
        <f t="shared" si="91"/>
        <v>3947946</v>
      </c>
      <c r="M235" s="44">
        <f t="shared" si="91"/>
        <v>3880022</v>
      </c>
      <c r="N235" s="44">
        <f t="shared" si="91"/>
        <v>2197616</v>
      </c>
      <c r="O235" s="337">
        <f t="shared" si="91"/>
        <v>67924</v>
      </c>
      <c r="P235" s="147">
        <f t="shared" si="91"/>
        <v>8026821</v>
      </c>
      <c r="Q235" s="147">
        <f t="shared" si="91"/>
        <v>8215203</v>
      </c>
      <c r="R235" s="23"/>
      <c r="V235" s="5"/>
    </row>
    <row r="236" spans="1:33" ht="12.75" customHeight="1" x14ac:dyDescent="0.2">
      <c r="A236" s="427"/>
      <c r="B236" s="428"/>
      <c r="C236" s="363" t="s">
        <v>28</v>
      </c>
      <c r="D236" s="363"/>
      <c r="E236" s="363"/>
      <c r="F236" s="363"/>
      <c r="G236" s="70" t="s">
        <v>25</v>
      </c>
      <c r="H236" s="34">
        <f t="shared" ref="H236:Q236" si="92">SUM(H13+H40+H64+H104+H160)</f>
        <v>5014199</v>
      </c>
      <c r="I236" s="35">
        <f t="shared" si="92"/>
        <v>5014199</v>
      </c>
      <c r="J236" s="35">
        <f t="shared" si="92"/>
        <v>3711210</v>
      </c>
      <c r="K236" s="36">
        <f t="shared" si="92"/>
        <v>0</v>
      </c>
      <c r="L236" s="34">
        <f t="shared" si="92"/>
        <v>4676144</v>
      </c>
      <c r="M236" s="35">
        <f t="shared" si="92"/>
        <v>4676144</v>
      </c>
      <c r="N236" s="35">
        <f t="shared" si="92"/>
        <v>3481587</v>
      </c>
      <c r="O236" s="36">
        <f t="shared" si="92"/>
        <v>0</v>
      </c>
      <c r="P236" s="148">
        <f t="shared" si="92"/>
        <v>5028333</v>
      </c>
      <c r="Q236" s="148">
        <f t="shared" si="92"/>
        <v>5253241</v>
      </c>
      <c r="R236" s="23"/>
    </row>
    <row r="237" spans="1:33" ht="12.75" customHeight="1" x14ac:dyDescent="0.2">
      <c r="A237" s="427"/>
      <c r="B237" s="428"/>
      <c r="C237" s="363" t="s">
        <v>245</v>
      </c>
      <c r="D237" s="363"/>
      <c r="E237" s="363"/>
      <c r="F237" s="363"/>
      <c r="G237" s="70" t="s">
        <v>243</v>
      </c>
      <c r="H237" s="34">
        <f t="shared" ref="H237:N237" si="93">SUM(H71+H77+H82+H88+H112+H116+H120+H124+H128+H132)</f>
        <v>245910</v>
      </c>
      <c r="I237" s="35">
        <f t="shared" si="93"/>
        <v>245910</v>
      </c>
      <c r="J237" s="35">
        <f t="shared" si="93"/>
        <v>187733</v>
      </c>
      <c r="K237" s="36">
        <f t="shared" si="93"/>
        <v>0</v>
      </c>
      <c r="L237" s="34">
        <f t="shared" si="93"/>
        <v>286107</v>
      </c>
      <c r="M237" s="35">
        <f t="shared" si="93"/>
        <v>286107</v>
      </c>
      <c r="N237" s="35">
        <f t="shared" si="93"/>
        <v>218435</v>
      </c>
      <c r="O237" s="36">
        <f>O71+O77+O82+O88+O112+O116+O128+O132</f>
        <v>0</v>
      </c>
      <c r="P237" s="148">
        <f>P71+P77+P82+P88+P112+P116+P128+P132</f>
        <v>0</v>
      </c>
      <c r="Q237" s="148">
        <f>Q71+Q77+Q82+Q88+Q112+Q116+Q128+Q132</f>
        <v>0</v>
      </c>
      <c r="R237" s="23"/>
    </row>
    <row r="238" spans="1:33" ht="11.25" customHeight="1" x14ac:dyDescent="0.2">
      <c r="A238" s="427"/>
      <c r="B238" s="428"/>
      <c r="C238" s="363" t="s">
        <v>98</v>
      </c>
      <c r="D238" s="363"/>
      <c r="E238" s="363"/>
      <c r="F238" s="363"/>
      <c r="G238" s="70" t="s">
        <v>135</v>
      </c>
      <c r="H238" s="34">
        <f t="shared" ref="H238:Q238" si="94">H42+H66+H107+H211+H218+H162</f>
        <v>223730</v>
      </c>
      <c r="I238" s="35">
        <f t="shared" si="94"/>
        <v>223733</v>
      </c>
      <c r="J238" s="35">
        <f t="shared" si="94"/>
        <v>29452</v>
      </c>
      <c r="K238" s="36">
        <f t="shared" si="94"/>
        <v>0</v>
      </c>
      <c r="L238" s="34">
        <f t="shared" si="94"/>
        <v>215047</v>
      </c>
      <c r="M238" s="35">
        <f t="shared" si="94"/>
        <v>215047</v>
      </c>
      <c r="N238" s="35">
        <f t="shared" si="94"/>
        <v>29453</v>
      </c>
      <c r="O238" s="36">
        <f t="shared" si="94"/>
        <v>0</v>
      </c>
      <c r="P238" s="148">
        <f t="shared" si="94"/>
        <v>222586</v>
      </c>
      <c r="Q238" s="148">
        <f t="shared" si="94"/>
        <v>242467</v>
      </c>
      <c r="R238" s="23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26.25" customHeight="1" x14ac:dyDescent="0.2">
      <c r="A239" s="427"/>
      <c r="B239" s="428"/>
      <c r="C239" s="363" t="s">
        <v>177</v>
      </c>
      <c r="D239" s="363"/>
      <c r="E239" s="363"/>
      <c r="F239" s="363"/>
      <c r="G239" s="70" t="s">
        <v>176</v>
      </c>
      <c r="H239" s="34">
        <f>SUM(H157)</f>
        <v>0</v>
      </c>
      <c r="I239" s="35">
        <f>SUM(I157)</f>
        <v>0</v>
      </c>
      <c r="J239" s="35">
        <f>SUM(J157)</f>
        <v>0</v>
      </c>
      <c r="K239" s="36">
        <f>SUM(K157)</f>
        <v>0</v>
      </c>
      <c r="L239" s="34"/>
      <c r="M239" s="35"/>
      <c r="N239" s="35"/>
      <c r="O239" s="36">
        <f>SUM(O157)</f>
        <v>0</v>
      </c>
      <c r="P239" s="148">
        <f>SUM(P157)</f>
        <v>0</v>
      </c>
      <c r="Q239" s="148">
        <f>SUM(Q157)</f>
        <v>0</v>
      </c>
      <c r="R239" s="23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21.75" customHeight="1" x14ac:dyDescent="0.2">
      <c r="A240" s="427"/>
      <c r="B240" s="428"/>
      <c r="C240" s="363" t="s">
        <v>248</v>
      </c>
      <c r="D240" s="363"/>
      <c r="E240" s="363"/>
      <c r="F240" s="363"/>
      <c r="G240" s="70" t="s">
        <v>178</v>
      </c>
      <c r="H240" s="34">
        <f t="shared" ref="H240:Q240" si="95">H140+H137</f>
        <v>415765</v>
      </c>
      <c r="I240" s="35">
        <f t="shared" si="95"/>
        <v>415765</v>
      </c>
      <c r="J240" s="35">
        <f t="shared" si="95"/>
        <v>153700</v>
      </c>
      <c r="K240" s="36">
        <f t="shared" si="95"/>
        <v>0</v>
      </c>
      <c r="L240" s="34">
        <f t="shared" si="95"/>
        <v>415765</v>
      </c>
      <c r="M240" s="35">
        <f t="shared" si="95"/>
        <v>415765</v>
      </c>
      <c r="N240" s="35">
        <f t="shared" si="95"/>
        <v>153700</v>
      </c>
      <c r="O240" s="36">
        <f t="shared" si="95"/>
        <v>0</v>
      </c>
      <c r="P240" s="148">
        <f t="shared" si="95"/>
        <v>323833</v>
      </c>
      <c r="Q240" s="148">
        <f t="shared" si="95"/>
        <v>324488</v>
      </c>
      <c r="R240" s="23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21.75" customHeight="1" x14ac:dyDescent="0.2">
      <c r="A241" s="427"/>
      <c r="B241" s="428"/>
      <c r="C241" s="536" t="s">
        <v>319</v>
      </c>
      <c r="D241" s="537"/>
      <c r="E241" s="537"/>
      <c r="F241" s="538"/>
      <c r="G241" s="70" t="s">
        <v>318</v>
      </c>
      <c r="H241" s="34">
        <f>H68</f>
        <v>2987</v>
      </c>
      <c r="I241" s="35">
        <f t="shared" ref="I241:Q241" si="96">I74+I85</f>
        <v>2987</v>
      </c>
      <c r="J241" s="35">
        <f t="shared" si="96"/>
        <v>0</v>
      </c>
      <c r="K241" s="36">
        <f t="shared" si="96"/>
        <v>0</v>
      </c>
      <c r="L241" s="34">
        <f t="shared" si="96"/>
        <v>2987</v>
      </c>
      <c r="M241" s="35">
        <f t="shared" si="96"/>
        <v>2987</v>
      </c>
      <c r="N241" s="35">
        <f t="shared" si="96"/>
        <v>0</v>
      </c>
      <c r="O241" s="36">
        <f t="shared" si="96"/>
        <v>0</v>
      </c>
      <c r="P241" s="148">
        <f t="shared" si="96"/>
        <v>0</v>
      </c>
      <c r="Q241" s="148">
        <f t="shared" si="96"/>
        <v>0</v>
      </c>
      <c r="R241" s="23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1.25" customHeight="1" x14ac:dyDescent="0.2">
      <c r="A242" s="427"/>
      <c r="B242" s="428"/>
      <c r="C242" s="444" t="s">
        <v>36</v>
      </c>
      <c r="D242" s="444"/>
      <c r="E242" s="444"/>
      <c r="F242" s="444"/>
      <c r="G242" s="71" t="s">
        <v>35</v>
      </c>
      <c r="H242" s="34">
        <f t="shared" ref="H242:Q242" si="97">H212+H215+H221</f>
        <v>31200</v>
      </c>
      <c r="I242" s="35">
        <f t="shared" si="97"/>
        <v>31200</v>
      </c>
      <c r="J242" s="35">
        <f t="shared" si="97"/>
        <v>0</v>
      </c>
      <c r="K242" s="36">
        <f t="shared" si="97"/>
        <v>0</v>
      </c>
      <c r="L242" s="34">
        <f t="shared" si="97"/>
        <v>26200</v>
      </c>
      <c r="M242" s="35">
        <f t="shared" si="97"/>
        <v>26200</v>
      </c>
      <c r="N242" s="35">
        <f t="shared" si="97"/>
        <v>0</v>
      </c>
      <c r="O242" s="36">
        <f t="shared" si="97"/>
        <v>0</v>
      </c>
      <c r="P242" s="148">
        <f t="shared" si="97"/>
        <v>31900</v>
      </c>
      <c r="Q242" s="148">
        <f t="shared" si="97"/>
        <v>32900</v>
      </c>
      <c r="R242" s="23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4.25" customHeight="1" thickBot="1" x14ac:dyDescent="0.25">
      <c r="A243" s="429"/>
      <c r="B243" s="430"/>
      <c r="C243" s="431"/>
      <c r="D243" s="431"/>
      <c r="E243" s="431"/>
      <c r="F243" s="431"/>
      <c r="G243" s="432"/>
      <c r="H243" s="144">
        <f t="shared" ref="H243:Q243" si="98">SUM(H235:H242)</f>
        <v>10842812</v>
      </c>
      <c r="I243" s="145">
        <f t="shared" si="98"/>
        <v>10458992</v>
      </c>
      <c r="J243" s="145">
        <f t="shared" si="98"/>
        <v>6256045</v>
      </c>
      <c r="K243" s="146">
        <f t="shared" si="98"/>
        <v>119682</v>
      </c>
      <c r="L243" s="144">
        <f t="shared" si="98"/>
        <v>9570196</v>
      </c>
      <c r="M243" s="145">
        <f t="shared" si="98"/>
        <v>9502272</v>
      </c>
      <c r="N243" s="145">
        <f t="shared" si="98"/>
        <v>6080791</v>
      </c>
      <c r="O243" s="146">
        <f t="shared" si="98"/>
        <v>67924</v>
      </c>
      <c r="P243" s="153">
        <f t="shared" si="98"/>
        <v>13633473</v>
      </c>
      <c r="Q243" s="153">
        <f t="shared" si="98"/>
        <v>14068299</v>
      </c>
      <c r="R243" s="23"/>
    </row>
    <row r="244" spans="1:33" ht="13.5" customHeight="1" x14ac:dyDescent="0.2"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3"/>
    </row>
    <row r="245" spans="1:33" x14ac:dyDescent="0.2"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33" x14ac:dyDescent="0.2"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33" x14ac:dyDescent="0.2"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</sheetData>
  <autoFilter ref="G1:G247"/>
  <mergeCells count="636">
    <mergeCell ref="C241:F241"/>
    <mergeCell ref="C237:F237"/>
    <mergeCell ref="C239:F239"/>
    <mergeCell ref="A204:A205"/>
    <mergeCell ref="B204:B205"/>
    <mergeCell ref="C204:C205"/>
    <mergeCell ref="D204:D205"/>
    <mergeCell ref="E204:E205"/>
    <mergeCell ref="F204:F205"/>
    <mergeCell ref="C220:C222"/>
    <mergeCell ref="E217:E219"/>
    <mergeCell ref="U220:U221"/>
    <mergeCell ref="T217:T218"/>
    <mergeCell ref="F210:F213"/>
    <mergeCell ref="F214:F216"/>
    <mergeCell ref="F217:F219"/>
    <mergeCell ref="S217:S218"/>
    <mergeCell ref="U212:U213"/>
    <mergeCell ref="T212:T213"/>
    <mergeCell ref="S212:S213"/>
    <mergeCell ref="R217:R219"/>
    <mergeCell ref="Q13:Q14"/>
    <mergeCell ref="P13:P14"/>
    <mergeCell ref="O13:O14"/>
    <mergeCell ref="R212:R213"/>
    <mergeCell ref="R204:R205"/>
    <mergeCell ref="R202:R203"/>
    <mergeCell ref="R206:R207"/>
    <mergeCell ref="C201:U201"/>
    <mergeCell ref="J13:J14"/>
    <mergeCell ref="R22:R23"/>
    <mergeCell ref="R18:R19"/>
    <mergeCell ref="R20:R21"/>
    <mergeCell ref="R28:R29"/>
    <mergeCell ref="R106:R110"/>
    <mergeCell ref="R26:R27"/>
    <mergeCell ref="R104:R105"/>
    <mergeCell ref="R40:R43"/>
    <mergeCell ref="R24:R25"/>
    <mergeCell ref="R48:R51"/>
    <mergeCell ref="U217:U218"/>
    <mergeCell ref="D220:D222"/>
    <mergeCell ref="E220:E222"/>
    <mergeCell ref="F220:F222"/>
    <mergeCell ref="B220:B222"/>
    <mergeCell ref="B217:B219"/>
    <mergeCell ref="C217:C219"/>
    <mergeCell ref="D217:D219"/>
    <mergeCell ref="S220:S221"/>
    <mergeCell ref="R220:R222"/>
    <mergeCell ref="T220:T221"/>
    <mergeCell ref="A202:A203"/>
    <mergeCell ref="C202:C203"/>
    <mergeCell ref="D202:D203"/>
    <mergeCell ref="B202:B203"/>
    <mergeCell ref="E210:E213"/>
    <mergeCell ref="C208:G208"/>
    <mergeCell ref="C209:U209"/>
    <mergeCell ref="F202:F203"/>
    <mergeCell ref="R30:R31"/>
    <mergeCell ref="A217:A219"/>
    <mergeCell ref="E202:E203"/>
    <mergeCell ref="B64:B69"/>
    <mergeCell ref="B104:B105"/>
    <mergeCell ref="E104:E105"/>
    <mergeCell ref="D106:D110"/>
    <mergeCell ref="C210:C213"/>
    <mergeCell ref="B210:B213"/>
    <mergeCell ref="D210:D213"/>
    <mergeCell ref="C170:C171"/>
    <mergeCell ref="D170:D171"/>
    <mergeCell ref="E170:E171"/>
    <mergeCell ref="C192:C193"/>
    <mergeCell ref="I13:I14"/>
    <mergeCell ref="F64:F69"/>
    <mergeCell ref="D64:D69"/>
    <mergeCell ref="C40:C43"/>
    <mergeCell ref="D40:D43"/>
    <mergeCell ref="E13:E15"/>
    <mergeCell ref="B200:U200"/>
    <mergeCell ref="C159:U159"/>
    <mergeCell ref="S106:S107"/>
    <mergeCell ref="R111:R114"/>
    <mergeCell ref="S111:S113"/>
    <mergeCell ref="U106:U107"/>
    <mergeCell ref="T106:T107"/>
    <mergeCell ref="U111:U113"/>
    <mergeCell ref="R115:R118"/>
    <mergeCell ref="E106:E110"/>
    <mergeCell ref="A10:U10"/>
    <mergeCell ref="H13:H14"/>
    <mergeCell ref="G13:G14"/>
    <mergeCell ref="L7:L8"/>
    <mergeCell ref="P6:P8"/>
    <mergeCell ref="Q6:Q8"/>
    <mergeCell ref="G6:G8"/>
    <mergeCell ref="L13:L14"/>
    <mergeCell ref="N13:N14"/>
    <mergeCell ref="A164:A165"/>
    <mergeCell ref="B164:B165"/>
    <mergeCell ref="A160:A163"/>
    <mergeCell ref="B160:B163"/>
    <mergeCell ref="A104:A105"/>
    <mergeCell ref="H7:H8"/>
    <mergeCell ref="A13:A15"/>
    <mergeCell ref="A106:A110"/>
    <mergeCell ref="B106:B110"/>
    <mergeCell ref="C106:C110"/>
    <mergeCell ref="A1:U1"/>
    <mergeCell ref="A3:U3"/>
    <mergeCell ref="A4:U4"/>
    <mergeCell ref="A2:U2"/>
    <mergeCell ref="O7:O8"/>
    <mergeCell ref="M7:N7"/>
    <mergeCell ref="L6:O6"/>
    <mergeCell ref="A64:A69"/>
    <mergeCell ref="A18:A19"/>
    <mergeCell ref="R6:U6"/>
    <mergeCell ref="S7:U7"/>
    <mergeCell ref="R7:R8"/>
    <mergeCell ref="K7:K8"/>
    <mergeCell ref="F6:F8"/>
    <mergeCell ref="T40:T42"/>
    <mergeCell ref="A40:A43"/>
    <mergeCell ref="A9:U9"/>
    <mergeCell ref="A44:A47"/>
    <mergeCell ref="B44:B47"/>
    <mergeCell ref="C44:C47"/>
    <mergeCell ref="D44:D47"/>
    <mergeCell ref="A52:A55"/>
    <mergeCell ref="B52:B55"/>
    <mergeCell ref="A48:A51"/>
    <mergeCell ref="B48:B51"/>
    <mergeCell ref="C48:C51"/>
    <mergeCell ref="D48:D51"/>
    <mergeCell ref="B40:B43"/>
    <mergeCell ref="B13:B15"/>
    <mergeCell ref="F106:F110"/>
    <mergeCell ref="D104:D105"/>
    <mergeCell ref="C104:C105"/>
    <mergeCell ref="C13:C15"/>
    <mergeCell ref="E20:E21"/>
    <mergeCell ref="C28:C29"/>
    <mergeCell ref="D28:D29"/>
    <mergeCell ref="U40:U42"/>
    <mergeCell ref="S40:S42"/>
    <mergeCell ref="U64:U66"/>
    <mergeCell ref="T64:T66"/>
    <mergeCell ref="S64:S66"/>
    <mergeCell ref="C64:C69"/>
    <mergeCell ref="E64:E69"/>
    <mergeCell ref="E40:E43"/>
    <mergeCell ref="F40:F43"/>
    <mergeCell ref="S44:S46"/>
    <mergeCell ref="D13:D15"/>
    <mergeCell ref="M13:M14"/>
    <mergeCell ref="D206:D207"/>
    <mergeCell ref="E160:E163"/>
    <mergeCell ref="F160:F163"/>
    <mergeCell ref="C160:C163"/>
    <mergeCell ref="D160:D163"/>
    <mergeCell ref="E206:E207"/>
    <mergeCell ref="C198:G198"/>
    <mergeCell ref="E164:E165"/>
    <mergeCell ref="A220:A222"/>
    <mergeCell ref="F223:F224"/>
    <mergeCell ref="F227:F228"/>
    <mergeCell ref="I7:J7"/>
    <mergeCell ref="B6:B8"/>
    <mergeCell ref="C6:C8"/>
    <mergeCell ref="D6:D8"/>
    <mergeCell ref="E6:E8"/>
    <mergeCell ref="C206:C207"/>
    <mergeCell ref="B11:U11"/>
    <mergeCell ref="C236:F236"/>
    <mergeCell ref="C242:F242"/>
    <mergeCell ref="A5:U5"/>
    <mergeCell ref="A6:A8"/>
    <mergeCell ref="A16:A17"/>
    <mergeCell ref="H6:K6"/>
    <mergeCell ref="A206:A207"/>
    <mergeCell ref="A214:A216"/>
    <mergeCell ref="C214:C216"/>
    <mergeCell ref="A223:A224"/>
    <mergeCell ref="C12:U12"/>
    <mergeCell ref="F13:F15"/>
    <mergeCell ref="C235:F235"/>
    <mergeCell ref="B206:B207"/>
    <mergeCell ref="D214:D216"/>
    <mergeCell ref="E214:E216"/>
    <mergeCell ref="K13:K14"/>
    <mergeCell ref="F22:F23"/>
    <mergeCell ref="E225:E226"/>
    <mergeCell ref="F206:F207"/>
    <mergeCell ref="A210:A213"/>
    <mergeCell ref="B214:B216"/>
    <mergeCell ref="A231:G231"/>
    <mergeCell ref="A235:B243"/>
    <mergeCell ref="C243:G243"/>
    <mergeCell ref="C238:F238"/>
    <mergeCell ref="A225:A226"/>
    <mergeCell ref="B225:B226"/>
    <mergeCell ref="C225:C226"/>
    <mergeCell ref="D225:D226"/>
    <mergeCell ref="B230:G230"/>
    <mergeCell ref="R223:R224"/>
    <mergeCell ref="A227:A228"/>
    <mergeCell ref="B227:B228"/>
    <mergeCell ref="C227:C228"/>
    <mergeCell ref="D227:D228"/>
    <mergeCell ref="C229:G229"/>
    <mergeCell ref="D223:D224"/>
    <mergeCell ref="E223:E224"/>
    <mergeCell ref="C223:C224"/>
    <mergeCell ref="F16:F17"/>
    <mergeCell ref="F26:F27"/>
    <mergeCell ref="A20:A21"/>
    <mergeCell ref="B20:B21"/>
    <mergeCell ref="C20:C21"/>
    <mergeCell ref="D20:D21"/>
    <mergeCell ref="F20:F21"/>
    <mergeCell ref="B24:B25"/>
    <mergeCell ref="C24:C25"/>
    <mergeCell ref="F225:F226"/>
    <mergeCell ref="R227:R228"/>
    <mergeCell ref="R225:R226"/>
    <mergeCell ref="E227:E228"/>
    <mergeCell ref="B223:B224"/>
    <mergeCell ref="B199:G199"/>
    <mergeCell ref="F104:F105"/>
    <mergeCell ref="R16:R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D24:D25"/>
    <mergeCell ref="E24:E25"/>
    <mergeCell ref="F24:F25"/>
    <mergeCell ref="A22:A23"/>
    <mergeCell ref="B22:B23"/>
    <mergeCell ref="C22:C23"/>
    <mergeCell ref="D22:D23"/>
    <mergeCell ref="E22:E23"/>
    <mergeCell ref="A24:A25"/>
    <mergeCell ref="F28:F29"/>
    <mergeCell ref="A28:A29"/>
    <mergeCell ref="B28:B29"/>
    <mergeCell ref="A26:A27"/>
    <mergeCell ref="B26:B27"/>
    <mergeCell ref="C26:C27"/>
    <mergeCell ref="D26:D27"/>
    <mergeCell ref="E26:E27"/>
    <mergeCell ref="E28:E29"/>
    <mergeCell ref="A30:A31"/>
    <mergeCell ref="B30:B31"/>
    <mergeCell ref="C30:C31"/>
    <mergeCell ref="D30:D31"/>
    <mergeCell ref="E30:E31"/>
    <mergeCell ref="F30:F31"/>
    <mergeCell ref="E44:E47"/>
    <mergeCell ref="F44:F47"/>
    <mergeCell ref="R44:R47"/>
    <mergeCell ref="T44:T46"/>
    <mergeCell ref="U44:U46"/>
    <mergeCell ref="F34:F35"/>
    <mergeCell ref="R34:R35"/>
    <mergeCell ref="R36:R37"/>
    <mergeCell ref="R38:R39"/>
    <mergeCell ref="E38:E39"/>
    <mergeCell ref="F48:F51"/>
    <mergeCell ref="S48:S50"/>
    <mergeCell ref="T48:T50"/>
    <mergeCell ref="U48:U50"/>
    <mergeCell ref="A70:A75"/>
    <mergeCell ref="B70:B75"/>
    <mergeCell ref="C70:C75"/>
    <mergeCell ref="D70:D75"/>
    <mergeCell ref="E70:E75"/>
    <mergeCell ref="R64:R69"/>
    <mergeCell ref="F70:F75"/>
    <mergeCell ref="R70:R75"/>
    <mergeCell ref="S70:S73"/>
    <mergeCell ref="T70:T73"/>
    <mergeCell ref="U70:U73"/>
    <mergeCell ref="A76:A80"/>
    <mergeCell ref="B76:B80"/>
    <mergeCell ref="C76:C80"/>
    <mergeCell ref="D76:D80"/>
    <mergeCell ref="E76:E80"/>
    <mergeCell ref="F76:F80"/>
    <mergeCell ref="R76:R80"/>
    <mergeCell ref="S76:S79"/>
    <mergeCell ref="T76:T79"/>
    <mergeCell ref="U76:U79"/>
    <mergeCell ref="A81:A86"/>
    <mergeCell ref="B81:B86"/>
    <mergeCell ref="C81:C86"/>
    <mergeCell ref="D81:D86"/>
    <mergeCell ref="E81:E86"/>
    <mergeCell ref="F81:F86"/>
    <mergeCell ref="R81:R86"/>
    <mergeCell ref="S81:S84"/>
    <mergeCell ref="T81:T84"/>
    <mergeCell ref="U81:U84"/>
    <mergeCell ref="A87:A91"/>
    <mergeCell ref="B87:B91"/>
    <mergeCell ref="C87:C91"/>
    <mergeCell ref="D87:D91"/>
    <mergeCell ref="E87:E91"/>
    <mergeCell ref="F87:F91"/>
    <mergeCell ref="R87:R91"/>
    <mergeCell ref="S87:S90"/>
    <mergeCell ref="T87:T90"/>
    <mergeCell ref="U87:U90"/>
    <mergeCell ref="A92:A95"/>
    <mergeCell ref="B92:B95"/>
    <mergeCell ref="C92:C95"/>
    <mergeCell ref="D92:D95"/>
    <mergeCell ref="E92:E95"/>
    <mergeCell ref="F92:F95"/>
    <mergeCell ref="R92:R95"/>
    <mergeCell ref="S92:S94"/>
    <mergeCell ref="T92:T94"/>
    <mergeCell ref="U92:U94"/>
    <mergeCell ref="A111:A114"/>
    <mergeCell ref="B111:B114"/>
    <mergeCell ref="C111:C114"/>
    <mergeCell ref="D111:D114"/>
    <mergeCell ref="E111:E114"/>
    <mergeCell ref="F111:F114"/>
    <mergeCell ref="T111:T113"/>
    <mergeCell ref="A115:A118"/>
    <mergeCell ref="B115:B118"/>
    <mergeCell ref="C115:C118"/>
    <mergeCell ref="D115:D118"/>
    <mergeCell ref="E115:E118"/>
    <mergeCell ref="F115:F118"/>
    <mergeCell ref="S115:S117"/>
    <mergeCell ref="T115:T117"/>
    <mergeCell ref="U115:U117"/>
    <mergeCell ref="A119:A122"/>
    <mergeCell ref="B119:B122"/>
    <mergeCell ref="C119:C122"/>
    <mergeCell ref="D119:D122"/>
    <mergeCell ref="E119:E122"/>
    <mergeCell ref="F119:F122"/>
    <mergeCell ref="R119:R122"/>
    <mergeCell ref="S119:S121"/>
    <mergeCell ref="T119:T121"/>
    <mergeCell ref="U119:U121"/>
    <mergeCell ref="A123:A126"/>
    <mergeCell ref="B123:B126"/>
    <mergeCell ref="C123:C126"/>
    <mergeCell ref="D123:D126"/>
    <mergeCell ref="E123:E126"/>
    <mergeCell ref="F123:F126"/>
    <mergeCell ref="R123:R126"/>
    <mergeCell ref="S123:S125"/>
    <mergeCell ref="T123:T125"/>
    <mergeCell ref="U123:U125"/>
    <mergeCell ref="A127:A130"/>
    <mergeCell ref="B127:B130"/>
    <mergeCell ref="C127:C130"/>
    <mergeCell ref="D127:D130"/>
    <mergeCell ref="E127:E130"/>
    <mergeCell ref="F127:F130"/>
    <mergeCell ref="R127:R130"/>
    <mergeCell ref="S127:S129"/>
    <mergeCell ref="T127:T129"/>
    <mergeCell ref="U127:U129"/>
    <mergeCell ref="A131:A134"/>
    <mergeCell ref="B131:B134"/>
    <mergeCell ref="C131:C134"/>
    <mergeCell ref="D131:D134"/>
    <mergeCell ref="E131:E134"/>
    <mergeCell ref="F131:F134"/>
    <mergeCell ref="R131:R134"/>
    <mergeCell ref="S131:S133"/>
    <mergeCell ref="T131:T133"/>
    <mergeCell ref="U131:U133"/>
    <mergeCell ref="A135:A138"/>
    <mergeCell ref="B135:B138"/>
    <mergeCell ref="C135:C138"/>
    <mergeCell ref="D135:D138"/>
    <mergeCell ref="E135:E138"/>
    <mergeCell ref="F135:F138"/>
    <mergeCell ref="R135:R138"/>
    <mergeCell ref="S135:S136"/>
    <mergeCell ref="T135:T136"/>
    <mergeCell ref="U135:U136"/>
    <mergeCell ref="A139:A141"/>
    <mergeCell ref="B139:B141"/>
    <mergeCell ref="C139:C141"/>
    <mergeCell ref="D139:D141"/>
    <mergeCell ref="E139:E141"/>
    <mergeCell ref="F139:F141"/>
    <mergeCell ref="R139:R141"/>
    <mergeCell ref="S139:S140"/>
    <mergeCell ref="T139:T140"/>
    <mergeCell ref="U139:U140"/>
    <mergeCell ref="A142:A144"/>
    <mergeCell ref="B142:B144"/>
    <mergeCell ref="C142:C144"/>
    <mergeCell ref="D142:D144"/>
    <mergeCell ref="E142:E144"/>
    <mergeCell ref="F142:F144"/>
    <mergeCell ref="A145:A147"/>
    <mergeCell ref="B145:B147"/>
    <mergeCell ref="C145:C147"/>
    <mergeCell ref="D145:D147"/>
    <mergeCell ref="E145:E147"/>
    <mergeCell ref="F145:F147"/>
    <mergeCell ref="E32:E33"/>
    <mergeCell ref="F32:F33"/>
    <mergeCell ref="R145:R147"/>
    <mergeCell ref="S145:S146"/>
    <mergeCell ref="T145:T146"/>
    <mergeCell ref="U145:U146"/>
    <mergeCell ref="R142:R144"/>
    <mergeCell ref="S142:S143"/>
    <mergeCell ref="T142:T143"/>
    <mergeCell ref="U142:U143"/>
    <mergeCell ref="R32:R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C36:C37"/>
    <mergeCell ref="D36:D37"/>
    <mergeCell ref="E36:E37"/>
    <mergeCell ref="F36:F37"/>
    <mergeCell ref="A36:A37"/>
    <mergeCell ref="B36:B37"/>
    <mergeCell ref="C52:C55"/>
    <mergeCell ref="D52:D55"/>
    <mergeCell ref="E52:E55"/>
    <mergeCell ref="F52:F55"/>
    <mergeCell ref="A38:A39"/>
    <mergeCell ref="B38:B39"/>
    <mergeCell ref="C38:C39"/>
    <mergeCell ref="D38:D39"/>
    <mergeCell ref="F38:F39"/>
    <mergeCell ref="E48:E51"/>
    <mergeCell ref="R52:R55"/>
    <mergeCell ref="S52:S54"/>
    <mergeCell ref="T52:T54"/>
    <mergeCell ref="U52:U54"/>
    <mergeCell ref="A56:A59"/>
    <mergeCell ref="B56:B59"/>
    <mergeCell ref="C56:C59"/>
    <mergeCell ref="D56:D59"/>
    <mergeCell ref="E56:E59"/>
    <mergeCell ref="F56:F59"/>
    <mergeCell ref="R56:R59"/>
    <mergeCell ref="S56:S58"/>
    <mergeCell ref="T56:T58"/>
    <mergeCell ref="U56:U58"/>
    <mergeCell ref="A60:A63"/>
    <mergeCell ref="B60:B63"/>
    <mergeCell ref="C60:C63"/>
    <mergeCell ref="D60:D63"/>
    <mergeCell ref="E60:E63"/>
    <mergeCell ref="F60:F63"/>
    <mergeCell ref="R60:R63"/>
    <mergeCell ref="S60:S62"/>
    <mergeCell ref="T60:T62"/>
    <mergeCell ref="U60:U62"/>
    <mergeCell ref="A148:A150"/>
    <mergeCell ref="B148:B150"/>
    <mergeCell ref="C148:C150"/>
    <mergeCell ref="D148:D150"/>
    <mergeCell ref="E148:E150"/>
    <mergeCell ref="F148:F150"/>
    <mergeCell ref="R148:R150"/>
    <mergeCell ref="S148:S149"/>
    <mergeCell ref="T148:T149"/>
    <mergeCell ref="U148:U149"/>
    <mergeCell ref="A151:A153"/>
    <mergeCell ref="B151:B153"/>
    <mergeCell ref="C151:C153"/>
    <mergeCell ref="D151:D153"/>
    <mergeCell ref="E151:E153"/>
    <mergeCell ref="F151:F153"/>
    <mergeCell ref="R151:R153"/>
    <mergeCell ref="S151:S152"/>
    <mergeCell ref="T151:T152"/>
    <mergeCell ref="U151:U152"/>
    <mergeCell ref="A154:A156"/>
    <mergeCell ref="B154:B156"/>
    <mergeCell ref="C154:C156"/>
    <mergeCell ref="D154:D156"/>
    <mergeCell ref="E154:E156"/>
    <mergeCell ref="F154:F156"/>
    <mergeCell ref="A166:A167"/>
    <mergeCell ref="B166:B167"/>
    <mergeCell ref="C166:C167"/>
    <mergeCell ref="D166:D167"/>
    <mergeCell ref="E166:E167"/>
    <mergeCell ref="F166:F167"/>
    <mergeCell ref="R154:R156"/>
    <mergeCell ref="S154:S155"/>
    <mergeCell ref="T154:T155"/>
    <mergeCell ref="U154:U155"/>
    <mergeCell ref="F164:F165"/>
    <mergeCell ref="C158:G158"/>
    <mergeCell ref="C164:C165"/>
    <mergeCell ref="D164:D165"/>
    <mergeCell ref="R164:R165"/>
    <mergeCell ref="R160:R163"/>
    <mergeCell ref="F170:F171"/>
    <mergeCell ref="R166:R167"/>
    <mergeCell ref="A168:A169"/>
    <mergeCell ref="B168:B169"/>
    <mergeCell ref="C168:C169"/>
    <mergeCell ref="D168:D169"/>
    <mergeCell ref="E168:E169"/>
    <mergeCell ref="R170:R171"/>
    <mergeCell ref="F168:F169"/>
    <mergeCell ref="R168:R169"/>
    <mergeCell ref="A172:A173"/>
    <mergeCell ref="B172:B173"/>
    <mergeCell ref="C172:C173"/>
    <mergeCell ref="D172:D173"/>
    <mergeCell ref="E172:E173"/>
    <mergeCell ref="F172:F173"/>
    <mergeCell ref="R172:R173"/>
    <mergeCell ref="A170:A171"/>
    <mergeCell ref="B170:B171"/>
    <mergeCell ref="F176:F177"/>
    <mergeCell ref="R176:R177"/>
    <mergeCell ref="A174:A175"/>
    <mergeCell ref="B174:B175"/>
    <mergeCell ref="C174:C175"/>
    <mergeCell ref="D174:D175"/>
    <mergeCell ref="E174:E175"/>
    <mergeCell ref="F174:F175"/>
    <mergeCell ref="C178:C179"/>
    <mergeCell ref="D178:D179"/>
    <mergeCell ref="E178:E179"/>
    <mergeCell ref="F178:F179"/>
    <mergeCell ref="R174:R175"/>
    <mergeCell ref="A176:A177"/>
    <mergeCell ref="B176:B177"/>
    <mergeCell ref="C176:C177"/>
    <mergeCell ref="D176:D177"/>
    <mergeCell ref="E176:E177"/>
    <mergeCell ref="R178:R179"/>
    <mergeCell ref="A180:A181"/>
    <mergeCell ref="B180:B181"/>
    <mergeCell ref="C180:C181"/>
    <mergeCell ref="D180:D181"/>
    <mergeCell ref="E180:E181"/>
    <mergeCell ref="F180:F181"/>
    <mergeCell ref="R180:R181"/>
    <mergeCell ref="A178:A179"/>
    <mergeCell ref="B178:B179"/>
    <mergeCell ref="F184:F185"/>
    <mergeCell ref="R184:R185"/>
    <mergeCell ref="A182:A183"/>
    <mergeCell ref="B182:B183"/>
    <mergeCell ref="C182:C183"/>
    <mergeCell ref="D182:D183"/>
    <mergeCell ref="E182:E183"/>
    <mergeCell ref="F182:F183"/>
    <mergeCell ref="C186:C187"/>
    <mergeCell ref="D186:D187"/>
    <mergeCell ref="E186:E187"/>
    <mergeCell ref="F186:F187"/>
    <mergeCell ref="R182:R183"/>
    <mergeCell ref="A184:A185"/>
    <mergeCell ref="B184:B185"/>
    <mergeCell ref="C184:C185"/>
    <mergeCell ref="D184:D185"/>
    <mergeCell ref="E184:E185"/>
    <mergeCell ref="R186:R187"/>
    <mergeCell ref="A188:A189"/>
    <mergeCell ref="B188:B189"/>
    <mergeCell ref="C188:C189"/>
    <mergeCell ref="D188:D189"/>
    <mergeCell ref="E188:E189"/>
    <mergeCell ref="F188:F189"/>
    <mergeCell ref="R188:R189"/>
    <mergeCell ref="A186:A187"/>
    <mergeCell ref="B186:B187"/>
    <mergeCell ref="F192:F193"/>
    <mergeCell ref="R192:R193"/>
    <mergeCell ref="A190:A191"/>
    <mergeCell ref="B190:B191"/>
    <mergeCell ref="C190:C191"/>
    <mergeCell ref="D190:D191"/>
    <mergeCell ref="E190:E191"/>
    <mergeCell ref="D192:D193"/>
    <mergeCell ref="E192:E193"/>
    <mergeCell ref="R194:R195"/>
    <mergeCell ref="F190:F191"/>
    <mergeCell ref="C194:C195"/>
    <mergeCell ref="D194:D195"/>
    <mergeCell ref="E194:E195"/>
    <mergeCell ref="F194:F195"/>
    <mergeCell ref="R190:R191"/>
    <mergeCell ref="A196:A197"/>
    <mergeCell ref="B196:B197"/>
    <mergeCell ref="C196:C197"/>
    <mergeCell ref="D196:D197"/>
    <mergeCell ref="E196:E197"/>
    <mergeCell ref="F196:F197"/>
    <mergeCell ref="B194:B195"/>
    <mergeCell ref="D96:D99"/>
    <mergeCell ref="E96:E99"/>
    <mergeCell ref="F96:F99"/>
    <mergeCell ref="R96:R99"/>
    <mergeCell ref="A96:A99"/>
    <mergeCell ref="B96:B99"/>
    <mergeCell ref="C96:C99"/>
    <mergeCell ref="A192:A193"/>
    <mergeCell ref="B192:B193"/>
    <mergeCell ref="C240:F240"/>
    <mergeCell ref="R100:R103"/>
    <mergeCell ref="A100:A103"/>
    <mergeCell ref="B100:B103"/>
    <mergeCell ref="C100:C103"/>
    <mergeCell ref="D100:D103"/>
    <mergeCell ref="E100:E103"/>
    <mergeCell ref="F100:F103"/>
    <mergeCell ref="R196:R197"/>
    <mergeCell ref="A194:A195"/>
  </mergeCells>
  <phoneticPr fontId="0" type="noConversion"/>
  <conditionalFormatting sqref="R6:U6">
    <cfRule type="cellIs" dxfId="0" priority="1" stopIfTrue="1" operator="equal">
      <formula>0</formula>
    </cfRule>
  </conditionalFormatting>
  <printOptions horizontalCentered="1"/>
  <pageMargins left="0.39370078740157483" right="0" top="0.59055118110236227" bottom="0" header="0.59055118110236227" footer="0.51181102362204722"/>
  <pageSetup paperSize="9" scale="78" fitToHeight="0" orientation="landscape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7"/>
  <sheetViews>
    <sheetView zoomScaleNormal="100" workbookViewId="0">
      <selection activeCell="G33" sqref="G33"/>
    </sheetView>
  </sheetViews>
  <sheetFormatPr defaultRowHeight="12.75" x14ac:dyDescent="0.2"/>
  <cols>
    <col min="1" max="1" width="10.7109375" style="75" customWidth="1"/>
    <col min="2" max="3" width="9.85546875" style="75" customWidth="1"/>
    <col min="4" max="4" width="8.7109375" style="75" customWidth="1"/>
    <col min="5" max="5" width="56.85546875" style="75" customWidth="1"/>
    <col min="6" max="6" width="10.28515625" style="75" customWidth="1"/>
    <col min="7" max="7" width="9.5703125" style="75" customWidth="1"/>
    <col min="8" max="8" width="9.85546875" style="75" customWidth="1"/>
    <col min="9" max="9" width="9.5703125" style="75" customWidth="1"/>
    <col min="10" max="16384" width="9.140625" style="75"/>
  </cols>
  <sheetData>
    <row r="1" spans="1:11" ht="43.5" customHeight="1" x14ac:dyDescent="0.2">
      <c r="A1" s="74"/>
      <c r="B1" s="74"/>
      <c r="C1" s="74"/>
      <c r="D1" s="74"/>
      <c r="E1" s="74"/>
      <c r="F1" s="540"/>
      <c r="G1" s="540"/>
      <c r="H1" s="540"/>
      <c r="I1" s="540"/>
      <c r="J1" s="107"/>
      <c r="K1" s="107"/>
    </row>
    <row r="2" spans="1:11" ht="12.75" customHeight="1" x14ac:dyDescent="0.2">
      <c r="A2" s="541" t="s">
        <v>44</v>
      </c>
      <c r="B2" s="541"/>
      <c r="C2" s="541"/>
      <c r="D2" s="541"/>
      <c r="E2" s="541"/>
      <c r="F2" s="541"/>
      <c r="G2" s="541"/>
      <c r="H2" s="541"/>
      <c r="I2" s="541"/>
    </row>
    <row r="3" spans="1:11" ht="18" customHeight="1" x14ac:dyDescent="0.2">
      <c r="A3" s="542" t="s">
        <v>83</v>
      </c>
      <c r="B3" s="542"/>
      <c r="C3" s="542"/>
      <c r="D3" s="542"/>
      <c r="E3" s="542"/>
      <c r="F3" s="542"/>
      <c r="G3" s="542"/>
      <c r="H3" s="542"/>
      <c r="I3" s="542"/>
    </row>
    <row r="4" spans="1:11" ht="18" customHeight="1" x14ac:dyDescent="0.2">
      <c r="A4" s="543" t="s">
        <v>37</v>
      </c>
      <c r="B4" s="544"/>
      <c r="C4" s="544"/>
      <c r="D4" s="544"/>
      <c r="E4" s="544"/>
      <c r="F4" s="544"/>
      <c r="G4" s="544"/>
      <c r="H4" s="544"/>
      <c r="I4" s="544"/>
    </row>
    <row r="5" spans="1:11" s="76" customFormat="1" ht="9.75" customHeight="1" thickBot="1" x14ac:dyDescent="0.3">
      <c r="A5" s="539"/>
      <c r="B5" s="539"/>
      <c r="C5" s="539"/>
      <c r="D5" s="539"/>
      <c r="E5" s="539"/>
      <c r="F5" s="539"/>
      <c r="G5" s="539"/>
      <c r="H5" s="539"/>
      <c r="I5" s="539"/>
    </row>
    <row r="6" spans="1:11" s="77" customFormat="1" ht="36" customHeight="1" thickBot="1" x14ac:dyDescent="0.2">
      <c r="A6" s="100" t="s">
        <v>38</v>
      </c>
      <c r="B6" s="101" t="s">
        <v>39</v>
      </c>
      <c r="C6" s="101" t="s">
        <v>0</v>
      </c>
      <c r="D6" s="101" t="s">
        <v>1</v>
      </c>
      <c r="E6" s="101" t="s">
        <v>40</v>
      </c>
      <c r="F6" s="101" t="s">
        <v>41</v>
      </c>
      <c r="G6" s="101" t="s">
        <v>46</v>
      </c>
      <c r="H6" s="102" t="s">
        <v>42</v>
      </c>
      <c r="I6" s="103" t="s">
        <v>43</v>
      </c>
    </row>
    <row r="7" spans="1:11" s="79" customFormat="1" x14ac:dyDescent="0.2">
      <c r="A7" s="104"/>
      <c r="B7" s="78"/>
      <c r="C7" s="78"/>
      <c r="D7" s="78"/>
      <c r="E7" s="73"/>
      <c r="F7" s="73"/>
      <c r="G7" s="108"/>
      <c r="H7" s="108"/>
      <c r="I7" s="109"/>
    </row>
    <row r="8" spans="1:11" s="79" customFormat="1" x14ac:dyDescent="0.2">
      <c r="A8" s="105"/>
      <c r="B8" s="80"/>
      <c r="C8" s="80"/>
      <c r="D8" s="80"/>
      <c r="E8" s="72"/>
      <c r="F8" s="72"/>
      <c r="G8" s="81"/>
      <c r="H8" s="81"/>
      <c r="I8" s="82"/>
    </row>
    <row r="9" spans="1:11" s="79" customFormat="1" x14ac:dyDescent="0.2">
      <c r="A9" s="105"/>
      <c r="B9" s="80"/>
      <c r="C9" s="80"/>
      <c r="D9" s="80"/>
      <c r="E9" s="72"/>
      <c r="F9" s="72"/>
      <c r="G9" s="81"/>
      <c r="H9" s="81"/>
      <c r="I9" s="82"/>
    </row>
    <row r="10" spans="1:11" s="79" customFormat="1" x14ac:dyDescent="0.2">
      <c r="A10" s="105"/>
      <c r="B10" s="80"/>
      <c r="C10" s="80"/>
      <c r="D10" s="80"/>
      <c r="E10" s="72"/>
      <c r="F10" s="72"/>
      <c r="G10" s="81"/>
      <c r="H10" s="81"/>
      <c r="I10" s="82"/>
    </row>
    <row r="11" spans="1:11" s="79" customFormat="1" x14ac:dyDescent="0.2">
      <c r="A11" s="105"/>
      <c r="B11" s="80"/>
      <c r="C11" s="80"/>
      <c r="D11" s="80"/>
      <c r="E11" s="72"/>
      <c r="F11" s="72"/>
      <c r="G11" s="81"/>
      <c r="H11" s="81"/>
      <c r="I11" s="82"/>
    </row>
    <row r="12" spans="1:11" s="79" customFormat="1" x14ac:dyDescent="0.2">
      <c r="A12" s="105"/>
      <c r="B12" s="80"/>
      <c r="C12" s="80"/>
      <c r="D12" s="80"/>
      <c r="E12" s="72"/>
      <c r="F12" s="72"/>
      <c r="G12" s="81"/>
      <c r="H12" s="81"/>
      <c r="I12" s="82"/>
    </row>
    <row r="13" spans="1:11" s="79" customFormat="1" x14ac:dyDescent="0.2">
      <c r="A13" s="105"/>
      <c r="B13" s="80"/>
      <c r="C13" s="80"/>
      <c r="D13" s="80"/>
      <c r="E13" s="72"/>
      <c r="F13" s="72"/>
      <c r="G13" s="81"/>
      <c r="H13" s="81"/>
      <c r="I13" s="82"/>
    </row>
    <row r="14" spans="1:11" s="79" customFormat="1" x14ac:dyDescent="0.2">
      <c r="A14" s="105"/>
      <c r="B14" s="80"/>
      <c r="C14" s="80"/>
      <c r="D14" s="80"/>
      <c r="E14" s="72"/>
      <c r="F14" s="72"/>
      <c r="G14" s="81"/>
      <c r="H14" s="81"/>
      <c r="I14" s="82"/>
    </row>
    <row r="15" spans="1:11" s="79" customFormat="1" x14ac:dyDescent="0.2">
      <c r="A15" s="105"/>
      <c r="B15" s="80"/>
      <c r="C15" s="80"/>
      <c r="D15" s="80"/>
      <c r="E15" s="72"/>
      <c r="F15" s="72"/>
      <c r="G15" s="81"/>
      <c r="H15" s="81"/>
      <c r="I15" s="82"/>
    </row>
    <row r="16" spans="1:11" s="79" customFormat="1" x14ac:dyDescent="0.2">
      <c r="A16" s="105"/>
      <c r="B16" s="80"/>
      <c r="C16" s="80"/>
      <c r="D16" s="80"/>
      <c r="E16" s="72"/>
      <c r="F16" s="72"/>
      <c r="G16" s="81"/>
      <c r="H16" s="81"/>
      <c r="I16" s="82"/>
    </row>
    <row r="17" spans="1:9" s="79" customFormat="1" x14ac:dyDescent="0.2">
      <c r="A17" s="105"/>
      <c r="B17" s="80"/>
      <c r="C17" s="80"/>
      <c r="D17" s="80"/>
      <c r="E17" s="72"/>
      <c r="F17" s="72"/>
      <c r="G17" s="81"/>
      <c r="H17" s="81"/>
      <c r="I17" s="82"/>
    </row>
    <row r="18" spans="1:9" s="79" customFormat="1" x14ac:dyDescent="0.2">
      <c r="A18" s="105"/>
      <c r="B18" s="80"/>
      <c r="C18" s="80"/>
      <c r="D18" s="80"/>
      <c r="E18" s="72"/>
      <c r="F18" s="72"/>
      <c r="G18" s="81"/>
      <c r="H18" s="81"/>
      <c r="I18" s="82"/>
    </row>
    <row r="19" spans="1:9" s="79" customFormat="1" x14ac:dyDescent="0.2">
      <c r="A19" s="105"/>
      <c r="B19" s="80"/>
      <c r="C19" s="80"/>
      <c r="D19" s="80"/>
      <c r="E19" s="72"/>
      <c r="F19" s="72"/>
      <c r="G19" s="81"/>
      <c r="H19" s="81"/>
      <c r="I19" s="82"/>
    </row>
    <row r="20" spans="1:9" s="79" customFormat="1" x14ac:dyDescent="0.2">
      <c r="A20" s="105"/>
      <c r="B20" s="80"/>
      <c r="C20" s="80"/>
      <c r="D20" s="80"/>
      <c r="E20" s="72"/>
      <c r="F20" s="72"/>
      <c r="G20" s="81"/>
      <c r="H20" s="81"/>
      <c r="I20" s="82"/>
    </row>
    <row r="21" spans="1:9" s="79" customFormat="1" x14ac:dyDescent="0.2">
      <c r="A21" s="105"/>
      <c r="B21" s="80"/>
      <c r="C21" s="80"/>
      <c r="D21" s="80"/>
      <c r="E21" s="72"/>
      <c r="F21" s="72"/>
      <c r="G21" s="81"/>
      <c r="H21" s="81"/>
      <c r="I21" s="82"/>
    </row>
    <row r="22" spans="1:9" s="79" customFormat="1" x14ac:dyDescent="0.2">
      <c r="A22" s="105"/>
      <c r="B22" s="80"/>
      <c r="C22" s="80"/>
      <c r="D22" s="80"/>
      <c r="E22" s="72"/>
      <c r="F22" s="72"/>
      <c r="G22" s="81"/>
      <c r="H22" s="81"/>
      <c r="I22" s="82"/>
    </row>
    <row r="23" spans="1:9" s="79" customFormat="1" x14ac:dyDescent="0.2">
      <c r="A23" s="105"/>
      <c r="B23" s="80"/>
      <c r="C23" s="80"/>
      <c r="D23" s="80"/>
      <c r="E23" s="72"/>
      <c r="F23" s="72"/>
      <c r="G23" s="81"/>
      <c r="H23" s="81"/>
      <c r="I23" s="82"/>
    </row>
    <row r="24" spans="1:9" s="79" customFormat="1" x14ac:dyDescent="0.2">
      <c r="A24" s="105"/>
      <c r="B24" s="80"/>
      <c r="C24" s="80"/>
      <c r="D24" s="80"/>
      <c r="E24" s="72"/>
      <c r="F24" s="72"/>
      <c r="G24" s="81"/>
      <c r="H24" s="81"/>
      <c r="I24" s="82"/>
    </row>
    <row r="25" spans="1:9" s="79" customFormat="1" x14ac:dyDescent="0.2">
      <c r="A25" s="105"/>
      <c r="B25" s="80"/>
      <c r="C25" s="80"/>
      <c r="D25" s="80"/>
      <c r="E25" s="72"/>
      <c r="F25" s="72"/>
      <c r="G25" s="81"/>
      <c r="H25" s="81"/>
      <c r="I25" s="82"/>
    </row>
    <row r="26" spans="1:9" s="79" customFormat="1" ht="13.5" thickBot="1" x14ac:dyDescent="0.25">
      <c r="A26" s="106"/>
      <c r="B26" s="83"/>
      <c r="C26" s="83"/>
      <c r="D26" s="83"/>
      <c r="E26" s="84"/>
      <c r="F26" s="84"/>
      <c r="G26" s="85"/>
      <c r="H26" s="85"/>
      <c r="I26" s="86"/>
    </row>
    <row r="27" spans="1:9" s="79" customFormat="1" x14ac:dyDescent="0.2">
      <c r="A27" s="87"/>
      <c r="B27" s="88"/>
      <c r="C27" s="89"/>
      <c r="D27" s="89"/>
      <c r="E27" s="90"/>
      <c r="F27" s="91"/>
      <c r="G27" s="92"/>
      <c r="H27" s="92"/>
      <c r="I27" s="92"/>
    </row>
    <row r="28" spans="1:9" s="79" customFormat="1" x14ac:dyDescent="0.2">
      <c r="A28" s="87"/>
      <c r="B28" s="93"/>
      <c r="C28" s="89"/>
      <c r="D28" s="89"/>
      <c r="E28" s="90"/>
      <c r="F28" s="91"/>
      <c r="G28" s="92"/>
      <c r="H28" s="92"/>
      <c r="I28" s="92"/>
    </row>
    <row r="29" spans="1:9" s="79" customFormat="1" x14ac:dyDescent="0.2">
      <c r="A29" s="87"/>
      <c r="B29" s="93"/>
      <c r="C29" s="89"/>
      <c r="D29" s="89"/>
      <c r="E29" s="90"/>
      <c r="F29" s="91"/>
      <c r="G29" s="92"/>
      <c r="H29" s="92"/>
      <c r="I29" s="92"/>
    </row>
    <row r="30" spans="1:9" s="79" customFormat="1" x14ac:dyDescent="0.2">
      <c r="A30" s="87"/>
      <c r="B30" s="93"/>
      <c r="C30" s="89"/>
      <c r="D30" s="89"/>
      <c r="E30" s="90"/>
      <c r="F30" s="91"/>
      <c r="G30" s="92"/>
      <c r="H30" s="92"/>
      <c r="I30" s="92"/>
    </row>
    <row r="31" spans="1:9" s="79" customFormat="1" x14ac:dyDescent="0.2">
      <c r="A31" s="87"/>
      <c r="B31" s="93"/>
      <c r="C31" s="89"/>
      <c r="D31" s="89"/>
      <c r="E31" s="91"/>
      <c r="F31" s="91"/>
      <c r="G31" s="92"/>
      <c r="H31" s="92"/>
      <c r="I31" s="92"/>
    </row>
    <row r="32" spans="1:9" s="79" customFormat="1" x14ac:dyDescent="0.2">
      <c r="A32" s="87"/>
      <c r="B32" s="93"/>
      <c r="C32" s="89"/>
      <c r="D32" s="89"/>
      <c r="E32" s="90"/>
      <c r="F32" s="91"/>
      <c r="G32" s="92"/>
      <c r="H32" s="92"/>
      <c r="I32" s="92"/>
    </row>
    <row r="33" spans="1:9" s="79" customFormat="1" x14ac:dyDescent="0.2">
      <c r="A33" s="87"/>
      <c r="B33" s="93"/>
      <c r="C33" s="89"/>
      <c r="D33" s="89"/>
      <c r="E33" s="90"/>
      <c r="F33" s="91"/>
      <c r="G33" s="92"/>
      <c r="H33" s="92"/>
      <c r="I33" s="92"/>
    </row>
    <row r="34" spans="1:9" s="79" customFormat="1" x14ac:dyDescent="0.2">
      <c r="A34" s="87"/>
      <c r="B34" s="93"/>
      <c r="C34" s="89"/>
      <c r="D34" s="89"/>
      <c r="E34" s="90"/>
      <c r="F34" s="91"/>
      <c r="G34" s="92"/>
      <c r="H34" s="92"/>
      <c r="I34" s="92"/>
    </row>
    <row r="35" spans="1:9" s="79" customFormat="1" x14ac:dyDescent="0.2">
      <c r="A35" s="87"/>
      <c r="B35" s="93"/>
      <c r="C35" s="89"/>
      <c r="D35" s="89"/>
      <c r="E35" s="90"/>
      <c r="F35" s="91"/>
      <c r="G35" s="92"/>
      <c r="H35" s="92"/>
      <c r="I35" s="92"/>
    </row>
    <row r="36" spans="1:9" s="79" customFormat="1" x14ac:dyDescent="0.2">
      <c r="A36" s="87"/>
      <c r="B36" s="93"/>
      <c r="C36" s="89"/>
      <c r="D36" s="89"/>
      <c r="E36" s="90"/>
      <c r="F36" s="91"/>
      <c r="G36" s="92"/>
      <c r="H36" s="92"/>
      <c r="I36" s="92"/>
    </row>
    <row r="37" spans="1:9" s="79" customFormat="1" x14ac:dyDescent="0.2">
      <c r="A37" s="87"/>
      <c r="B37" s="93"/>
      <c r="C37" s="89"/>
      <c r="D37" s="89"/>
      <c r="E37" s="90"/>
      <c r="F37" s="91"/>
      <c r="G37" s="92"/>
      <c r="H37" s="92"/>
      <c r="I37" s="92"/>
    </row>
    <row r="38" spans="1:9" s="79" customFormat="1" x14ac:dyDescent="0.2">
      <c r="A38" s="87"/>
      <c r="B38" s="93"/>
      <c r="C38" s="89"/>
      <c r="D38" s="89"/>
      <c r="E38" s="90"/>
      <c r="F38" s="91"/>
      <c r="G38" s="92"/>
      <c r="H38" s="92"/>
      <c r="I38" s="92"/>
    </row>
    <row r="39" spans="1:9" s="79" customFormat="1" x14ac:dyDescent="0.2">
      <c r="A39" s="87"/>
      <c r="B39" s="93"/>
      <c r="C39" s="89"/>
      <c r="D39" s="89"/>
      <c r="E39" s="90"/>
      <c r="F39" s="91"/>
      <c r="G39" s="92"/>
      <c r="H39" s="92"/>
      <c r="I39" s="92"/>
    </row>
    <row r="40" spans="1:9" s="79" customFormat="1" x14ac:dyDescent="0.2">
      <c r="A40" s="87"/>
      <c r="B40" s="93"/>
      <c r="C40" s="89"/>
      <c r="D40" s="89"/>
      <c r="E40" s="90"/>
      <c r="F40" s="91"/>
      <c r="G40" s="92"/>
      <c r="H40" s="92"/>
      <c r="I40" s="92"/>
    </row>
    <row r="41" spans="1:9" s="79" customFormat="1" x14ac:dyDescent="0.2">
      <c r="A41" s="87"/>
      <c r="B41" s="93"/>
      <c r="C41" s="89"/>
      <c r="D41" s="89"/>
      <c r="E41" s="94"/>
      <c r="F41" s="91"/>
      <c r="G41" s="92"/>
      <c r="H41" s="92"/>
      <c r="I41" s="92"/>
    </row>
    <row r="42" spans="1:9" s="79" customFormat="1" x14ac:dyDescent="0.2">
      <c r="A42" s="87"/>
      <c r="B42" s="93"/>
      <c r="C42" s="89"/>
      <c r="D42" s="89"/>
      <c r="E42" s="91"/>
      <c r="F42" s="91"/>
      <c r="G42" s="7"/>
      <c r="H42" s="7"/>
      <c r="I42" s="7"/>
    </row>
    <row r="43" spans="1:9" s="79" customFormat="1" x14ac:dyDescent="0.2">
      <c r="A43" s="87"/>
      <c r="B43" s="93"/>
      <c r="C43" s="89"/>
      <c r="D43" s="89"/>
      <c r="E43" s="91"/>
      <c r="F43" s="91"/>
      <c r="G43" s="7"/>
      <c r="H43" s="7"/>
      <c r="I43" s="7"/>
    </row>
    <row r="44" spans="1:9" s="79" customFormat="1" x14ac:dyDescent="0.2">
      <c r="A44" s="87"/>
      <c r="B44" s="93"/>
      <c r="C44" s="89"/>
      <c r="D44" s="89"/>
      <c r="E44" s="91"/>
      <c r="F44" s="91"/>
      <c r="G44" s="7"/>
      <c r="H44" s="7"/>
      <c r="I44" s="7"/>
    </row>
    <row r="45" spans="1:9" x14ac:dyDescent="0.2">
      <c r="A45" s="95"/>
      <c r="B45" s="95"/>
      <c r="C45" s="95"/>
      <c r="D45" s="96"/>
      <c r="E45" s="96"/>
      <c r="F45" s="96"/>
      <c r="G45" s="97"/>
      <c r="H45" s="98"/>
      <c r="I45" s="98"/>
    </row>
    <row r="46" spans="1:9" x14ac:dyDescent="0.2">
      <c r="A46" s="99"/>
      <c r="B46" s="99"/>
      <c r="C46" s="99"/>
      <c r="D46" s="99"/>
      <c r="E46" s="99"/>
      <c r="F46" s="99"/>
    </row>
    <row r="47" spans="1:9" x14ac:dyDescent="0.2">
      <c r="A47" s="99"/>
      <c r="B47" s="99"/>
      <c r="C47" s="99"/>
      <c r="D47" s="99"/>
      <c r="E47" s="99"/>
      <c r="F47" s="99"/>
    </row>
  </sheetData>
  <mergeCells count="5">
    <mergeCell ref="A5:I5"/>
    <mergeCell ref="F1:I1"/>
    <mergeCell ref="A2:I2"/>
    <mergeCell ref="A3:I3"/>
    <mergeCell ref="A4:I4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11" workbookViewId="0">
      <selection activeCell="L22" sqref="L22"/>
    </sheetView>
  </sheetViews>
  <sheetFormatPr defaultRowHeight="12.75" x14ac:dyDescent="0.2"/>
  <cols>
    <col min="1" max="1" width="10.7109375" style="261" customWidth="1"/>
    <col min="2" max="3" width="9.85546875" style="261" customWidth="1"/>
    <col min="4" max="4" width="8.7109375" style="261" customWidth="1"/>
    <col min="5" max="5" width="56.85546875" style="261" customWidth="1"/>
    <col min="6" max="6" width="10.28515625" style="261" customWidth="1"/>
    <col min="7" max="7" width="9.5703125" style="261" customWidth="1"/>
    <col min="8" max="8" width="9.85546875" style="261" customWidth="1"/>
    <col min="9" max="9" width="9.5703125" style="261" customWidth="1"/>
    <col min="10" max="16384" width="9.140625" style="261"/>
  </cols>
  <sheetData>
    <row r="1" spans="1:11" ht="43.5" customHeight="1" x14ac:dyDescent="0.2">
      <c r="A1" s="259"/>
      <c r="B1" s="259"/>
      <c r="C1" s="259"/>
      <c r="D1" s="259"/>
      <c r="E1" s="259"/>
      <c r="F1" s="545"/>
      <c r="G1" s="545"/>
      <c r="H1" s="545"/>
      <c r="I1" s="545"/>
      <c r="J1" s="260"/>
      <c r="K1" s="260"/>
    </row>
    <row r="2" spans="1:11" ht="12.75" customHeight="1" x14ac:dyDescent="0.2">
      <c r="A2" s="546" t="s">
        <v>252</v>
      </c>
      <c r="B2" s="546"/>
      <c r="C2" s="546"/>
      <c r="D2" s="546"/>
      <c r="E2" s="546"/>
      <c r="F2" s="546"/>
      <c r="G2" s="546"/>
      <c r="H2" s="546"/>
      <c r="I2" s="546"/>
    </row>
    <row r="3" spans="1:11" ht="18" customHeight="1" x14ac:dyDescent="0.2">
      <c r="A3" s="547" t="s">
        <v>83</v>
      </c>
      <c r="B3" s="547"/>
      <c r="C3" s="547"/>
      <c r="D3" s="547"/>
      <c r="E3" s="547"/>
      <c r="F3" s="547"/>
      <c r="G3" s="547"/>
      <c r="H3" s="547"/>
      <c r="I3" s="547"/>
    </row>
    <row r="4" spans="1:11" ht="18" customHeight="1" x14ac:dyDescent="0.2">
      <c r="A4" s="548"/>
      <c r="B4" s="549"/>
      <c r="C4" s="549"/>
      <c r="D4" s="549"/>
      <c r="E4" s="549"/>
      <c r="F4" s="549"/>
      <c r="G4" s="549"/>
      <c r="H4" s="549"/>
      <c r="I4" s="549"/>
    </row>
    <row r="5" spans="1:11" s="262" customFormat="1" ht="9.75" customHeight="1" thickBot="1" x14ac:dyDescent="0.3">
      <c r="A5" s="550"/>
      <c r="B5" s="550"/>
      <c r="C5" s="550"/>
      <c r="D5" s="550"/>
      <c r="E5" s="550"/>
      <c r="F5" s="550"/>
      <c r="G5" s="550"/>
      <c r="H5" s="550"/>
      <c r="I5" s="550"/>
    </row>
    <row r="6" spans="1:11" s="267" customFormat="1" ht="36" customHeight="1" thickBot="1" x14ac:dyDescent="0.2">
      <c r="A6" s="263" t="s">
        <v>38</v>
      </c>
      <c r="B6" s="264" t="s">
        <v>39</v>
      </c>
      <c r="C6" s="264" t="s">
        <v>0</v>
      </c>
      <c r="D6" s="264" t="s">
        <v>1</v>
      </c>
      <c r="E6" s="264" t="s">
        <v>40</v>
      </c>
      <c r="F6" s="264" t="s">
        <v>41</v>
      </c>
      <c r="G6" s="264" t="s">
        <v>253</v>
      </c>
      <c r="H6" s="265" t="s">
        <v>254</v>
      </c>
      <c r="I6" s="266" t="s">
        <v>255</v>
      </c>
    </row>
    <row r="7" spans="1:11" s="274" customFormat="1" ht="22.5" x14ac:dyDescent="0.2">
      <c r="A7" s="268">
        <v>1</v>
      </c>
      <c r="B7" s="269"/>
      <c r="C7" s="269"/>
      <c r="D7" s="269"/>
      <c r="E7" s="270" t="s">
        <v>256</v>
      </c>
      <c r="F7" s="271" t="s">
        <v>257</v>
      </c>
      <c r="G7" s="272" t="s">
        <v>258</v>
      </c>
      <c r="H7" s="272" t="s">
        <v>259</v>
      </c>
      <c r="I7" s="273" t="s">
        <v>260</v>
      </c>
    </row>
    <row r="8" spans="1:11" s="274" customFormat="1" x14ac:dyDescent="0.2">
      <c r="A8" s="275">
        <v>1</v>
      </c>
      <c r="B8" s="276"/>
      <c r="C8" s="276"/>
      <c r="D8" s="276"/>
      <c r="E8" s="277" t="s">
        <v>261</v>
      </c>
      <c r="F8" s="278" t="s">
        <v>262</v>
      </c>
      <c r="G8" s="279">
        <v>95</v>
      </c>
      <c r="H8" s="279" t="s">
        <v>263</v>
      </c>
      <c r="I8" s="280" t="s">
        <v>264</v>
      </c>
    </row>
    <row r="9" spans="1:11" s="274" customFormat="1" x14ac:dyDescent="0.2">
      <c r="A9" s="275">
        <v>1</v>
      </c>
      <c r="B9" s="276"/>
      <c r="C9" s="276"/>
      <c r="D9" s="276"/>
      <c r="E9" s="277" t="s">
        <v>265</v>
      </c>
      <c r="F9" s="278" t="s">
        <v>266</v>
      </c>
      <c r="G9" s="279">
        <v>3.7</v>
      </c>
      <c r="H9" s="279">
        <v>4</v>
      </c>
      <c r="I9" s="280">
        <v>4.2</v>
      </c>
    </row>
    <row r="10" spans="1:11" s="274" customFormat="1" ht="22.5" x14ac:dyDescent="0.2">
      <c r="A10" s="275">
        <v>1</v>
      </c>
      <c r="B10" s="276">
        <v>1</v>
      </c>
      <c r="C10" s="276">
        <v>1</v>
      </c>
      <c r="D10" s="276"/>
      <c r="E10" s="277" t="s">
        <v>267</v>
      </c>
      <c r="F10" s="278" t="s">
        <v>268</v>
      </c>
      <c r="G10" s="279">
        <v>53</v>
      </c>
      <c r="H10" s="279">
        <v>54</v>
      </c>
      <c r="I10" s="280">
        <v>55</v>
      </c>
    </row>
    <row r="11" spans="1:11" s="274" customFormat="1" ht="22.5" x14ac:dyDescent="0.2">
      <c r="A11" s="275">
        <v>1</v>
      </c>
      <c r="B11" s="276">
        <v>1</v>
      </c>
      <c r="C11" s="276">
        <v>1</v>
      </c>
      <c r="D11" s="276"/>
      <c r="E11" s="277" t="s">
        <v>269</v>
      </c>
      <c r="F11" s="278" t="s">
        <v>270</v>
      </c>
      <c r="G11" s="279">
        <v>30</v>
      </c>
      <c r="H11" s="279">
        <v>32</v>
      </c>
      <c r="I11" s="280">
        <v>33</v>
      </c>
    </row>
    <row r="12" spans="1:11" s="274" customFormat="1" ht="22.5" x14ac:dyDescent="0.2">
      <c r="A12" s="275">
        <v>1</v>
      </c>
      <c r="B12" s="276">
        <v>1</v>
      </c>
      <c r="C12" s="276">
        <v>1</v>
      </c>
      <c r="D12" s="276"/>
      <c r="E12" s="277" t="s">
        <v>271</v>
      </c>
      <c r="F12" s="278" t="s">
        <v>272</v>
      </c>
      <c r="G12" s="279" t="s">
        <v>273</v>
      </c>
      <c r="H12" s="279" t="s">
        <v>274</v>
      </c>
      <c r="I12" s="280" t="s">
        <v>275</v>
      </c>
    </row>
    <row r="13" spans="1:11" s="274" customFormat="1" x14ac:dyDescent="0.2">
      <c r="A13" s="275">
        <v>1</v>
      </c>
      <c r="B13" s="276">
        <v>1</v>
      </c>
      <c r="C13" s="276">
        <v>1</v>
      </c>
      <c r="D13" s="276">
        <v>1</v>
      </c>
      <c r="E13" s="277" t="s">
        <v>136</v>
      </c>
      <c r="F13" s="277" t="s">
        <v>276</v>
      </c>
      <c r="G13" s="281">
        <v>7</v>
      </c>
      <c r="H13" s="281">
        <v>7</v>
      </c>
      <c r="I13" s="282">
        <v>7</v>
      </c>
    </row>
    <row r="14" spans="1:11" s="274" customFormat="1" x14ac:dyDescent="0.2">
      <c r="A14" s="275">
        <v>1</v>
      </c>
      <c r="B14" s="276">
        <v>1</v>
      </c>
      <c r="C14" s="276">
        <v>1</v>
      </c>
      <c r="D14" s="276">
        <v>1</v>
      </c>
      <c r="E14" s="277" t="s">
        <v>86</v>
      </c>
      <c r="F14" s="277" t="s">
        <v>277</v>
      </c>
      <c r="G14" s="281">
        <v>450</v>
      </c>
      <c r="H14" s="281">
        <v>430</v>
      </c>
      <c r="I14" s="282">
        <v>410</v>
      </c>
    </row>
    <row r="15" spans="1:11" s="274" customFormat="1" x14ac:dyDescent="0.2">
      <c r="A15" s="275">
        <v>1</v>
      </c>
      <c r="B15" s="276">
        <v>1</v>
      </c>
      <c r="C15" s="276">
        <v>1</v>
      </c>
      <c r="D15" s="276">
        <v>1</v>
      </c>
      <c r="E15" s="277" t="s">
        <v>139</v>
      </c>
      <c r="F15" s="277" t="s">
        <v>278</v>
      </c>
      <c r="G15" s="281">
        <v>280</v>
      </c>
      <c r="H15" s="281">
        <v>270</v>
      </c>
      <c r="I15" s="282">
        <v>250</v>
      </c>
    </row>
    <row r="16" spans="1:11" s="274" customFormat="1" ht="22.5" customHeight="1" x14ac:dyDescent="0.2">
      <c r="A16" s="275">
        <v>1</v>
      </c>
      <c r="B16" s="276">
        <v>1</v>
      </c>
      <c r="C16" s="276">
        <v>1</v>
      </c>
      <c r="D16" s="276">
        <v>1</v>
      </c>
      <c r="E16" s="277" t="s">
        <v>138</v>
      </c>
      <c r="F16" s="277" t="s">
        <v>279</v>
      </c>
      <c r="G16" s="281">
        <v>2</v>
      </c>
      <c r="H16" s="281">
        <v>2</v>
      </c>
      <c r="I16" s="282">
        <v>2</v>
      </c>
    </row>
    <row r="17" spans="1:13" s="274" customFormat="1" x14ac:dyDescent="0.2">
      <c r="A17" s="275">
        <v>1</v>
      </c>
      <c r="B17" s="276">
        <v>1</v>
      </c>
      <c r="C17" s="276">
        <v>1</v>
      </c>
      <c r="D17" s="276">
        <v>1</v>
      </c>
      <c r="E17" s="277" t="s">
        <v>89</v>
      </c>
      <c r="F17" s="277" t="s">
        <v>280</v>
      </c>
      <c r="G17" s="281">
        <v>700</v>
      </c>
      <c r="H17" s="281">
        <v>690</v>
      </c>
      <c r="I17" s="282">
        <v>680</v>
      </c>
    </row>
    <row r="18" spans="1:13" s="274" customFormat="1" x14ac:dyDescent="0.2">
      <c r="A18" s="275">
        <v>1</v>
      </c>
      <c r="B18" s="276">
        <v>1</v>
      </c>
      <c r="C18" s="276">
        <v>1</v>
      </c>
      <c r="D18" s="276">
        <v>1</v>
      </c>
      <c r="E18" s="277" t="s">
        <v>140</v>
      </c>
      <c r="F18" s="277" t="s">
        <v>281</v>
      </c>
      <c r="G18" s="281">
        <v>2</v>
      </c>
      <c r="H18" s="281">
        <v>2</v>
      </c>
      <c r="I18" s="282">
        <v>2</v>
      </c>
    </row>
    <row r="19" spans="1:13" s="274" customFormat="1" x14ac:dyDescent="0.2">
      <c r="A19" s="275">
        <v>1</v>
      </c>
      <c r="B19" s="276">
        <v>1</v>
      </c>
      <c r="C19" s="276">
        <v>1</v>
      </c>
      <c r="D19" s="276">
        <v>1</v>
      </c>
      <c r="E19" s="277" t="s">
        <v>141</v>
      </c>
      <c r="F19" s="277" t="s">
        <v>282</v>
      </c>
      <c r="G19" s="281">
        <v>14</v>
      </c>
      <c r="H19" s="281">
        <v>14</v>
      </c>
      <c r="I19" s="282">
        <v>14</v>
      </c>
    </row>
    <row r="20" spans="1:13" s="274" customFormat="1" x14ac:dyDescent="0.2">
      <c r="A20" s="275">
        <v>1</v>
      </c>
      <c r="B20" s="276">
        <v>1</v>
      </c>
      <c r="C20" s="276">
        <v>1</v>
      </c>
      <c r="D20" s="276">
        <v>2</v>
      </c>
      <c r="E20" s="277" t="s">
        <v>87</v>
      </c>
      <c r="F20" s="277" t="s">
        <v>283</v>
      </c>
      <c r="G20" s="281">
        <v>600</v>
      </c>
      <c r="H20" s="281">
        <v>600</v>
      </c>
      <c r="I20" s="282">
        <v>600</v>
      </c>
    </row>
    <row r="21" spans="1:13" s="274" customFormat="1" x14ac:dyDescent="0.2">
      <c r="A21" s="275">
        <v>1</v>
      </c>
      <c r="B21" s="276">
        <v>1</v>
      </c>
      <c r="C21" s="276">
        <v>1</v>
      </c>
      <c r="D21" s="276">
        <v>2</v>
      </c>
      <c r="E21" s="277" t="s">
        <v>88</v>
      </c>
      <c r="F21" s="277" t="s">
        <v>284</v>
      </c>
      <c r="G21" s="281">
        <v>735</v>
      </c>
      <c r="H21" s="281">
        <v>735</v>
      </c>
      <c r="I21" s="282">
        <v>735</v>
      </c>
    </row>
    <row r="22" spans="1:13" s="274" customFormat="1" x14ac:dyDescent="0.2">
      <c r="A22" s="275">
        <v>1</v>
      </c>
      <c r="B22" s="276">
        <v>1</v>
      </c>
      <c r="C22" s="276">
        <v>2</v>
      </c>
      <c r="D22" s="276"/>
      <c r="E22" s="277" t="s">
        <v>285</v>
      </c>
      <c r="F22" s="277" t="s">
        <v>286</v>
      </c>
      <c r="G22" s="279">
        <v>21</v>
      </c>
      <c r="H22" s="279" t="s">
        <v>287</v>
      </c>
      <c r="I22" s="280">
        <v>23</v>
      </c>
    </row>
    <row r="23" spans="1:13" s="274" customFormat="1" x14ac:dyDescent="0.2">
      <c r="A23" s="275">
        <v>1</v>
      </c>
      <c r="B23" s="276">
        <v>1</v>
      </c>
      <c r="C23" s="276">
        <v>2</v>
      </c>
      <c r="D23" s="276"/>
      <c r="E23" s="277" t="s">
        <v>288</v>
      </c>
      <c r="F23" s="277" t="s">
        <v>289</v>
      </c>
      <c r="G23" s="279">
        <v>5</v>
      </c>
      <c r="H23" s="279">
        <v>5.5</v>
      </c>
      <c r="I23" s="280">
        <v>6</v>
      </c>
    </row>
    <row r="24" spans="1:13" s="274" customFormat="1" ht="22.5" x14ac:dyDescent="0.2">
      <c r="A24" s="275">
        <v>1</v>
      </c>
      <c r="B24" s="276">
        <v>1</v>
      </c>
      <c r="C24" s="276">
        <v>2</v>
      </c>
      <c r="D24" s="276"/>
      <c r="E24" s="277" t="s">
        <v>290</v>
      </c>
      <c r="F24" s="277" t="s">
        <v>291</v>
      </c>
      <c r="G24" s="279">
        <v>100</v>
      </c>
      <c r="H24" s="279">
        <v>100</v>
      </c>
      <c r="I24" s="280">
        <v>100</v>
      </c>
    </row>
    <row r="25" spans="1:13" s="274" customFormat="1" ht="15" customHeight="1" x14ac:dyDescent="0.2">
      <c r="A25" s="275">
        <v>1</v>
      </c>
      <c r="B25" s="276">
        <v>1</v>
      </c>
      <c r="C25" s="276">
        <v>2</v>
      </c>
      <c r="D25" s="276">
        <v>1</v>
      </c>
      <c r="E25" s="277" t="s">
        <v>142</v>
      </c>
      <c r="F25" s="277" t="s">
        <v>292</v>
      </c>
      <c r="G25" s="281">
        <v>1</v>
      </c>
      <c r="H25" s="281">
        <v>1</v>
      </c>
      <c r="I25" s="282">
        <v>1</v>
      </c>
    </row>
    <row r="26" spans="1:13" s="274" customFormat="1" x14ac:dyDescent="0.2">
      <c r="A26" s="275">
        <v>1</v>
      </c>
      <c r="B26" s="276">
        <v>1</v>
      </c>
      <c r="C26" s="276">
        <v>2</v>
      </c>
      <c r="D26" s="276">
        <v>1</v>
      </c>
      <c r="E26" s="277" t="s">
        <v>99</v>
      </c>
      <c r="F26" s="277" t="s">
        <v>293</v>
      </c>
      <c r="G26" s="281">
        <v>11</v>
      </c>
      <c r="H26" s="281">
        <v>12</v>
      </c>
      <c r="I26" s="282">
        <v>12</v>
      </c>
    </row>
    <row r="27" spans="1:13" s="274" customFormat="1" x14ac:dyDescent="0.2">
      <c r="A27" s="275">
        <v>1</v>
      </c>
      <c r="B27" s="276">
        <v>1</v>
      </c>
      <c r="C27" s="276">
        <v>2</v>
      </c>
      <c r="D27" s="276">
        <v>1</v>
      </c>
      <c r="E27" s="277" t="s">
        <v>146</v>
      </c>
      <c r="F27" s="277" t="s">
        <v>294</v>
      </c>
      <c r="G27" s="281">
        <v>30</v>
      </c>
      <c r="H27" s="281">
        <v>30</v>
      </c>
      <c r="I27" s="282">
        <v>30</v>
      </c>
    </row>
    <row r="28" spans="1:13" s="274" customFormat="1" ht="14.25" customHeight="1" x14ac:dyDescent="0.2">
      <c r="A28" s="275">
        <v>1</v>
      </c>
      <c r="B28" s="276">
        <v>1</v>
      </c>
      <c r="C28" s="276">
        <v>2</v>
      </c>
      <c r="D28" s="276">
        <v>1</v>
      </c>
      <c r="E28" s="277" t="s">
        <v>91</v>
      </c>
      <c r="F28" s="277" t="s">
        <v>295</v>
      </c>
      <c r="G28" s="281">
        <v>30</v>
      </c>
      <c r="H28" s="281">
        <v>30</v>
      </c>
      <c r="I28" s="282">
        <v>30</v>
      </c>
    </row>
    <row r="29" spans="1:13" s="274" customFormat="1" x14ac:dyDescent="0.2">
      <c r="A29" s="275">
        <v>1</v>
      </c>
      <c r="B29" s="276">
        <v>1</v>
      </c>
      <c r="C29" s="276">
        <v>2</v>
      </c>
      <c r="D29" s="276">
        <v>2</v>
      </c>
      <c r="E29" s="277" t="s">
        <v>143</v>
      </c>
      <c r="F29" s="277" t="s">
        <v>296</v>
      </c>
      <c r="G29" s="281">
        <v>95</v>
      </c>
      <c r="H29" s="281" t="s">
        <v>263</v>
      </c>
      <c r="I29" s="282" t="s">
        <v>264</v>
      </c>
    </row>
    <row r="30" spans="1:13" s="274" customFormat="1" x14ac:dyDescent="0.2">
      <c r="A30" s="275">
        <v>1</v>
      </c>
      <c r="B30" s="276">
        <v>1</v>
      </c>
      <c r="C30" s="276">
        <v>2</v>
      </c>
      <c r="D30" s="276">
        <v>2</v>
      </c>
      <c r="E30" s="277" t="s">
        <v>106</v>
      </c>
      <c r="F30" s="277" t="s">
        <v>297</v>
      </c>
      <c r="G30" s="281">
        <v>48</v>
      </c>
      <c r="H30" s="281">
        <v>54</v>
      </c>
      <c r="I30" s="282">
        <v>60</v>
      </c>
      <c r="M30" s="274" t="s">
        <v>298</v>
      </c>
    </row>
    <row r="31" spans="1:13" s="274" customFormat="1" x14ac:dyDescent="0.2">
      <c r="A31" s="275">
        <v>1</v>
      </c>
      <c r="B31" s="276">
        <v>1</v>
      </c>
      <c r="C31" s="276">
        <v>2</v>
      </c>
      <c r="D31" s="276">
        <v>2</v>
      </c>
      <c r="E31" s="277" t="s">
        <v>100</v>
      </c>
      <c r="F31" s="277" t="s">
        <v>299</v>
      </c>
      <c r="G31" s="281">
        <v>7</v>
      </c>
      <c r="H31" s="281">
        <v>8</v>
      </c>
      <c r="I31" s="282">
        <v>13</v>
      </c>
    </row>
    <row r="32" spans="1:13" s="274" customFormat="1" x14ac:dyDescent="0.2">
      <c r="A32" s="275">
        <v>1</v>
      </c>
      <c r="B32" s="276">
        <v>1</v>
      </c>
      <c r="C32" s="276">
        <v>2</v>
      </c>
      <c r="D32" s="276">
        <v>2</v>
      </c>
      <c r="E32" s="277" t="s">
        <v>105</v>
      </c>
      <c r="F32" s="277" t="s">
        <v>300</v>
      </c>
      <c r="G32" s="281">
        <v>73</v>
      </c>
      <c r="H32" s="281">
        <v>75</v>
      </c>
      <c r="I32" s="282">
        <v>77</v>
      </c>
    </row>
    <row r="33" spans="1:9" s="274" customFormat="1" x14ac:dyDescent="0.2">
      <c r="A33" s="275">
        <v>1</v>
      </c>
      <c r="B33" s="276">
        <v>1</v>
      </c>
      <c r="C33" s="276">
        <v>2</v>
      </c>
      <c r="D33" s="276">
        <v>2</v>
      </c>
      <c r="E33" s="277" t="s">
        <v>107</v>
      </c>
      <c r="F33" s="277" t="s">
        <v>301</v>
      </c>
      <c r="G33" s="281">
        <v>2500</v>
      </c>
      <c r="H33" s="281">
        <v>2800</v>
      </c>
      <c r="I33" s="282">
        <v>3000</v>
      </c>
    </row>
    <row r="34" spans="1:9" s="274" customFormat="1" x14ac:dyDescent="0.2">
      <c r="A34" s="275">
        <v>1</v>
      </c>
      <c r="B34" s="276">
        <v>1</v>
      </c>
      <c r="C34" s="276">
        <v>2</v>
      </c>
      <c r="D34" s="276">
        <v>2</v>
      </c>
      <c r="E34" s="277" t="s">
        <v>108</v>
      </c>
      <c r="F34" s="277" t="s">
        <v>302</v>
      </c>
      <c r="G34" s="281">
        <v>4</v>
      </c>
      <c r="H34" s="281">
        <v>5</v>
      </c>
      <c r="I34" s="282">
        <v>5</v>
      </c>
    </row>
    <row r="35" spans="1:9" s="274" customFormat="1" x14ac:dyDescent="0.2">
      <c r="A35" s="275">
        <v>1</v>
      </c>
      <c r="B35" s="276">
        <v>1</v>
      </c>
      <c r="C35" s="276">
        <v>2</v>
      </c>
      <c r="D35" s="276">
        <v>2</v>
      </c>
      <c r="E35" s="277" t="s">
        <v>104</v>
      </c>
      <c r="F35" s="277" t="s">
        <v>303</v>
      </c>
      <c r="G35" s="281">
        <v>45</v>
      </c>
      <c r="H35" s="281">
        <v>48</v>
      </c>
      <c r="I35" s="282">
        <v>50</v>
      </c>
    </row>
    <row r="36" spans="1:9" s="274" customFormat="1" x14ac:dyDescent="0.2">
      <c r="A36" s="275">
        <v>1</v>
      </c>
      <c r="B36" s="276">
        <v>1</v>
      </c>
      <c r="C36" s="276">
        <v>2</v>
      </c>
      <c r="D36" s="276">
        <v>2</v>
      </c>
      <c r="E36" s="277" t="s">
        <v>109</v>
      </c>
      <c r="F36" s="277" t="s">
        <v>304</v>
      </c>
      <c r="G36" s="281">
        <v>10</v>
      </c>
      <c r="H36" s="281">
        <v>15</v>
      </c>
      <c r="I36" s="282">
        <v>20</v>
      </c>
    </row>
    <row r="37" spans="1:9" s="274" customFormat="1" x14ac:dyDescent="0.2">
      <c r="A37" s="275">
        <v>1</v>
      </c>
      <c r="B37" s="276">
        <v>1</v>
      </c>
      <c r="C37" s="276">
        <v>2</v>
      </c>
      <c r="D37" s="276">
        <v>2</v>
      </c>
      <c r="E37" s="277" t="s">
        <v>144</v>
      </c>
      <c r="F37" s="277" t="s">
        <v>305</v>
      </c>
      <c r="G37" s="281" t="s">
        <v>101</v>
      </c>
      <c r="H37" s="281" t="s">
        <v>102</v>
      </c>
      <c r="I37" s="282" t="s">
        <v>103</v>
      </c>
    </row>
    <row r="38" spans="1:9" s="274" customFormat="1" x14ac:dyDescent="0.2">
      <c r="A38" s="275">
        <v>1</v>
      </c>
      <c r="B38" s="276">
        <v>1</v>
      </c>
      <c r="C38" s="276">
        <v>2</v>
      </c>
      <c r="D38" s="276">
        <v>2</v>
      </c>
      <c r="E38" s="277" t="s">
        <v>95</v>
      </c>
      <c r="F38" s="277" t="s">
        <v>306</v>
      </c>
      <c r="G38" s="281">
        <v>4</v>
      </c>
      <c r="H38" s="281">
        <v>5</v>
      </c>
      <c r="I38" s="282">
        <v>6</v>
      </c>
    </row>
    <row r="39" spans="1:9" s="274" customFormat="1" ht="13.5" thickBot="1" x14ac:dyDescent="0.25">
      <c r="A39" s="283">
        <v>1</v>
      </c>
      <c r="B39" s="284">
        <v>1</v>
      </c>
      <c r="C39" s="284">
        <v>2</v>
      </c>
      <c r="D39" s="284">
        <v>2</v>
      </c>
      <c r="E39" s="285" t="s">
        <v>145</v>
      </c>
      <c r="F39" s="285" t="s">
        <v>307</v>
      </c>
      <c r="G39" s="286">
        <v>3</v>
      </c>
      <c r="H39" s="286">
        <v>4</v>
      </c>
      <c r="I39" s="287">
        <v>5</v>
      </c>
    </row>
    <row r="40" spans="1:9" s="274" customFormat="1" x14ac:dyDescent="0.2">
      <c r="A40" s="288"/>
      <c r="B40" s="289"/>
      <c r="C40" s="290"/>
      <c r="D40" s="290"/>
      <c r="E40" s="291"/>
      <c r="F40" s="292"/>
      <c r="G40" s="293"/>
      <c r="H40" s="293"/>
      <c r="I40" s="293"/>
    </row>
    <row r="41" spans="1:9" s="274" customFormat="1" x14ac:dyDescent="0.2">
      <c r="A41" s="288"/>
      <c r="B41" s="294"/>
      <c r="C41" s="290"/>
      <c r="D41" s="290"/>
      <c r="E41" s="291"/>
      <c r="F41" s="292"/>
      <c r="G41" s="293"/>
      <c r="H41" s="293"/>
      <c r="I41" s="293"/>
    </row>
    <row r="42" spans="1:9" s="274" customFormat="1" x14ac:dyDescent="0.2">
      <c r="A42" s="288"/>
      <c r="B42" s="294"/>
      <c r="C42" s="290"/>
      <c r="D42" s="290"/>
      <c r="E42" s="291"/>
      <c r="F42" s="292"/>
      <c r="G42" s="293"/>
      <c r="H42" s="293"/>
      <c r="I42" s="293"/>
    </row>
    <row r="43" spans="1:9" s="274" customFormat="1" x14ac:dyDescent="0.2">
      <c r="A43" s="288"/>
      <c r="B43" s="294"/>
      <c r="C43" s="290"/>
      <c r="D43" s="290"/>
      <c r="E43" s="291"/>
      <c r="F43" s="292"/>
      <c r="G43" s="293"/>
      <c r="H43" s="293"/>
      <c r="I43" s="293"/>
    </row>
    <row r="44" spans="1:9" s="274" customFormat="1" x14ac:dyDescent="0.2">
      <c r="A44" s="288"/>
      <c r="B44" s="294"/>
      <c r="C44" s="290"/>
      <c r="D44" s="290"/>
      <c r="E44" s="292"/>
      <c r="F44" s="292"/>
      <c r="G44" s="293"/>
      <c r="H44" s="293"/>
      <c r="I44" s="293"/>
    </row>
    <row r="45" spans="1:9" s="274" customFormat="1" x14ac:dyDescent="0.2">
      <c r="A45" s="288"/>
      <c r="B45" s="294"/>
      <c r="C45" s="290"/>
      <c r="D45" s="290"/>
      <c r="E45" s="291"/>
      <c r="F45" s="292"/>
      <c r="G45" s="293"/>
      <c r="H45" s="293"/>
      <c r="I45" s="293"/>
    </row>
    <row r="46" spans="1:9" s="274" customFormat="1" x14ac:dyDescent="0.2">
      <c r="A46" s="288"/>
      <c r="B46" s="294"/>
      <c r="C46" s="290"/>
      <c r="D46" s="290"/>
      <c r="E46" s="291"/>
      <c r="F46" s="292"/>
      <c r="G46" s="293"/>
      <c r="H46" s="293"/>
      <c r="I46" s="293"/>
    </row>
    <row r="47" spans="1:9" s="274" customFormat="1" x14ac:dyDescent="0.2">
      <c r="A47" s="288"/>
      <c r="B47" s="294"/>
      <c r="C47" s="290"/>
      <c r="D47" s="290"/>
      <c r="E47" s="291"/>
      <c r="F47" s="292"/>
      <c r="G47" s="293"/>
      <c r="H47" s="293"/>
      <c r="I47" s="293"/>
    </row>
    <row r="48" spans="1:9" s="274" customFormat="1" x14ac:dyDescent="0.2">
      <c r="A48" s="288"/>
      <c r="B48" s="294"/>
      <c r="C48" s="290"/>
      <c r="D48" s="290"/>
      <c r="E48" s="291"/>
      <c r="F48" s="292"/>
      <c r="G48" s="293"/>
      <c r="H48" s="293"/>
      <c r="I48" s="293"/>
    </row>
    <row r="49" spans="1:9" s="274" customFormat="1" x14ac:dyDescent="0.2">
      <c r="A49" s="288"/>
      <c r="B49" s="294"/>
      <c r="C49" s="290"/>
      <c r="D49" s="290"/>
      <c r="E49" s="291"/>
      <c r="F49" s="292"/>
      <c r="G49" s="293"/>
      <c r="H49" s="293"/>
      <c r="I49" s="293"/>
    </row>
    <row r="50" spans="1:9" s="274" customFormat="1" x14ac:dyDescent="0.2">
      <c r="A50" s="288"/>
      <c r="B50" s="294"/>
      <c r="C50" s="290"/>
      <c r="D50" s="290"/>
      <c r="E50" s="291"/>
      <c r="F50" s="292"/>
      <c r="G50" s="293"/>
      <c r="H50" s="293"/>
      <c r="I50" s="293"/>
    </row>
    <row r="51" spans="1:9" s="274" customFormat="1" x14ac:dyDescent="0.2">
      <c r="A51" s="288"/>
      <c r="B51" s="294"/>
      <c r="C51" s="290"/>
      <c r="D51" s="290"/>
      <c r="E51" s="291"/>
      <c r="F51" s="292"/>
      <c r="G51" s="293"/>
      <c r="H51" s="293"/>
      <c r="I51" s="293"/>
    </row>
    <row r="52" spans="1:9" s="274" customFormat="1" x14ac:dyDescent="0.2">
      <c r="A52" s="288"/>
      <c r="B52" s="294"/>
      <c r="C52" s="290"/>
      <c r="D52" s="290"/>
      <c r="E52" s="291"/>
      <c r="F52" s="292"/>
      <c r="G52" s="293"/>
      <c r="H52" s="293"/>
      <c r="I52" s="293"/>
    </row>
    <row r="53" spans="1:9" s="274" customFormat="1" x14ac:dyDescent="0.2">
      <c r="A53" s="288"/>
      <c r="B53" s="294"/>
      <c r="C53" s="290"/>
      <c r="D53" s="290"/>
      <c r="E53" s="291"/>
      <c r="F53" s="292"/>
      <c r="G53" s="293"/>
      <c r="H53" s="293"/>
      <c r="I53" s="293"/>
    </row>
    <row r="54" spans="1:9" s="274" customFormat="1" x14ac:dyDescent="0.2">
      <c r="A54" s="288"/>
      <c r="B54" s="294"/>
      <c r="C54" s="290"/>
      <c r="D54" s="290"/>
      <c r="E54" s="295"/>
      <c r="F54" s="292"/>
      <c r="G54" s="293"/>
      <c r="H54" s="293"/>
      <c r="I54" s="293"/>
    </row>
    <row r="55" spans="1:9" s="274" customFormat="1" x14ac:dyDescent="0.2">
      <c r="A55" s="288"/>
      <c r="B55" s="294"/>
      <c r="C55" s="290"/>
      <c r="D55" s="290"/>
      <c r="E55" s="292"/>
      <c r="F55" s="292"/>
      <c r="G55" s="296"/>
      <c r="H55" s="296"/>
      <c r="I55" s="296"/>
    </row>
    <row r="56" spans="1:9" s="274" customFormat="1" x14ac:dyDescent="0.2">
      <c r="A56" s="288"/>
      <c r="B56" s="294"/>
      <c r="C56" s="290"/>
      <c r="D56" s="290"/>
      <c r="E56" s="292"/>
      <c r="F56" s="292"/>
      <c r="G56" s="296"/>
      <c r="H56" s="296"/>
      <c r="I56" s="296"/>
    </row>
    <row r="57" spans="1:9" s="274" customFormat="1" x14ac:dyDescent="0.2">
      <c r="A57" s="288"/>
      <c r="B57" s="294"/>
      <c r="C57" s="290"/>
      <c r="D57" s="290"/>
      <c r="E57" s="292"/>
      <c r="F57" s="292"/>
      <c r="G57" s="296"/>
      <c r="H57" s="296"/>
      <c r="I57" s="296"/>
    </row>
    <row r="58" spans="1:9" x14ac:dyDescent="0.2">
      <c r="A58" s="297"/>
      <c r="B58" s="297"/>
      <c r="C58" s="297"/>
      <c r="D58" s="298"/>
      <c r="E58" s="298"/>
      <c r="F58" s="298"/>
      <c r="G58" s="299"/>
      <c r="H58" s="300"/>
      <c r="I58" s="300"/>
    </row>
    <row r="59" spans="1:9" x14ac:dyDescent="0.2">
      <c r="A59" s="301"/>
      <c r="B59" s="301"/>
      <c r="C59" s="301"/>
      <c r="D59" s="301"/>
      <c r="E59" s="301"/>
      <c r="F59" s="301"/>
    </row>
    <row r="60" spans="1:9" x14ac:dyDescent="0.2">
      <c r="A60" s="301"/>
      <c r="B60" s="301"/>
      <c r="C60" s="301"/>
      <c r="D60" s="301"/>
      <c r="E60" s="301"/>
      <c r="F60" s="301"/>
    </row>
  </sheetData>
  <mergeCells count="5">
    <mergeCell ref="F1:I1"/>
    <mergeCell ref="A2:I2"/>
    <mergeCell ref="A3:I3"/>
    <mergeCell ref="A4:I4"/>
    <mergeCell ref="A5:I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3</vt:i4>
      </vt:variant>
    </vt:vector>
  </HeadingPairs>
  <TitlesOfParts>
    <vt:vector size="8" baseType="lpstr">
      <vt:lpstr>1b tesinys</vt:lpstr>
      <vt:lpstr>1 lentel tesinys</vt:lpstr>
      <vt:lpstr>1 lentele</vt:lpstr>
      <vt:lpstr>2 lentele</vt:lpstr>
      <vt:lpstr>2 lentel</vt:lpstr>
      <vt:lpstr>'1 lentele'!Print_Area</vt:lpstr>
      <vt:lpstr>'1b tesinys'!Print_Area</vt:lpstr>
      <vt:lpstr>'1 lentele'!Print_Titles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V.Balkauskaite</cp:lastModifiedBy>
  <cp:lastPrinted>2015-02-03T18:36:33Z</cp:lastPrinted>
  <dcterms:created xsi:type="dcterms:W3CDTF">1996-10-14T23:33:28Z</dcterms:created>
  <dcterms:modified xsi:type="dcterms:W3CDTF">2015-02-13T09:55:00Z</dcterms:modified>
</cp:coreProperties>
</file>