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Balkauskaite\Desktop\ELEKTR\"/>
    </mc:Choice>
  </mc:AlternateContent>
  <bookViews>
    <workbookView xWindow="0" yWindow="0" windowWidth="28800" windowHeight="12735"/>
  </bookViews>
  <sheets>
    <sheet name="1 lent tesinys" sheetId="2" r:id="rId1"/>
    <sheet name="1 lentele" sheetId="5" r:id="rId2"/>
    <sheet name="2 lentele" sheetId="3" r:id="rId3"/>
  </sheets>
  <definedNames>
    <definedName name="_xlnm._FilterDatabase" localSheetId="1" hidden="1">'1 lentele'!$G$1:$G$275</definedName>
    <definedName name="_xlnm.Print_Area" localSheetId="0">'1 lent tesinys'!$A$1:$H$41</definedName>
    <definedName name="_xlnm.Print_Area" localSheetId="1">'1 lentele'!$A$1:$U$256</definedName>
    <definedName name="_xlnm.Print_Titles" localSheetId="1">'1 lentele'!$7:$9</definedName>
  </definedNames>
  <calcPr calcId="152511" fullCalcOnLoad="1"/>
</workbook>
</file>

<file path=xl/calcChain.xml><?xml version="1.0" encoding="utf-8"?>
<calcChain xmlns="http://schemas.openxmlformats.org/spreadsheetml/2006/main">
  <c r="P239" i="5" l="1"/>
  <c r="Q157" i="5"/>
  <c r="P157" i="5"/>
  <c r="P263" i="5"/>
  <c r="G22" i="2"/>
  <c r="P191" i="5"/>
  <c r="P199" i="5"/>
  <c r="Q191" i="5"/>
  <c r="P262" i="5"/>
  <c r="G36" i="2"/>
  <c r="G35" i="2" s="1"/>
  <c r="I262" i="5"/>
  <c r="I66" i="5"/>
  <c r="H66" i="5"/>
  <c r="T214" i="5"/>
  <c r="H27" i="3"/>
  <c r="U214" i="5"/>
  <c r="I27" i="3"/>
  <c r="S214" i="5"/>
  <c r="G27" i="3"/>
  <c r="H93" i="5"/>
  <c r="I93" i="5"/>
  <c r="J93" i="5"/>
  <c r="K93" i="5"/>
  <c r="L93" i="5"/>
  <c r="M93" i="5"/>
  <c r="N93" i="5"/>
  <c r="O93" i="5"/>
  <c r="P93" i="5"/>
  <c r="Q93" i="5"/>
  <c r="S93" i="5"/>
  <c r="T93" i="5"/>
  <c r="U93" i="5"/>
  <c r="I263" i="5"/>
  <c r="J263" i="5"/>
  <c r="K263" i="5"/>
  <c r="H263" i="5"/>
  <c r="O263" i="5"/>
  <c r="Q263" i="5"/>
  <c r="H22" i="2"/>
  <c r="I265" i="5"/>
  <c r="J265" i="5"/>
  <c r="K265" i="5"/>
  <c r="J262" i="5"/>
  <c r="K262" i="5"/>
  <c r="O67" i="5"/>
  <c r="N67" i="5"/>
  <c r="N69" i="5"/>
  <c r="M67" i="5"/>
  <c r="L67" i="5"/>
  <c r="L69" i="5" s="1"/>
  <c r="L139" i="5" s="1"/>
  <c r="L255" i="5" s="1"/>
  <c r="L256" i="5" s="1"/>
  <c r="M141" i="5"/>
  <c r="M143" i="5"/>
  <c r="M237" i="5" s="1"/>
  <c r="N141" i="5"/>
  <c r="N143" i="5"/>
  <c r="M157" i="5"/>
  <c r="M263" i="5"/>
  <c r="N157" i="5"/>
  <c r="N263" i="5"/>
  <c r="O159" i="5"/>
  <c r="L157" i="5"/>
  <c r="L159" i="5" s="1"/>
  <c r="I230" i="5"/>
  <c r="J230" i="5"/>
  <c r="K230" i="5"/>
  <c r="L230" i="5"/>
  <c r="M230" i="5"/>
  <c r="N230" i="5"/>
  <c r="O230" i="5"/>
  <c r="P230" i="5"/>
  <c r="Q230" i="5"/>
  <c r="I217" i="5"/>
  <c r="J217" i="5"/>
  <c r="K217" i="5"/>
  <c r="L217" i="5"/>
  <c r="M217" i="5"/>
  <c r="N217" i="5"/>
  <c r="O217" i="5"/>
  <c r="P217" i="5"/>
  <c r="Q217" i="5"/>
  <c r="I214" i="5"/>
  <c r="J214" i="5"/>
  <c r="K214" i="5"/>
  <c r="L214" i="5"/>
  <c r="M214" i="5"/>
  <c r="N214" i="5"/>
  <c r="O214" i="5"/>
  <c r="P214" i="5"/>
  <c r="Q214" i="5"/>
  <c r="I210" i="5"/>
  <c r="J210" i="5"/>
  <c r="K210" i="5"/>
  <c r="L210" i="5"/>
  <c r="M210" i="5"/>
  <c r="N210" i="5"/>
  <c r="O210" i="5"/>
  <c r="P210" i="5"/>
  <c r="Q210" i="5"/>
  <c r="I206" i="5"/>
  <c r="J206" i="5"/>
  <c r="K206" i="5"/>
  <c r="L206" i="5"/>
  <c r="M206" i="5"/>
  <c r="N206" i="5"/>
  <c r="O206" i="5"/>
  <c r="P206" i="5"/>
  <c r="Q206" i="5"/>
  <c r="I203" i="5"/>
  <c r="J203" i="5"/>
  <c r="K203" i="5"/>
  <c r="L203" i="5"/>
  <c r="M203" i="5"/>
  <c r="N203" i="5"/>
  <c r="O203" i="5"/>
  <c r="P203" i="5"/>
  <c r="Q203" i="5"/>
  <c r="I199" i="5"/>
  <c r="J199" i="5"/>
  <c r="K199" i="5"/>
  <c r="L199" i="5"/>
  <c r="M199" i="5"/>
  <c r="N199" i="5"/>
  <c r="O199" i="5"/>
  <c r="Q199" i="5"/>
  <c r="I195" i="5"/>
  <c r="J195" i="5"/>
  <c r="K195" i="5"/>
  <c r="L195" i="5"/>
  <c r="M195" i="5"/>
  <c r="N195" i="5"/>
  <c r="O195" i="5"/>
  <c r="P195" i="5"/>
  <c r="Q195" i="5"/>
  <c r="I191" i="5"/>
  <c r="J191" i="5"/>
  <c r="K191" i="5"/>
  <c r="L191" i="5"/>
  <c r="M191" i="5"/>
  <c r="N191" i="5"/>
  <c r="O191" i="5"/>
  <c r="I165" i="5"/>
  <c r="J165" i="5"/>
  <c r="K165" i="5"/>
  <c r="L165" i="5"/>
  <c r="M165" i="5"/>
  <c r="N165" i="5"/>
  <c r="O165" i="5"/>
  <c r="P165" i="5"/>
  <c r="Q165" i="5"/>
  <c r="H165" i="5"/>
  <c r="I162" i="5"/>
  <c r="J162" i="5"/>
  <c r="K162" i="5"/>
  <c r="L162" i="5"/>
  <c r="M162" i="5"/>
  <c r="N162" i="5"/>
  <c r="O162" i="5"/>
  <c r="P162" i="5"/>
  <c r="Q162" i="5"/>
  <c r="H162" i="5"/>
  <c r="I110" i="5"/>
  <c r="J110" i="5"/>
  <c r="K110" i="5"/>
  <c r="L110" i="5"/>
  <c r="M110" i="5"/>
  <c r="N110" i="5"/>
  <c r="O110" i="5"/>
  <c r="P110" i="5"/>
  <c r="Q110" i="5"/>
  <c r="I55" i="5"/>
  <c r="J55" i="5"/>
  <c r="K55" i="5"/>
  <c r="L55" i="5"/>
  <c r="M55" i="5"/>
  <c r="N55" i="5"/>
  <c r="O55" i="5"/>
  <c r="P55" i="5"/>
  <c r="Q55" i="5"/>
  <c r="H55" i="5"/>
  <c r="I52" i="5"/>
  <c r="J52" i="5"/>
  <c r="K52" i="5"/>
  <c r="L52" i="5"/>
  <c r="M52" i="5"/>
  <c r="N52" i="5"/>
  <c r="O52" i="5"/>
  <c r="P52" i="5"/>
  <c r="Q52" i="5"/>
  <c r="I42" i="5"/>
  <c r="J42" i="5"/>
  <c r="K42" i="5"/>
  <c r="L42" i="5"/>
  <c r="M42" i="5"/>
  <c r="N42" i="5"/>
  <c r="O42" i="5"/>
  <c r="P42" i="5"/>
  <c r="Q42" i="5"/>
  <c r="H42" i="5"/>
  <c r="I39" i="5"/>
  <c r="J39" i="5"/>
  <c r="K39" i="5"/>
  <c r="L39" i="5"/>
  <c r="M39" i="5"/>
  <c r="N39" i="5"/>
  <c r="O39" i="5"/>
  <c r="P39" i="5"/>
  <c r="Q39" i="5"/>
  <c r="I33" i="5"/>
  <c r="J33" i="5"/>
  <c r="K33" i="5"/>
  <c r="L33" i="5"/>
  <c r="M33" i="5"/>
  <c r="N33" i="5"/>
  <c r="O33" i="5"/>
  <c r="O139" i="5" s="1"/>
  <c r="P33" i="5"/>
  <c r="Q33" i="5"/>
  <c r="I29" i="5"/>
  <c r="J29" i="5"/>
  <c r="K29" i="5"/>
  <c r="L29" i="5"/>
  <c r="M29" i="5"/>
  <c r="N29" i="5"/>
  <c r="N139" i="5" s="1"/>
  <c r="O29" i="5"/>
  <c r="P29" i="5"/>
  <c r="Q29" i="5"/>
  <c r="I21" i="5"/>
  <c r="I139" i="5" s="1"/>
  <c r="J21" i="5"/>
  <c r="K21" i="5"/>
  <c r="L21" i="5"/>
  <c r="M21" i="5"/>
  <c r="N21" i="5"/>
  <c r="O21" i="5"/>
  <c r="P21" i="5"/>
  <c r="Q21" i="5"/>
  <c r="I15" i="5"/>
  <c r="J15" i="5"/>
  <c r="K15" i="5"/>
  <c r="L15" i="5"/>
  <c r="M15" i="5"/>
  <c r="N15" i="5"/>
  <c r="O15" i="5"/>
  <c r="P15" i="5"/>
  <c r="P139" i="5" s="1"/>
  <c r="Q15" i="5"/>
  <c r="I108" i="5"/>
  <c r="J108" i="5"/>
  <c r="K108" i="5"/>
  <c r="L108" i="5"/>
  <c r="M108" i="5"/>
  <c r="N108" i="5"/>
  <c r="O108" i="5"/>
  <c r="P108" i="5"/>
  <c r="Q108" i="5"/>
  <c r="I68" i="5"/>
  <c r="J68" i="5"/>
  <c r="J260" i="5" s="1"/>
  <c r="K68" i="5"/>
  <c r="L68" i="5"/>
  <c r="M68" i="5"/>
  <c r="M69" i="5" s="1"/>
  <c r="M139" i="5" s="1"/>
  <c r="M255" i="5" s="1"/>
  <c r="M256" i="5" s="1"/>
  <c r="N68" i="5"/>
  <c r="O68" i="5"/>
  <c r="P68" i="5"/>
  <c r="P260" i="5" s="1"/>
  <c r="Q68" i="5"/>
  <c r="I67" i="5"/>
  <c r="J67" i="5"/>
  <c r="J69" i="5" s="1"/>
  <c r="J139" i="5" s="1"/>
  <c r="K67" i="5"/>
  <c r="P67" i="5"/>
  <c r="P69" i="5" s="1"/>
  <c r="Q67" i="5"/>
  <c r="Q261" i="5" s="1"/>
  <c r="H68" i="5"/>
  <c r="H67" i="5"/>
  <c r="T108" i="5"/>
  <c r="U108" i="5"/>
  <c r="S108" i="5"/>
  <c r="H108" i="5"/>
  <c r="I87" i="5"/>
  <c r="J87" i="5"/>
  <c r="K87" i="5"/>
  <c r="L87" i="5"/>
  <c r="M87" i="5"/>
  <c r="N87" i="5"/>
  <c r="O87" i="5"/>
  <c r="P87" i="5"/>
  <c r="Q87" i="5"/>
  <c r="I96" i="5"/>
  <c r="J96" i="5"/>
  <c r="K96" i="5"/>
  <c r="L96" i="5"/>
  <c r="M96" i="5"/>
  <c r="N96" i="5"/>
  <c r="O96" i="5"/>
  <c r="P96" i="5"/>
  <c r="Q96" i="5"/>
  <c r="I105" i="5"/>
  <c r="J105" i="5"/>
  <c r="K105" i="5"/>
  <c r="L105" i="5"/>
  <c r="M105" i="5"/>
  <c r="N105" i="5"/>
  <c r="O105" i="5"/>
  <c r="P105" i="5"/>
  <c r="Q105" i="5"/>
  <c r="I99" i="5"/>
  <c r="J99" i="5"/>
  <c r="K99" i="5"/>
  <c r="L99" i="5"/>
  <c r="M99" i="5"/>
  <c r="N99" i="5"/>
  <c r="O99" i="5"/>
  <c r="P99" i="5"/>
  <c r="Q99" i="5"/>
  <c r="I102" i="5"/>
  <c r="J102" i="5"/>
  <c r="K102" i="5"/>
  <c r="L102" i="5"/>
  <c r="M102" i="5"/>
  <c r="N102" i="5"/>
  <c r="O102" i="5"/>
  <c r="P102" i="5"/>
  <c r="Q102" i="5"/>
  <c r="I78" i="5"/>
  <c r="J78" i="5"/>
  <c r="K78" i="5"/>
  <c r="L78" i="5"/>
  <c r="M78" i="5"/>
  <c r="N78" i="5"/>
  <c r="O78" i="5"/>
  <c r="P78" i="5"/>
  <c r="Q78" i="5"/>
  <c r="I72" i="5"/>
  <c r="J72" i="5"/>
  <c r="K72" i="5"/>
  <c r="L72" i="5"/>
  <c r="M72" i="5"/>
  <c r="N72" i="5"/>
  <c r="O72" i="5"/>
  <c r="P72" i="5"/>
  <c r="Q72" i="5"/>
  <c r="I90" i="5"/>
  <c r="J90" i="5"/>
  <c r="K90" i="5"/>
  <c r="L90" i="5"/>
  <c r="M90" i="5"/>
  <c r="N90" i="5"/>
  <c r="O90" i="5"/>
  <c r="P90" i="5"/>
  <c r="Q90" i="5"/>
  <c r="I84" i="5"/>
  <c r="J84" i="5"/>
  <c r="K84" i="5"/>
  <c r="L84" i="5"/>
  <c r="M84" i="5"/>
  <c r="N84" i="5"/>
  <c r="O84" i="5"/>
  <c r="P84" i="5"/>
  <c r="Q84" i="5"/>
  <c r="I81" i="5"/>
  <c r="J81" i="5"/>
  <c r="K81" i="5"/>
  <c r="L81" i="5"/>
  <c r="M81" i="5"/>
  <c r="N81" i="5"/>
  <c r="O81" i="5"/>
  <c r="P81" i="5"/>
  <c r="Q81" i="5"/>
  <c r="I75" i="5"/>
  <c r="J75" i="5"/>
  <c r="K75" i="5"/>
  <c r="L75" i="5"/>
  <c r="M75" i="5"/>
  <c r="N75" i="5"/>
  <c r="O75" i="5"/>
  <c r="P75" i="5"/>
  <c r="Q75" i="5"/>
  <c r="I186" i="5"/>
  <c r="J186" i="5"/>
  <c r="K186" i="5"/>
  <c r="L186" i="5"/>
  <c r="M186" i="5"/>
  <c r="N186" i="5"/>
  <c r="O186" i="5"/>
  <c r="O237" i="5" s="1"/>
  <c r="P186" i="5"/>
  <c r="Q186" i="5"/>
  <c r="I173" i="5"/>
  <c r="J173" i="5"/>
  <c r="K173" i="5"/>
  <c r="L173" i="5"/>
  <c r="M173" i="5"/>
  <c r="N173" i="5"/>
  <c r="O173" i="5"/>
  <c r="P173" i="5"/>
  <c r="Q173" i="5"/>
  <c r="I151" i="5"/>
  <c r="J151" i="5"/>
  <c r="K151" i="5"/>
  <c r="L151" i="5"/>
  <c r="M151" i="5"/>
  <c r="N151" i="5"/>
  <c r="O151" i="5"/>
  <c r="P151" i="5"/>
  <c r="Q151" i="5"/>
  <c r="I177" i="5"/>
  <c r="J177" i="5"/>
  <c r="K177" i="5"/>
  <c r="L177" i="5"/>
  <c r="M177" i="5"/>
  <c r="N177" i="5"/>
  <c r="O177" i="5"/>
  <c r="P177" i="5"/>
  <c r="Q177" i="5"/>
  <c r="I155" i="5"/>
  <c r="J155" i="5"/>
  <c r="K155" i="5"/>
  <c r="L155" i="5"/>
  <c r="M155" i="5"/>
  <c r="N155" i="5"/>
  <c r="O155" i="5"/>
  <c r="P155" i="5"/>
  <c r="Q155" i="5"/>
  <c r="I175" i="5"/>
  <c r="J175" i="5"/>
  <c r="K175" i="5"/>
  <c r="L175" i="5"/>
  <c r="M175" i="5"/>
  <c r="N175" i="5"/>
  <c r="O175" i="5"/>
  <c r="P175" i="5"/>
  <c r="Q175" i="5"/>
  <c r="I153" i="5"/>
  <c r="J153" i="5"/>
  <c r="K153" i="5"/>
  <c r="L153" i="5"/>
  <c r="M153" i="5"/>
  <c r="N153" i="5"/>
  <c r="O153" i="5"/>
  <c r="P153" i="5"/>
  <c r="Q153" i="5"/>
  <c r="I169" i="5"/>
  <c r="J169" i="5"/>
  <c r="K169" i="5"/>
  <c r="L169" i="5"/>
  <c r="M169" i="5"/>
  <c r="N169" i="5"/>
  <c r="O169" i="5"/>
  <c r="P169" i="5"/>
  <c r="Q169" i="5"/>
  <c r="I171" i="5"/>
  <c r="J171" i="5"/>
  <c r="K171" i="5"/>
  <c r="L171" i="5"/>
  <c r="M171" i="5"/>
  <c r="N171" i="5"/>
  <c r="O171" i="5"/>
  <c r="P171" i="5"/>
  <c r="Q171" i="5"/>
  <c r="I167" i="5"/>
  <c r="J167" i="5"/>
  <c r="K167" i="5"/>
  <c r="L167" i="5"/>
  <c r="M167" i="5"/>
  <c r="N167" i="5"/>
  <c r="O167" i="5"/>
  <c r="P167" i="5"/>
  <c r="Q167" i="5"/>
  <c r="I149" i="5"/>
  <c r="J149" i="5"/>
  <c r="K149" i="5"/>
  <c r="L149" i="5"/>
  <c r="M149" i="5"/>
  <c r="N149" i="5"/>
  <c r="O149" i="5"/>
  <c r="P149" i="5"/>
  <c r="Q149" i="5"/>
  <c r="I147" i="5"/>
  <c r="J147" i="5"/>
  <c r="K147" i="5"/>
  <c r="L147" i="5"/>
  <c r="M147" i="5"/>
  <c r="N147" i="5"/>
  <c r="O147" i="5"/>
  <c r="P147" i="5"/>
  <c r="Q147" i="5"/>
  <c r="K143" i="5"/>
  <c r="O143" i="5"/>
  <c r="I145" i="5"/>
  <c r="J145" i="5"/>
  <c r="K145" i="5"/>
  <c r="L145" i="5"/>
  <c r="M145" i="5"/>
  <c r="N145" i="5"/>
  <c r="O145" i="5"/>
  <c r="P145" i="5"/>
  <c r="Q145" i="5"/>
  <c r="I246" i="5"/>
  <c r="J246" i="5"/>
  <c r="K246" i="5"/>
  <c r="L246" i="5"/>
  <c r="M246" i="5"/>
  <c r="N246" i="5"/>
  <c r="O246" i="5"/>
  <c r="P246" i="5"/>
  <c r="Q246" i="5"/>
  <c r="H230" i="5"/>
  <c r="I226" i="5"/>
  <c r="J226" i="5"/>
  <c r="K226" i="5"/>
  <c r="L226" i="5"/>
  <c r="M226" i="5"/>
  <c r="N226" i="5"/>
  <c r="O226" i="5"/>
  <c r="P226" i="5"/>
  <c r="Q226" i="5"/>
  <c r="H226" i="5"/>
  <c r="H214" i="5"/>
  <c r="H203" i="5"/>
  <c r="H199" i="5"/>
  <c r="H195" i="5"/>
  <c r="I181" i="5"/>
  <c r="J181" i="5"/>
  <c r="K181" i="5"/>
  <c r="L181" i="5"/>
  <c r="M181" i="5"/>
  <c r="N181" i="5"/>
  <c r="O181" i="5"/>
  <c r="P181" i="5"/>
  <c r="Q181" i="5"/>
  <c r="H181" i="5"/>
  <c r="I46" i="5"/>
  <c r="J46" i="5"/>
  <c r="K46" i="5"/>
  <c r="L46" i="5"/>
  <c r="M46" i="5"/>
  <c r="N46" i="5"/>
  <c r="O46" i="5"/>
  <c r="P46" i="5"/>
  <c r="J141" i="5"/>
  <c r="J143" i="5"/>
  <c r="J237" i="5" s="1"/>
  <c r="K158" i="5"/>
  <c r="K159" i="5" s="1"/>
  <c r="K237" i="5" s="1"/>
  <c r="L158" i="5"/>
  <c r="L260" i="5" s="1"/>
  <c r="M158" i="5"/>
  <c r="N158" i="5"/>
  <c r="N159" i="5" s="1"/>
  <c r="N237" i="5" s="1"/>
  <c r="Q158" i="5"/>
  <c r="P158" i="5"/>
  <c r="P159" i="5"/>
  <c r="I158" i="5"/>
  <c r="I159" i="5"/>
  <c r="I237" i="5" s="1"/>
  <c r="H158" i="5"/>
  <c r="H159" i="5"/>
  <c r="P141" i="5"/>
  <c r="P143" i="5"/>
  <c r="P237" i="5" s="1"/>
  <c r="Q141" i="5"/>
  <c r="Q143" i="5"/>
  <c r="L141" i="5"/>
  <c r="L143" i="5"/>
  <c r="L237" i="5" s="1"/>
  <c r="I141" i="5"/>
  <c r="I143" i="5"/>
  <c r="H141" i="5"/>
  <c r="Q46" i="5"/>
  <c r="K239" i="5"/>
  <c r="L239" i="5"/>
  <c r="M239" i="5"/>
  <c r="M261" i="5"/>
  <c r="N239" i="5"/>
  <c r="O239" i="5"/>
  <c r="O242" i="5" s="1"/>
  <c r="O254" i="5" s="1"/>
  <c r="Q239" i="5"/>
  <c r="Q242" i="5" s="1"/>
  <c r="Q254" i="5" s="1"/>
  <c r="K240" i="5"/>
  <c r="K264" i="5" s="1"/>
  <c r="L240" i="5"/>
  <c r="L264" i="5" s="1"/>
  <c r="F26" i="2" s="1"/>
  <c r="E26" i="2" s="1"/>
  <c r="M240" i="5"/>
  <c r="M264" i="5" s="1"/>
  <c r="N240" i="5"/>
  <c r="N264" i="5" s="1"/>
  <c r="O240" i="5"/>
  <c r="P240" i="5"/>
  <c r="P264" i="5"/>
  <c r="G26" i="2" s="1"/>
  <c r="Q240" i="5"/>
  <c r="Q264" i="5" s="1"/>
  <c r="H26" i="2" s="1"/>
  <c r="K241" i="5"/>
  <c r="K260" i="5"/>
  <c r="L241" i="5"/>
  <c r="L242" i="5"/>
  <c r="L254" i="5" s="1"/>
  <c r="M241" i="5"/>
  <c r="N241" i="5"/>
  <c r="O241" i="5"/>
  <c r="P241" i="5"/>
  <c r="P242" i="5" s="1"/>
  <c r="P254" i="5" s="1"/>
  <c r="Q241" i="5"/>
  <c r="I241" i="5"/>
  <c r="J241" i="5"/>
  <c r="H241" i="5"/>
  <c r="H260" i="5" s="1"/>
  <c r="H270" i="5" s="1"/>
  <c r="I264" i="5"/>
  <c r="J240" i="5"/>
  <c r="J264" i="5"/>
  <c r="H240" i="5"/>
  <c r="H264" i="5"/>
  <c r="I239" i="5"/>
  <c r="J239" i="5"/>
  <c r="J242" i="5" s="1"/>
  <c r="J254" i="5" s="1"/>
  <c r="H239" i="5"/>
  <c r="H250" i="5"/>
  <c r="I112" i="5"/>
  <c r="J112" i="5"/>
  <c r="K112" i="5"/>
  <c r="L112" i="5"/>
  <c r="M112" i="5"/>
  <c r="N112" i="5"/>
  <c r="O112" i="5"/>
  <c r="P112" i="5"/>
  <c r="Q112" i="5"/>
  <c r="I60" i="5"/>
  <c r="J60" i="5"/>
  <c r="K60" i="5"/>
  <c r="L60" i="5"/>
  <c r="M60" i="5"/>
  <c r="N60" i="5"/>
  <c r="O60" i="5"/>
  <c r="P60" i="5"/>
  <c r="Q60" i="5"/>
  <c r="Q50" i="5"/>
  <c r="I37" i="5"/>
  <c r="J37" i="5"/>
  <c r="K37" i="5"/>
  <c r="K139" i="5" s="1"/>
  <c r="L37" i="5"/>
  <c r="M37" i="5"/>
  <c r="N37" i="5"/>
  <c r="O37" i="5"/>
  <c r="P37" i="5"/>
  <c r="Q37" i="5"/>
  <c r="I25" i="5"/>
  <c r="J25" i="5"/>
  <c r="K25" i="5"/>
  <c r="L25" i="5"/>
  <c r="M25" i="5"/>
  <c r="N25" i="5"/>
  <c r="O25" i="5"/>
  <c r="P25" i="5"/>
  <c r="Q25" i="5"/>
  <c r="I23" i="5"/>
  <c r="J23" i="5"/>
  <c r="K23" i="5"/>
  <c r="L23" i="5"/>
  <c r="M23" i="5"/>
  <c r="N23" i="5"/>
  <c r="O23" i="5"/>
  <c r="P23" i="5"/>
  <c r="Q23" i="5"/>
  <c r="I253" i="5"/>
  <c r="J253" i="5"/>
  <c r="K253" i="5"/>
  <c r="L253" i="5"/>
  <c r="M253" i="5"/>
  <c r="N253" i="5"/>
  <c r="O253" i="5"/>
  <c r="P253" i="5"/>
  <c r="Q253" i="5"/>
  <c r="I250" i="5"/>
  <c r="J250" i="5"/>
  <c r="K250" i="5"/>
  <c r="L250" i="5"/>
  <c r="M250" i="5"/>
  <c r="N250" i="5"/>
  <c r="O250" i="5"/>
  <c r="P250" i="5"/>
  <c r="Q250" i="5"/>
  <c r="I222" i="5"/>
  <c r="J222" i="5"/>
  <c r="K222" i="5"/>
  <c r="L222" i="5"/>
  <c r="M222" i="5"/>
  <c r="N222" i="5"/>
  <c r="O222" i="5"/>
  <c r="P222" i="5"/>
  <c r="Q222" i="5"/>
  <c r="I219" i="5"/>
  <c r="J219" i="5"/>
  <c r="K219" i="5"/>
  <c r="L219" i="5"/>
  <c r="M219" i="5"/>
  <c r="N219" i="5"/>
  <c r="O219" i="5"/>
  <c r="P219" i="5"/>
  <c r="Q219" i="5"/>
  <c r="S206" i="5"/>
  <c r="G25" i="3"/>
  <c r="J158" i="5"/>
  <c r="J159" i="5"/>
  <c r="I17" i="5"/>
  <c r="J17" i="5"/>
  <c r="K17" i="5"/>
  <c r="L17" i="5"/>
  <c r="M17" i="5"/>
  <c r="N17" i="5"/>
  <c r="O17" i="5"/>
  <c r="P17" i="5"/>
  <c r="Q17" i="5"/>
  <c r="I44" i="5"/>
  <c r="J44" i="5"/>
  <c r="K44" i="5"/>
  <c r="L44" i="5"/>
  <c r="M44" i="5"/>
  <c r="N44" i="5"/>
  <c r="O44" i="5"/>
  <c r="P44" i="5"/>
  <c r="Q44" i="5"/>
  <c r="I269" i="5"/>
  <c r="J269" i="5"/>
  <c r="K269" i="5"/>
  <c r="L269" i="5"/>
  <c r="F41" i="2" s="1"/>
  <c r="E41" i="2" s="1"/>
  <c r="M269" i="5"/>
  <c r="N269" i="5"/>
  <c r="O269" i="5"/>
  <c r="P269" i="5"/>
  <c r="G41" i="2"/>
  <c r="Q269" i="5"/>
  <c r="H41" i="2"/>
  <c r="H269" i="5"/>
  <c r="H46" i="5"/>
  <c r="I266" i="5"/>
  <c r="J266" i="5"/>
  <c r="K266" i="5"/>
  <c r="L266" i="5"/>
  <c r="F32" i="2" s="1"/>
  <c r="E32" i="2" s="1"/>
  <c r="M266" i="5"/>
  <c r="N266" i="5"/>
  <c r="O266" i="5"/>
  <c r="P266" i="5"/>
  <c r="G32" i="2" s="1"/>
  <c r="Q266" i="5"/>
  <c r="H32" i="2" s="1"/>
  <c r="H266" i="5"/>
  <c r="D32" i="2" s="1"/>
  <c r="P122" i="5"/>
  <c r="N232" i="5"/>
  <c r="K268" i="5"/>
  <c r="J268" i="5"/>
  <c r="I268" i="5"/>
  <c r="H268" i="5"/>
  <c r="H112" i="5"/>
  <c r="H267" i="5"/>
  <c r="L262" i="5"/>
  <c r="F36" i="2" s="1"/>
  <c r="M262" i="5"/>
  <c r="N262" i="5"/>
  <c r="O262" i="5"/>
  <c r="Q262" i="5"/>
  <c r="H36" i="2" s="1"/>
  <c r="H35" i="2" s="1"/>
  <c r="H262" i="5"/>
  <c r="U138" i="5"/>
  <c r="T138" i="5"/>
  <c r="S138" i="5"/>
  <c r="Q138" i="5"/>
  <c r="P138" i="5"/>
  <c r="O138" i="5"/>
  <c r="N138" i="5"/>
  <c r="M138" i="5"/>
  <c r="L138" i="5"/>
  <c r="K138" i="5"/>
  <c r="J138" i="5"/>
  <c r="I138" i="5"/>
  <c r="H138" i="5"/>
  <c r="U105" i="5"/>
  <c r="T105" i="5"/>
  <c r="S105" i="5"/>
  <c r="H105" i="5"/>
  <c r="H186" i="5"/>
  <c r="M232" i="5"/>
  <c r="O232" i="5"/>
  <c r="L232" i="5"/>
  <c r="H217" i="5"/>
  <c r="M268" i="5"/>
  <c r="N268" i="5"/>
  <c r="O268" i="5"/>
  <c r="L268" i="5"/>
  <c r="F30" i="2" s="1"/>
  <c r="U219" i="5"/>
  <c r="T219" i="5"/>
  <c r="S219" i="5"/>
  <c r="H219" i="5"/>
  <c r="P268" i="5"/>
  <c r="G30" i="2" s="1"/>
  <c r="Q268" i="5"/>
  <c r="H30" i="2" s="1"/>
  <c r="H29" i="2" s="1"/>
  <c r="H29" i="5"/>
  <c r="H33" i="5"/>
  <c r="H37" i="5"/>
  <c r="I50" i="5"/>
  <c r="J50" i="5"/>
  <c r="K50" i="5"/>
  <c r="L50" i="5"/>
  <c r="M50" i="5"/>
  <c r="N50" i="5"/>
  <c r="O50" i="5"/>
  <c r="P50" i="5"/>
  <c r="H50" i="5"/>
  <c r="H191" i="5"/>
  <c r="I267" i="5"/>
  <c r="J267" i="5"/>
  <c r="K267" i="5"/>
  <c r="L267" i="5"/>
  <c r="F31" i="2" s="1"/>
  <c r="E31" i="2" s="1"/>
  <c r="M267" i="5"/>
  <c r="N267" i="5"/>
  <c r="O267" i="5"/>
  <c r="P267" i="5"/>
  <c r="G31" i="2"/>
  <c r="Q267" i="5"/>
  <c r="H31" i="2"/>
  <c r="U250" i="5"/>
  <c r="T250" i="5"/>
  <c r="S250" i="5"/>
  <c r="U246" i="5"/>
  <c r="T246" i="5"/>
  <c r="S246" i="5"/>
  <c r="H246" i="5"/>
  <c r="H20" i="3"/>
  <c r="I20" i="3"/>
  <c r="H21" i="3"/>
  <c r="I21" i="3"/>
  <c r="H23" i="3"/>
  <c r="I23" i="3"/>
  <c r="G23" i="3"/>
  <c r="G21" i="3"/>
  <c r="G20" i="3"/>
  <c r="E19" i="3"/>
  <c r="H11" i="3"/>
  <c r="I11" i="3"/>
  <c r="H12" i="3"/>
  <c r="I12" i="3"/>
  <c r="H13" i="3"/>
  <c r="I13" i="3"/>
  <c r="H14" i="3"/>
  <c r="I14" i="3"/>
  <c r="H15" i="3"/>
  <c r="I15" i="3"/>
  <c r="H16" i="3"/>
  <c r="I16" i="3"/>
  <c r="H18" i="3"/>
  <c r="I18" i="3"/>
  <c r="G18" i="3"/>
  <c r="G16" i="3"/>
  <c r="G15" i="3"/>
  <c r="G14" i="3"/>
  <c r="G13" i="3"/>
  <c r="G12" i="3"/>
  <c r="G11" i="3"/>
  <c r="H10" i="3"/>
  <c r="I10" i="3"/>
  <c r="G10" i="3"/>
  <c r="E29" i="3"/>
  <c r="E28" i="3"/>
  <c r="E27" i="3"/>
  <c r="E26" i="3"/>
  <c r="E25" i="3"/>
  <c r="E24" i="3"/>
  <c r="E23" i="3"/>
  <c r="E22" i="3"/>
  <c r="E21" i="3"/>
  <c r="E20" i="3"/>
  <c r="E18" i="3"/>
  <c r="E17" i="3"/>
  <c r="E16" i="3"/>
  <c r="E15" i="3"/>
  <c r="E14" i="3"/>
  <c r="E13" i="3"/>
  <c r="E12" i="3"/>
  <c r="E11" i="3"/>
  <c r="E10" i="3"/>
  <c r="A1" i="2"/>
  <c r="J120" i="5"/>
  <c r="U159" i="5"/>
  <c r="H19" i="3"/>
  <c r="I19" i="3"/>
  <c r="G19" i="3"/>
  <c r="T111" i="5"/>
  <c r="T112" i="5"/>
  <c r="U111" i="5"/>
  <c r="U112" i="5"/>
  <c r="S111" i="5"/>
  <c r="S112" i="5"/>
  <c r="T69" i="5"/>
  <c r="I17" i="3"/>
  <c r="U69" i="5"/>
  <c r="G17" i="3"/>
  <c r="U66" i="5"/>
  <c r="T66" i="5"/>
  <c r="S66" i="5"/>
  <c r="Q66" i="5"/>
  <c r="P66" i="5"/>
  <c r="O66" i="5"/>
  <c r="N66" i="5"/>
  <c r="M66" i="5"/>
  <c r="L66" i="5"/>
  <c r="K66" i="5"/>
  <c r="J66" i="5"/>
  <c r="U62" i="5"/>
  <c r="T62" i="5"/>
  <c r="S62" i="5"/>
  <c r="Q62" i="5"/>
  <c r="P62" i="5"/>
  <c r="O62" i="5"/>
  <c r="N62" i="5"/>
  <c r="M62" i="5"/>
  <c r="L62" i="5"/>
  <c r="K62" i="5"/>
  <c r="J62" i="5"/>
  <c r="I62" i="5"/>
  <c r="H62" i="5"/>
  <c r="T102" i="5"/>
  <c r="U102" i="5"/>
  <c r="S102" i="5"/>
  <c r="H102" i="5"/>
  <c r="T99" i="5"/>
  <c r="U99" i="5"/>
  <c r="S99" i="5"/>
  <c r="H99" i="5"/>
  <c r="T96" i="5"/>
  <c r="U96" i="5"/>
  <c r="S96" i="5"/>
  <c r="H96" i="5"/>
  <c r="T90" i="5"/>
  <c r="U90" i="5"/>
  <c r="S90" i="5"/>
  <c r="H90" i="5"/>
  <c r="T87" i="5"/>
  <c r="U87" i="5"/>
  <c r="S87" i="5"/>
  <c r="H87" i="5"/>
  <c r="T84" i="5"/>
  <c r="U84" i="5"/>
  <c r="S84" i="5"/>
  <c r="H84" i="5"/>
  <c r="T81" i="5"/>
  <c r="U81" i="5"/>
  <c r="S81" i="5"/>
  <c r="H81" i="5"/>
  <c r="T78" i="5"/>
  <c r="U78" i="5"/>
  <c r="S78" i="5"/>
  <c r="H78" i="5"/>
  <c r="T75" i="5"/>
  <c r="U75" i="5"/>
  <c r="S75" i="5"/>
  <c r="H75" i="5"/>
  <c r="T72" i="5"/>
  <c r="U72" i="5"/>
  <c r="S72" i="5"/>
  <c r="H72" i="5"/>
  <c r="T134" i="5"/>
  <c r="U134" i="5"/>
  <c r="S134" i="5"/>
  <c r="I134" i="5"/>
  <c r="J134" i="5"/>
  <c r="K134" i="5"/>
  <c r="L134" i="5"/>
  <c r="M134" i="5"/>
  <c r="N134" i="5"/>
  <c r="O134" i="5"/>
  <c r="P134" i="5"/>
  <c r="Q134" i="5"/>
  <c r="H134" i="5"/>
  <c r="T132" i="5"/>
  <c r="U132" i="5"/>
  <c r="S132" i="5"/>
  <c r="I132" i="5"/>
  <c r="J132" i="5"/>
  <c r="K132" i="5"/>
  <c r="L132" i="5"/>
  <c r="M132" i="5"/>
  <c r="N132" i="5"/>
  <c r="O132" i="5"/>
  <c r="P132" i="5"/>
  <c r="Q132" i="5"/>
  <c r="H132" i="5"/>
  <c r="T130" i="5"/>
  <c r="U130" i="5"/>
  <c r="S130" i="5"/>
  <c r="I130" i="5"/>
  <c r="J130" i="5"/>
  <c r="K130" i="5"/>
  <c r="L130" i="5"/>
  <c r="M130" i="5"/>
  <c r="N130" i="5"/>
  <c r="O130" i="5"/>
  <c r="P130" i="5"/>
  <c r="Q130" i="5"/>
  <c r="H130" i="5"/>
  <c r="T128" i="5"/>
  <c r="U128" i="5"/>
  <c r="S128" i="5"/>
  <c r="I128" i="5"/>
  <c r="J128" i="5"/>
  <c r="K128" i="5"/>
  <c r="L128" i="5"/>
  <c r="M128" i="5"/>
  <c r="N128" i="5"/>
  <c r="O128" i="5"/>
  <c r="P128" i="5"/>
  <c r="Q128" i="5"/>
  <c r="H128" i="5"/>
  <c r="T126" i="5"/>
  <c r="U126" i="5"/>
  <c r="S126" i="5"/>
  <c r="I126" i="5"/>
  <c r="J126" i="5"/>
  <c r="K126" i="5"/>
  <c r="L126" i="5"/>
  <c r="M126" i="5"/>
  <c r="N126" i="5"/>
  <c r="O126" i="5"/>
  <c r="P126" i="5"/>
  <c r="Q126" i="5"/>
  <c r="H126" i="5"/>
  <c r="T124" i="5"/>
  <c r="U124" i="5"/>
  <c r="S124" i="5"/>
  <c r="I124" i="5"/>
  <c r="J124" i="5"/>
  <c r="K124" i="5"/>
  <c r="L124" i="5"/>
  <c r="M124" i="5"/>
  <c r="N124" i="5"/>
  <c r="O124" i="5"/>
  <c r="P124" i="5"/>
  <c r="Q124" i="5"/>
  <c r="H124" i="5"/>
  <c r="T122" i="5"/>
  <c r="U122" i="5"/>
  <c r="S122" i="5"/>
  <c r="I122" i="5"/>
  <c r="J122" i="5"/>
  <c r="K122" i="5"/>
  <c r="L122" i="5"/>
  <c r="M122" i="5"/>
  <c r="N122" i="5"/>
  <c r="O122" i="5"/>
  <c r="Q122" i="5"/>
  <c r="H122" i="5"/>
  <c r="T120" i="5"/>
  <c r="U120" i="5"/>
  <c r="S120" i="5"/>
  <c r="I120" i="5"/>
  <c r="K120" i="5"/>
  <c r="L120" i="5"/>
  <c r="M120" i="5"/>
  <c r="N120" i="5"/>
  <c r="O120" i="5"/>
  <c r="P120" i="5"/>
  <c r="Q120" i="5"/>
  <c r="H120" i="5"/>
  <c r="T118" i="5"/>
  <c r="U118" i="5"/>
  <c r="S118" i="5"/>
  <c r="I118" i="5"/>
  <c r="J118" i="5"/>
  <c r="K118" i="5"/>
  <c r="L118" i="5"/>
  <c r="M118" i="5"/>
  <c r="N118" i="5"/>
  <c r="O118" i="5"/>
  <c r="P118" i="5"/>
  <c r="Q118" i="5"/>
  <c r="H118" i="5"/>
  <c r="S116" i="5"/>
  <c r="I116" i="5"/>
  <c r="J116" i="5"/>
  <c r="K116" i="5"/>
  <c r="L116" i="5"/>
  <c r="M116" i="5"/>
  <c r="N116" i="5"/>
  <c r="O116" i="5"/>
  <c r="P116" i="5"/>
  <c r="Q116" i="5"/>
  <c r="H116" i="5"/>
  <c r="T114" i="5"/>
  <c r="U114" i="5"/>
  <c r="S114" i="5"/>
  <c r="I114" i="5"/>
  <c r="J114" i="5"/>
  <c r="K114" i="5"/>
  <c r="L114" i="5"/>
  <c r="M114" i="5"/>
  <c r="N114" i="5"/>
  <c r="O114" i="5"/>
  <c r="P114" i="5"/>
  <c r="Q114" i="5"/>
  <c r="H114" i="5"/>
  <c r="T236" i="5"/>
  <c r="U236" i="5"/>
  <c r="S236" i="5"/>
  <c r="I236" i="5"/>
  <c r="J236" i="5"/>
  <c r="K236" i="5"/>
  <c r="L236" i="5"/>
  <c r="M236" i="5"/>
  <c r="N236" i="5"/>
  <c r="O236" i="5"/>
  <c r="P236" i="5"/>
  <c r="Q236" i="5"/>
  <c r="H236" i="5"/>
  <c r="T234" i="5"/>
  <c r="U234" i="5"/>
  <c r="S234" i="5"/>
  <c r="I234" i="5"/>
  <c r="J234" i="5"/>
  <c r="K234" i="5"/>
  <c r="L234" i="5"/>
  <c r="M234" i="5"/>
  <c r="N234" i="5"/>
  <c r="O234" i="5"/>
  <c r="P234" i="5"/>
  <c r="Q234" i="5"/>
  <c r="H234" i="5"/>
  <c r="T177" i="5"/>
  <c r="U177" i="5"/>
  <c r="S177" i="5"/>
  <c r="H177" i="5"/>
  <c r="T175" i="5"/>
  <c r="U175" i="5"/>
  <c r="S175" i="5"/>
  <c r="H175" i="5"/>
  <c r="T173" i="5"/>
  <c r="U173" i="5"/>
  <c r="S173" i="5"/>
  <c r="H173" i="5"/>
  <c r="T171" i="5"/>
  <c r="U171" i="5"/>
  <c r="S171" i="5"/>
  <c r="H171" i="5"/>
  <c r="T169" i="5"/>
  <c r="U169" i="5"/>
  <c r="S169" i="5"/>
  <c r="H169" i="5"/>
  <c r="T155" i="5"/>
  <c r="U155" i="5"/>
  <c r="S155" i="5"/>
  <c r="H155" i="5"/>
  <c r="T153" i="5"/>
  <c r="U153" i="5"/>
  <c r="S153" i="5"/>
  <c r="H153" i="5"/>
  <c r="T151" i="5"/>
  <c r="U151" i="5"/>
  <c r="S151" i="5"/>
  <c r="H151" i="5"/>
  <c r="T149" i="5"/>
  <c r="U149" i="5"/>
  <c r="S149" i="5"/>
  <c r="H149" i="5"/>
  <c r="T147" i="5"/>
  <c r="U147" i="5"/>
  <c r="S147" i="5"/>
  <c r="H147" i="5"/>
  <c r="T167" i="5"/>
  <c r="U167" i="5"/>
  <c r="S167" i="5"/>
  <c r="H167" i="5"/>
  <c r="T145" i="5"/>
  <c r="U145" i="5"/>
  <c r="S145" i="5"/>
  <c r="H145" i="5"/>
  <c r="T165" i="5"/>
  <c r="U165" i="5"/>
  <c r="S165" i="5"/>
  <c r="T162" i="5"/>
  <c r="U162" i="5"/>
  <c r="S162" i="5"/>
  <c r="T136" i="5"/>
  <c r="U136" i="5"/>
  <c r="S136" i="5"/>
  <c r="I136" i="5"/>
  <c r="J136" i="5"/>
  <c r="K136" i="5"/>
  <c r="L136" i="5"/>
  <c r="M136" i="5"/>
  <c r="N136" i="5"/>
  <c r="O136" i="5"/>
  <c r="P136" i="5"/>
  <c r="Q136" i="5"/>
  <c r="H136" i="5"/>
  <c r="H15" i="5"/>
  <c r="H139" i="5" s="1"/>
  <c r="H17" i="5"/>
  <c r="H21" i="5"/>
  <c r="H23" i="5"/>
  <c r="H25" i="5"/>
  <c r="H39" i="5"/>
  <c r="H44" i="5"/>
  <c r="H52" i="5"/>
  <c r="H110" i="5"/>
  <c r="Q265" i="5"/>
  <c r="H27" i="2" s="1"/>
  <c r="L265" i="5"/>
  <c r="F27" i="2" s="1"/>
  <c r="E27" i="2" s="1"/>
  <c r="M265" i="5"/>
  <c r="N265" i="5"/>
  <c r="O265" i="5"/>
  <c r="P265" i="5"/>
  <c r="G27" i="2" s="1"/>
  <c r="H265" i="5"/>
  <c r="U46" i="5"/>
  <c r="T46" i="5"/>
  <c r="S46" i="5"/>
  <c r="U44" i="5"/>
  <c r="T44" i="5"/>
  <c r="S44" i="5"/>
  <c r="U186" i="5"/>
  <c r="T186" i="5"/>
  <c r="S186" i="5"/>
  <c r="S226" i="5"/>
  <c r="T226" i="5"/>
  <c r="U226" i="5"/>
  <c r="U232" i="5"/>
  <c r="T232" i="5"/>
  <c r="S232" i="5"/>
  <c r="Q232" i="5"/>
  <c r="P232" i="5"/>
  <c r="K232" i="5"/>
  <c r="J232" i="5"/>
  <c r="I232" i="5"/>
  <c r="H232" i="5"/>
  <c r="T60" i="5"/>
  <c r="U60" i="5"/>
  <c r="S60" i="5"/>
  <c r="U23" i="5"/>
  <c r="T23" i="5"/>
  <c r="S23" i="5"/>
  <c r="U19" i="5"/>
  <c r="T19" i="5"/>
  <c r="S19" i="5"/>
  <c r="U50" i="5"/>
  <c r="T50" i="5"/>
  <c r="S50" i="5"/>
  <c r="U195" i="5"/>
  <c r="I22" i="3" s="1"/>
  <c r="T195" i="5"/>
  <c r="H22" i="3" s="1"/>
  <c r="S195" i="5"/>
  <c r="G22" i="3" s="1"/>
  <c r="U222" i="5"/>
  <c r="T222" i="5"/>
  <c r="S222" i="5"/>
  <c r="H222" i="5"/>
  <c r="U210" i="5"/>
  <c r="I26" i="3" s="1"/>
  <c r="T210" i="5"/>
  <c r="H26" i="3" s="1"/>
  <c r="S210" i="5"/>
  <c r="G26" i="3" s="1"/>
  <c r="H210" i="5"/>
  <c r="U206" i="5"/>
  <c r="I25" i="3"/>
  <c r="T206" i="5"/>
  <c r="H25" i="3"/>
  <c r="H206" i="5"/>
  <c r="U37" i="5"/>
  <c r="T37" i="5"/>
  <c r="S37" i="5"/>
  <c r="U25" i="5"/>
  <c r="T25" i="5"/>
  <c r="S25" i="5"/>
  <c r="U39" i="5"/>
  <c r="T39" i="5"/>
  <c r="S39" i="5"/>
  <c r="U230" i="5"/>
  <c r="T230" i="5"/>
  <c r="S230" i="5"/>
  <c r="U42" i="5"/>
  <c r="T42" i="5"/>
  <c r="S42" i="5"/>
  <c r="U55" i="5"/>
  <c r="T55" i="5"/>
  <c r="S55" i="5"/>
  <c r="U253" i="5"/>
  <c r="I29" i="3" s="1"/>
  <c r="T253" i="5"/>
  <c r="H29" i="3" s="1"/>
  <c r="S253" i="5"/>
  <c r="G29" i="3" s="1"/>
  <c r="H253" i="5"/>
  <c r="U242" i="5"/>
  <c r="I28" i="3"/>
  <c r="T242" i="5"/>
  <c r="H28" i="3"/>
  <c r="S242" i="5"/>
  <c r="G28" i="3"/>
  <c r="U181" i="5"/>
  <c r="T181" i="5"/>
  <c r="S181" i="5"/>
  <c r="U203" i="5"/>
  <c r="I24" i="3" s="1"/>
  <c r="T203" i="5"/>
  <c r="H24" i="3" s="1"/>
  <c r="S203" i="5"/>
  <c r="G24" i="3" s="1"/>
  <c r="U199" i="5"/>
  <c r="T199" i="5"/>
  <c r="S199" i="5"/>
  <c r="U191" i="5"/>
  <c r="T191" i="5"/>
  <c r="S191" i="5"/>
  <c r="S15" i="5"/>
  <c r="T15" i="5"/>
  <c r="U15" i="5"/>
  <c r="S17" i="5"/>
  <c r="T17" i="5"/>
  <c r="U17" i="5"/>
  <c r="S21" i="5"/>
  <c r="T21" i="5"/>
  <c r="U21" i="5"/>
  <c r="S29" i="5"/>
  <c r="U29" i="5"/>
  <c r="S33" i="5"/>
  <c r="T33" i="5"/>
  <c r="U33" i="5"/>
  <c r="S52" i="5"/>
  <c r="T52" i="5"/>
  <c r="U52" i="5"/>
  <c r="S110" i="5"/>
  <c r="T110" i="5"/>
  <c r="U110" i="5"/>
  <c r="S159" i="5"/>
  <c r="T159" i="5"/>
  <c r="S143" i="5"/>
  <c r="T143" i="5"/>
  <c r="H17" i="3"/>
  <c r="S69" i="5"/>
  <c r="H60" i="5"/>
  <c r="U143" i="5"/>
  <c r="N260" i="5"/>
  <c r="N270" i="5" s="1"/>
  <c r="F11" i="2" s="1"/>
  <c r="E11" i="2" s="1"/>
  <c r="L261" i="5"/>
  <c r="F17" i="2"/>
  <c r="F15" i="2" s="1"/>
  <c r="L263" i="5"/>
  <c r="F22" i="2" s="1"/>
  <c r="E22" i="2" s="1"/>
  <c r="O264" i="5"/>
  <c r="H69" i="5"/>
  <c r="K69" i="5"/>
  <c r="H242" i="5"/>
  <c r="H254" i="5" s="1"/>
  <c r="H261" i="5"/>
  <c r="I260" i="5"/>
  <c r="I270" i="5" s="1"/>
  <c r="Q260" i="5"/>
  <c r="H24" i="2" s="1"/>
  <c r="O260" i="5"/>
  <c r="I242" i="5"/>
  <c r="I254" i="5" s="1"/>
  <c r="M260" i="5"/>
  <c r="M270" i="5" s="1"/>
  <c r="F10" i="2" s="1"/>
  <c r="K242" i="5"/>
  <c r="K254" i="5" s="1"/>
  <c r="I261" i="5"/>
  <c r="E17" i="2"/>
  <c r="P261" i="5"/>
  <c r="G17" i="2" s="1"/>
  <c r="G15" i="2" s="1"/>
  <c r="O69" i="5"/>
  <c r="M242" i="5"/>
  <c r="M254" i="5"/>
  <c r="M159" i="5"/>
  <c r="I69" i="5"/>
  <c r="N261" i="5"/>
  <c r="K261" i="5"/>
  <c r="K270" i="5" s="1"/>
  <c r="H143" i="5"/>
  <c r="H237" i="5" s="1"/>
  <c r="Q159" i="5"/>
  <c r="Q237" i="5" s="1"/>
  <c r="F14" i="2" l="1"/>
  <c r="E15" i="2"/>
  <c r="G24" i="2"/>
  <c r="G14" i="2" s="1"/>
  <c r="G13" i="2" s="1"/>
  <c r="P270" i="5"/>
  <c r="G9" i="2" s="1"/>
  <c r="E10" i="2"/>
  <c r="G29" i="2"/>
  <c r="F35" i="2"/>
  <c r="E35" i="2" s="1"/>
  <c r="E36" i="2"/>
  <c r="J255" i="5"/>
  <c r="J256" i="5" s="1"/>
  <c r="E30" i="2"/>
  <c r="F29" i="2"/>
  <c r="E29" i="2" s="1"/>
  <c r="H17" i="2"/>
  <c r="H15" i="2" s="1"/>
  <c r="H14" i="2" s="1"/>
  <c r="H13" i="2" s="1"/>
  <c r="Q270" i="5"/>
  <c r="H9" i="2" s="1"/>
  <c r="J270" i="5"/>
  <c r="P255" i="5"/>
  <c r="P256" i="5" s="1"/>
  <c r="P273" i="5" s="1"/>
  <c r="I255" i="5"/>
  <c r="I256" i="5" s="1"/>
  <c r="I273" i="5" s="1"/>
  <c r="N255" i="5"/>
  <c r="N256" i="5" s="1"/>
  <c r="N273" i="5" s="1"/>
  <c r="O255" i="5"/>
  <c r="O256" i="5" s="1"/>
  <c r="L270" i="5"/>
  <c r="L273" i="5" s="1"/>
  <c r="F24" i="2"/>
  <c r="E24" i="2" s="1"/>
  <c r="H255" i="5"/>
  <c r="H256" i="5" s="1"/>
  <c r="H273" i="5" s="1"/>
  <c r="K255" i="5"/>
  <c r="K256" i="5" s="1"/>
  <c r="K273" i="5" s="1"/>
  <c r="M273" i="5"/>
  <c r="O261" i="5"/>
  <c r="O270" i="5" s="1"/>
  <c r="F12" i="2" s="1"/>
  <c r="N242" i="5"/>
  <c r="N254" i="5" s="1"/>
  <c r="Q69" i="5"/>
  <c r="Q139" i="5" s="1"/>
  <c r="Q255" i="5" s="1"/>
  <c r="Q256" i="5" s="1"/>
  <c r="Q273" i="5" s="1"/>
  <c r="J261" i="5"/>
  <c r="E12" i="2" l="1"/>
  <c r="E9" i="2" s="1"/>
  <c r="F9" i="2"/>
  <c r="F13" i="2"/>
  <c r="E13" i="2" s="1"/>
  <c r="E14" i="2"/>
  <c r="J273" i="5"/>
  <c r="O273" i="5"/>
</calcChain>
</file>

<file path=xl/sharedStrings.xml><?xml version="1.0" encoding="utf-8"?>
<sst xmlns="http://schemas.openxmlformats.org/spreadsheetml/2006/main" count="845" uniqueCount="325">
  <si>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</si>
  <si>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</si>
  <si>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</si>
  <si>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</si>
  <si>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</si>
  <si>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</si>
  <si>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</si>
  <si>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</si>
  <si>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</si>
  <si>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</si>
  <si>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</si>
  <si>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</si>
  <si>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</si>
  <si>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</si>
  <si>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</si>
  <si>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</si>
  <si>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</si>
  <si>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Finansavimo šaltiniai</t>
  </si>
  <si>
    <t>1</t>
  </si>
  <si>
    <t>3</t>
  </si>
  <si>
    <t>2</t>
  </si>
  <si>
    <t>4</t>
  </si>
  <si>
    <t>5</t>
  </si>
  <si>
    <t>6</t>
  </si>
  <si>
    <t>7</t>
  </si>
  <si>
    <t>-</t>
  </si>
  <si>
    <t xml:space="preserve"> -</t>
  </si>
  <si>
    <t>8</t>
  </si>
  <si>
    <t>TIKSLŲ, UŽDAVINIŲ, PRIEMONIŲ ASIGNAVIMŲ IR PRODUKTO VERTINIMO KRITERIJŲ SUVESTINĖ</t>
  </si>
  <si>
    <t>9</t>
  </si>
  <si>
    <t>Pavadinimas</t>
  </si>
  <si>
    <t>(savivaldybės, padalinio, įstaigos pavadinimas)</t>
  </si>
  <si>
    <t>10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</si>
  <si>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</si>
  <si>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</si>
  <si>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</si>
  <si>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</si>
  <si>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</si>
  <si>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</si>
  <si>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</si>
  <si>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</si>
  <si>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</si>
  <si>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</si>
  <si>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</si>
  <si>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</si>
  <si>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</si>
  <si>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</si>
  <si>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</si>
  <si>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</si>
  <si>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2015-ųjų m. asignavimų poreikis</t>
  </si>
  <si>
    <t>2016- ųjų m. asignavimų poreikis</t>
  </si>
  <si>
    <t xml:space="preserve">2016-iesiems m. </t>
  </si>
  <si>
    <t>2016-ųjų m. asignavimų poreikis</t>
  </si>
  <si>
    <t>SOCIALINĖS APSAUGOS PLĖTOJIMO, SKURDO BEI SOCIALINĖS ATSKIRTIES MAŽINIMO IR SVEIKATOS PROGRAMOS NR. 2</t>
  </si>
  <si>
    <t>SOCIALINĖS APSAUGOS PLĖTOJIMO, SKURDO BEI SOCIALINĖS ATSKIRTIES MAŽINIMO IR SVEIKATOS PROGRAMOS VERTINIMO KRITERIJŲ SUVESTINĖ</t>
  </si>
  <si>
    <t>2 programa. Socialinės apsaugos plėtojimo, skurdo bei socialinės atskirties mažinimo ir sveikatos programa</t>
  </si>
  <si>
    <t>Įgyvendinti Lietuvos Respublikos įstatymais ir kitais teisės aktais numatytą socialinę ir sveikatos politiką, mažinti socialinę atskirtį rajone</t>
  </si>
  <si>
    <t>Užtikrinti teisės aktais numatytų išmokų ir kompensacijų mokėjimą</t>
  </si>
  <si>
    <t>11</t>
  </si>
  <si>
    <t>Keleivių ir socialiai išskirtinų gyventojų gr. pavėžėjimo ir kelių transporto vežėjų važiavimo išlaidų kompensavimas</t>
  </si>
  <si>
    <t>Nemokamo maitinimo moksleiviams skyrimas</t>
  </si>
  <si>
    <t xml:space="preserve">Maisto iš ES intervencinių atsargų tiekimo organizavimo labiausiai nepasiturintiems Akmenės rajono gyventojams programa  </t>
  </si>
  <si>
    <t>12</t>
  </si>
  <si>
    <t>Organizuoti ir teikti socialines paslaugas, gerinti neįgaliųjų socialinę integraciją</t>
  </si>
  <si>
    <t>13</t>
  </si>
  <si>
    <t>14</t>
  </si>
  <si>
    <t>17</t>
  </si>
  <si>
    <t>19</t>
  </si>
  <si>
    <t>20</t>
  </si>
  <si>
    <t>Užtikrinti kokybiškas visuomenės sveikatos priežiūros paslaugas</t>
  </si>
  <si>
    <t>VB</t>
  </si>
  <si>
    <t>Vaikų globos namų veiklos organizavimas</t>
  </si>
  <si>
    <t>Kompensacijos nukentėjusiems 1991 m. sausio 11-13 d. įvykiuose skyrimas ir mokėjimas</t>
  </si>
  <si>
    <t>Vienkartinė pašalpa asmenims, grižusiems iš įkalinimo įstaigų skyrimas ir mokėjimas</t>
  </si>
  <si>
    <t>SB (deleg.)</t>
  </si>
  <si>
    <t>SB (KR)</t>
  </si>
  <si>
    <t>SB(deleg.)</t>
  </si>
  <si>
    <t>Socialinių paslaugų teikimo projektų finansavimas ir įgyvendinimas</t>
  </si>
  <si>
    <t>Kompleksinis pagalbos teikimas priklausomiems asmenims</t>
  </si>
  <si>
    <t>10.01.02.01</t>
  </si>
  <si>
    <t>10.01.02.04</t>
  </si>
  <si>
    <t>10.04.01.40</t>
  </si>
  <si>
    <t>10.06.01.01</t>
  </si>
  <si>
    <t>10.07.01.01</t>
  </si>
  <si>
    <t>10.01.02.40</t>
  </si>
  <si>
    <t>Socialinių pašalpų gavėjų skaičius</t>
  </si>
  <si>
    <t>Kompensacijų gavėjų skaičius</t>
  </si>
  <si>
    <t>Laidojimo pašalpų gavėjų skaičius</t>
  </si>
  <si>
    <t>Kompensacijos gavėjų skaičius</t>
  </si>
  <si>
    <t>Mokinių, gaunančių nemokamą maitinimą, skaičius</t>
  </si>
  <si>
    <t>Mokinių, aprūpintų mokinio reikmėmis, skaičius</t>
  </si>
  <si>
    <t>Valstybės biudžeto lėšos (užsienyje žuvusių LR piliečių palaikų pervežimui)</t>
  </si>
  <si>
    <t>10.07.01.01/10.03.01.01</t>
  </si>
  <si>
    <t>10.09.01.01./10.09.01.09</t>
  </si>
  <si>
    <t>10.09.01.01</t>
  </si>
  <si>
    <t>10.02.01.40</t>
  </si>
  <si>
    <t>10.07.01.01/10.09.01.01</t>
  </si>
  <si>
    <t>SB (SAP)</t>
  </si>
  <si>
    <t>10.04.01.01</t>
  </si>
  <si>
    <t>15</t>
  </si>
  <si>
    <t>16</t>
  </si>
  <si>
    <t>18</t>
  </si>
  <si>
    <t>Socialinio darbo organizavimas</t>
  </si>
  <si>
    <r>
      <t xml:space="preserve">2.1.1.1. valstybės deleguotoms funkcijom vykdyti </t>
    </r>
    <r>
      <rPr>
        <b/>
        <sz val="10"/>
        <color indexed="8"/>
        <rFont val="Times New Roman"/>
        <family val="1"/>
        <charset val="186"/>
      </rPr>
      <t>(SB (deleg))</t>
    </r>
  </si>
  <si>
    <r>
      <t xml:space="preserve">2.1.1.2. mokinio krepšelio lėšos </t>
    </r>
    <r>
      <rPr>
        <b/>
        <sz val="10"/>
        <color indexed="8"/>
        <rFont val="Times New Roman"/>
        <family val="1"/>
        <charset val="186"/>
      </rPr>
      <t>(MK)</t>
    </r>
  </si>
  <si>
    <r>
      <t xml:space="preserve">2.1.1.3. kitos spec. dotacijos- kitoms savivaldybėms  perduotoms  įstaigoms išlaikyti </t>
    </r>
    <r>
      <rPr>
        <b/>
        <sz val="10"/>
        <color indexed="8"/>
        <rFont val="Times New Roman"/>
        <family val="1"/>
        <charset val="186"/>
      </rPr>
      <t>(SB (KSD))</t>
    </r>
  </si>
  <si>
    <r>
      <t xml:space="preserve">2.1.1.4. </t>
    </r>
    <r>
      <rPr>
        <sz val="10"/>
        <rFont val="Times New Roman"/>
        <family val="1"/>
        <charset val="186"/>
      </rPr>
      <t xml:space="preserve">valstybės investicijų programa </t>
    </r>
    <r>
      <rPr>
        <b/>
        <sz val="10"/>
        <rFont val="Times New Roman"/>
        <family val="1"/>
        <charset val="186"/>
      </rPr>
      <t>(VIP)</t>
    </r>
  </si>
  <si>
    <r>
      <t xml:space="preserve">2.1.1.5. lėšos pagal vyriausybės nutarimus </t>
    </r>
    <r>
      <rPr>
        <b/>
        <sz val="10"/>
        <color indexed="8"/>
        <rFont val="Times New Roman"/>
        <family val="1"/>
        <charset val="186"/>
      </rPr>
      <t>(SB  (VN))</t>
    </r>
  </si>
  <si>
    <r>
      <t>2.1.1.6.</t>
    </r>
    <r>
      <rPr>
        <sz val="10"/>
        <rFont val="Times New Roman"/>
        <family val="1"/>
        <charset val="186"/>
      </rPr>
      <t xml:space="preserve"> bendrosios dotacijos kompensacija </t>
    </r>
    <r>
      <rPr>
        <b/>
        <sz val="10"/>
        <rFont val="Times New Roman"/>
        <family val="1"/>
        <charset val="186"/>
      </rPr>
      <t>(BDK)</t>
    </r>
  </si>
  <si>
    <r>
      <t>2.1.1.7.</t>
    </r>
    <r>
      <rPr>
        <sz val="10"/>
        <rFont val="Times New Roman"/>
        <family val="1"/>
        <charset val="186"/>
      </rPr>
      <t xml:space="preserve"> nepanaudota bendrosios dotacijos kompensacija </t>
    </r>
    <r>
      <rPr>
        <b/>
        <sz val="10"/>
        <rFont val="Times New Roman"/>
        <family val="1"/>
        <charset val="186"/>
      </rPr>
      <t>(NBDK)</t>
    </r>
  </si>
  <si>
    <r>
      <t xml:space="preserve">2.1.2. Savivaldybės biudžeto lėšos kitoms reikmėms atlikti </t>
    </r>
    <r>
      <rPr>
        <b/>
        <sz val="10"/>
        <color indexed="8"/>
        <rFont val="Times New Roman"/>
        <family val="1"/>
        <charset val="186"/>
      </rPr>
      <t>(SB (KR))</t>
    </r>
  </si>
  <si>
    <r>
      <t xml:space="preserve">2.1.3. Skolintos lėšos </t>
    </r>
    <r>
      <rPr>
        <b/>
        <sz val="10"/>
        <rFont val="Times New Roman"/>
        <family val="1"/>
        <charset val="186"/>
      </rPr>
      <t>(SL)</t>
    </r>
  </si>
  <si>
    <r>
      <t xml:space="preserve">2.1.4. Biudžetinių įstaigų pajamos </t>
    </r>
    <r>
      <rPr>
        <b/>
        <sz val="10"/>
        <rFont val="Times New Roman"/>
        <family val="1"/>
        <charset val="186"/>
      </rPr>
      <t>(BĮP)</t>
    </r>
  </si>
  <si>
    <r>
      <t xml:space="preserve">2.1.5. Aplinkos apsaugos rėmimo specialioji programa (sveikatos apsaugos priemonės) </t>
    </r>
    <r>
      <rPr>
        <b/>
        <sz val="10"/>
        <rFont val="Times New Roman"/>
        <family val="1"/>
        <charset val="186"/>
      </rPr>
      <t>(SB (SAP))</t>
    </r>
  </si>
  <si>
    <r>
      <t xml:space="preserve">2.1.6. Aplinkos apsaugos rėmimo specialioji programa (aplinkos apsaugos priemonės) </t>
    </r>
    <r>
      <rPr>
        <b/>
        <sz val="10"/>
        <rFont val="Times New Roman"/>
        <family val="1"/>
        <charset val="186"/>
      </rPr>
      <t>(SB (AA))</t>
    </r>
  </si>
  <si>
    <r>
      <t xml:space="preserve">2.1.7. </t>
    </r>
    <r>
      <rPr>
        <sz val="10"/>
        <color indexed="8"/>
        <rFont val="Times New Roman"/>
        <family val="1"/>
        <charset val="186"/>
      </rPr>
      <t xml:space="preserve">Apyvartos lėšos </t>
    </r>
    <r>
      <rPr>
        <b/>
        <sz val="10"/>
        <color indexed="8"/>
        <rFont val="Times New Roman"/>
        <family val="1"/>
        <charset val="186"/>
      </rPr>
      <t>(AL)</t>
    </r>
  </si>
  <si>
    <r>
      <t xml:space="preserve">2.1.7.1. laisvi biudžeto lėšų likučiai </t>
    </r>
    <r>
      <rPr>
        <b/>
        <sz val="10"/>
        <rFont val="Times New Roman"/>
        <family val="1"/>
        <charset val="186"/>
      </rPr>
      <t>(AL (LBL))</t>
    </r>
  </si>
  <si>
    <r>
      <t xml:space="preserve">2.1.7.2. biudžetinių įstaigų pajamų likučiai </t>
    </r>
    <r>
      <rPr>
        <b/>
        <sz val="10"/>
        <rFont val="Times New Roman"/>
        <family val="1"/>
        <charset val="186"/>
      </rPr>
      <t>(AL (BIPL))</t>
    </r>
  </si>
  <si>
    <r>
      <t xml:space="preserve">2.1.7.3.  aplinkos apsaugos specialiosios programos laisvi likučiai (sveikatos apsaugos priemonės)  </t>
    </r>
    <r>
      <rPr>
        <b/>
        <sz val="10"/>
        <rFont val="Times New Roman"/>
        <family val="1"/>
        <charset val="186"/>
      </rPr>
      <t>(AL(SAP))</t>
    </r>
  </si>
  <si>
    <r>
      <t xml:space="preserve">2.1.7.4. aplinkos apsaugos specialiosios programos laisvi likučiai </t>
    </r>
    <r>
      <rPr>
        <b/>
        <sz val="10"/>
        <rFont val="Times New Roman"/>
        <family val="1"/>
        <charset val="186"/>
      </rPr>
      <t>(AL(AA))</t>
    </r>
  </si>
  <si>
    <r>
      <t xml:space="preserve">2.1.8.Savivaldybei grąžintos (kompensuotos) ankstesniais metais panaudotų paskolų lėšos </t>
    </r>
    <r>
      <rPr>
        <b/>
        <sz val="10"/>
        <rFont val="Times New Roman"/>
        <family val="1"/>
        <charset val="186"/>
      </rPr>
      <t>(SB kompens.)</t>
    </r>
  </si>
  <si>
    <r>
      <t xml:space="preserve">2.2.1. Valstybės biudžeto lėšos </t>
    </r>
    <r>
      <rPr>
        <b/>
        <sz val="10"/>
        <rFont val="Times New Roman"/>
        <family val="1"/>
        <charset val="186"/>
      </rPr>
      <t>(VB)</t>
    </r>
  </si>
  <si>
    <r>
      <t xml:space="preserve">2.2.2. Europos Sąjungos lėšos </t>
    </r>
    <r>
      <rPr>
        <b/>
        <sz val="10"/>
        <rFont val="Times New Roman"/>
        <family val="1"/>
        <charset val="186"/>
      </rPr>
      <t>(ES)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</si>
  <si>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(KP)</t>
    </r>
  </si>
  <si>
    <r>
      <t xml:space="preserve">2.2.4. Privalomojo sveikatos draudimo fondo lėšos </t>
    </r>
    <r>
      <rPr>
        <b/>
        <sz val="10"/>
        <rFont val="Times New Roman"/>
        <family val="1"/>
        <charset val="186"/>
      </rPr>
      <t>(PSDF</t>
    </r>
    <r>
      <rPr>
        <sz val="10"/>
        <rFont val="Times New Roman"/>
        <family val="1"/>
        <charset val="186"/>
      </rPr>
      <t>)</t>
    </r>
  </si>
  <si>
    <r>
      <t xml:space="preserve">2.2.5. Privatizavimo fondo lėšos </t>
    </r>
    <r>
      <rPr>
        <b/>
        <sz val="10"/>
        <rFont val="Times New Roman"/>
        <family val="1"/>
        <charset val="186"/>
      </rPr>
      <t>(PF)</t>
    </r>
  </si>
  <si>
    <r>
      <t xml:space="preserve">2.2.6. Kitos lėšos </t>
    </r>
    <r>
      <rPr>
        <b/>
        <sz val="10"/>
        <rFont val="Times New Roman"/>
        <family val="1"/>
        <charset val="186"/>
      </rPr>
      <t>(KT)</t>
    </r>
  </si>
  <si>
    <t>Savivaldybės biudžeto lėšos kitoms reikmėms atlikti</t>
  </si>
  <si>
    <t>SB (deleg)</t>
  </si>
  <si>
    <t>Aplinkos apsaugos rėmimo specialioji programa (sveikatos apsaugos priemonės)</t>
  </si>
  <si>
    <t>Valstybės deleguotoms funkcijom vykdyti</t>
  </si>
  <si>
    <t>Valstybės biudžeto lėšos</t>
  </si>
  <si>
    <t>Bendrosios dotacijos kompensacija</t>
  </si>
  <si>
    <t>BDK</t>
  </si>
  <si>
    <t>Biudžetinių įstaigų pajamos</t>
  </si>
  <si>
    <t>BĮP</t>
  </si>
  <si>
    <t>Valstybinių šalpos išmokų gavėjų skaičius</t>
  </si>
  <si>
    <t>Vienkartinės valstybės paramos ir kompensacijų gavėjų skaičius</t>
  </si>
  <si>
    <t>Vienkartinės pašalpos grįžusių iš įkalinimo įstaigų gavėjų skaičius</t>
  </si>
  <si>
    <t>Visuomenės sveikatos priežiūros funkcijų įgyvendinimas</t>
  </si>
  <si>
    <t>Finansuotų projektų skaičius</t>
  </si>
  <si>
    <t>Visuomenės sveikatos priežiūros paslaugos gavėjų skaičius</t>
  </si>
  <si>
    <t>Finansuotų socialinių paslaugų teikimo projektų skaičius</t>
  </si>
  <si>
    <t>Paslaugų pirkimas psichikos ir proto neįgaliesiems</t>
  </si>
  <si>
    <t>Psichikos ir proto neįgaliųjų gavusių paslaugas skaičius</t>
  </si>
  <si>
    <t>Paramos maisto produktais gavėjų skaičius</t>
  </si>
  <si>
    <t>07.04.01.01</t>
  </si>
  <si>
    <t>07.04.01.02</t>
  </si>
  <si>
    <t>Socialinių paslaugų priežiūros teikimas socialinės rizikos šeimoms, auginančioms vaikus, seniūnijose</t>
  </si>
  <si>
    <t>Žmonėms su negalia pritaikytų būstų skaičius</t>
  </si>
  <si>
    <t>Finansuotų socialinės reabilitacijos paslaugų neįgaliesiems projektų skaičius</t>
  </si>
  <si>
    <t>Priklausomų asmenų, gavusių kompleksinę pagalbą, skaičius</t>
  </si>
  <si>
    <t>1.4</t>
  </si>
  <si>
    <t>Socialinių namų paslaugų veiklos organizavimas</t>
  </si>
  <si>
    <t>Socialinių namų paslaugų  gavėjų skaičius</t>
  </si>
  <si>
    <t>10.02.01.02 10.01.02.40 10.02.01.03 10.07.01.01</t>
  </si>
  <si>
    <t>2.Naujosios Akmenės Ramučių gimnazija</t>
  </si>
  <si>
    <t>3.Naujosios Akmenės „Saulėtekio“ progimnazija</t>
  </si>
  <si>
    <t>4.Akmenės rajono Akmenės gimnazija</t>
  </si>
  <si>
    <t>5.Akmenės rajono Ventos gimnazija</t>
  </si>
  <si>
    <t>6.Akmenės rajono Kruopių vidurinė mokykla</t>
  </si>
  <si>
    <t>7.Akmenės rajono Papilės Simono Daukanto gimnazija</t>
  </si>
  <si>
    <t>1.Naujosios Akmenės miesto seniūnija</t>
  </si>
  <si>
    <t>2.Naujosios Akmenės kaimiškoji seniūnija</t>
  </si>
  <si>
    <t>3.Akmenės seniūnija</t>
  </si>
  <si>
    <t>4.Ventos seniūnija</t>
  </si>
  <si>
    <t>5.Papilės seniūnija</t>
  </si>
  <si>
    <t>6.Kruopių seniūnija</t>
  </si>
  <si>
    <t>1. Administracija (10.09.01.01)</t>
  </si>
  <si>
    <t>2. Administracija (10.09.01.09)</t>
  </si>
  <si>
    <t>3.Naujosios Akmenės miesto seniūnija</t>
  </si>
  <si>
    <t>4.Naujosios Akmenės kaimiškoji seniūnija</t>
  </si>
  <si>
    <t>5.Akmenės seniūnija</t>
  </si>
  <si>
    <t>6.Ventos seniūnija</t>
  </si>
  <si>
    <t>7.Papilės seniūnija</t>
  </si>
  <si>
    <t>8. Kruopių seniūnija</t>
  </si>
  <si>
    <t>17.1</t>
  </si>
  <si>
    <t>17.2</t>
  </si>
  <si>
    <t>18.8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</si>
  <si>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</si>
  <si>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</si>
  <si>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</si>
  <si>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</si>
  <si>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</si>
  <si>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</si>
  <si>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</si>
  <si>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</si>
  <si>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</si>
  <si>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</si>
  <si>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</si>
  <si>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</si>
  <si>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1.2</t>
  </si>
  <si>
    <t>1.1</t>
  </si>
  <si>
    <t>1.3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</si>
  <si>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</si>
  <si>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</si>
  <si>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</si>
  <si>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</si>
  <si>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</si>
  <si>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</si>
  <si>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</si>
  <si>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</si>
  <si>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</si>
  <si>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</si>
  <si>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15.1</t>
  </si>
  <si>
    <t>15.2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</si>
  <si>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</si>
  <si>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1.10</t>
  </si>
  <si>
    <t>1 Strateginis tikslas. Užtikrinti gyventojų socialinę gerovę ir gyvenimo kokybę, teikiant kokybiškas ir prieinamas švietimo, socialines ir sveikatos paslaugas bei sukurti palankią aplinką (sąlygas) jauno žmogaus visapusiškam ugdymui ir saviraiškai</t>
  </si>
  <si>
    <t>Keleivių ir socialiai išskirtinų gyventojų, gavusių važiavimo išlaidų kompensavimą, skaičius</t>
  </si>
  <si>
    <t>2-7</t>
  </si>
  <si>
    <t>1.4; 2-7</t>
  </si>
  <si>
    <t>1.4; 10</t>
  </si>
  <si>
    <t>2015-ųjų m.   planas</t>
  </si>
  <si>
    <t>2016-ųjų m.   planas</t>
  </si>
  <si>
    <t>P-2-1-1-1</t>
  </si>
  <si>
    <t>P-2-1-1-3</t>
  </si>
  <si>
    <t>P-2-1-1-5</t>
  </si>
  <si>
    <t>P-2-1-1-6</t>
  </si>
  <si>
    <t>P-2-1-1-7</t>
  </si>
  <si>
    <t>P-2-1-1-9</t>
  </si>
  <si>
    <t>P-2-1-1-10</t>
  </si>
  <si>
    <t>P-2-1-1-11</t>
  </si>
  <si>
    <t>P-2-1-1-12</t>
  </si>
  <si>
    <t>P-2-1-2-1</t>
  </si>
  <si>
    <t>P-2-1-2-2</t>
  </si>
  <si>
    <t>P-2-1-2-3</t>
  </si>
  <si>
    <t>P-2-1-2-4</t>
  </si>
  <si>
    <t>P-2-1-2-5</t>
  </si>
  <si>
    <t>P-2-1-2-6</t>
  </si>
  <si>
    <t>P-2-1-2-7</t>
  </si>
  <si>
    <t>P-2-1-2-8</t>
  </si>
  <si>
    <t>P-2-1-2-9</t>
  </si>
  <si>
    <t>P-2-1-3-1</t>
  </si>
  <si>
    <t>P-2-1-3-2</t>
  </si>
  <si>
    <t>Socialines paslaugas gavusių socialinės rizikos šeimų skaičius</t>
  </si>
  <si>
    <t>Savivaldybės finansuojamų sveikatos priežiūros įstaigų paslaugų gavėjų skaičius</t>
  </si>
  <si>
    <t>R-2-1-1</t>
  </si>
  <si>
    <t>R-2-1-2</t>
  </si>
  <si>
    <t>Asignavimai 2013-iesiems m.</t>
  </si>
  <si>
    <t>Pakeitimas / Naujas</t>
  </si>
  <si>
    <t>E-1-4</t>
  </si>
  <si>
    <t>Savivaldybės finansuojamų socialinių paslaugų įstaigų paslaugų gavėjų skaičius</t>
  </si>
  <si>
    <t>Socialinėms paslaugoms / socialinei paramai skiriamų lėšų suma, tenkanti vienam Akmenės rajono gyventojui, (Lt)</t>
  </si>
  <si>
    <t xml:space="preserve">Mokinių gavusių sveikatinimo paslaugas skaičius </t>
  </si>
  <si>
    <t>AL (BIPL)</t>
  </si>
  <si>
    <t xml:space="preserve">Biudžetinių įstaigų pajamų likučiai </t>
  </si>
  <si>
    <t>Socialinės rizikos šeimų vaikų, gavusių užimtumo paslaugas, skaičius</t>
  </si>
  <si>
    <t>AL (LBL)</t>
  </si>
  <si>
    <t>Laisvi biudžeto lėšų likučiai</t>
  </si>
  <si>
    <t>250 /716</t>
  </si>
  <si>
    <t>250/ 798</t>
  </si>
  <si>
    <t>256 /799</t>
  </si>
  <si>
    <t>389 </t>
  </si>
  <si>
    <t>402 </t>
  </si>
  <si>
    <t>409 </t>
  </si>
  <si>
    <t> 3847</t>
  </si>
  <si>
    <t> 3500</t>
  </si>
  <si>
    <t>3500 </t>
  </si>
  <si>
    <t>10.09.01.09</t>
  </si>
  <si>
    <t>10.01.02.40.</t>
  </si>
  <si>
    <t>20.13</t>
  </si>
  <si>
    <t>1.Jaunimo ir  suaugusių švietimo centras</t>
  </si>
  <si>
    <t>1.4;1.10</t>
  </si>
  <si>
    <t>23</t>
  </si>
  <si>
    <t>22</t>
  </si>
  <si>
    <t>21</t>
  </si>
  <si>
    <t>1.10;2-7</t>
  </si>
  <si>
    <t>1.10;1.4</t>
  </si>
  <si>
    <t>2 programos 1 priedas</t>
  </si>
  <si>
    <t>2 programos 2 priedas</t>
  </si>
  <si>
    <t>Patvirtinta taryboje iš viso</t>
  </si>
  <si>
    <t>AL(SAP)</t>
  </si>
  <si>
    <t>Aplinkos apsaugos rėmimo specialioji programos laisvi likučiai (sveikatos apsaugos priemonės)</t>
  </si>
  <si>
    <t xml:space="preserve">Rajono gyventojų, dalyvavusių sveikatinimo renginiuose skaičius </t>
  </si>
  <si>
    <t>KT</t>
  </si>
  <si>
    <t>Kitos lėšos</t>
  </si>
  <si>
    <t>2015-2017 M. AKMENĖS RAJONO SAVIVALDYBĖS</t>
  </si>
  <si>
    <t>2015-ųjų m. patvirtinta taryboje</t>
  </si>
  <si>
    <t>2015-iesiems m.</t>
  </si>
  <si>
    <t xml:space="preserve">2017-iesiems m. </t>
  </si>
  <si>
    <t>eurais</t>
  </si>
  <si>
    <t>Vaikų dienos centrų projektų finansavimas</t>
  </si>
  <si>
    <t>Išmokų vaikams skyrimas ir mokėjimas, administravimas</t>
  </si>
  <si>
    <t xml:space="preserve">Socialinių pašalpų skyrimas ir mokėjimas, skaičiavimas ir administravimas  </t>
  </si>
  <si>
    <t>Būsto šildymo išlaidų ir išlaidų vandeniui kompensacijos, kompensacijos kreditui, paimtam daugiabučių namų modernizavimui dengimas,skaičiavimas, administravimas</t>
  </si>
  <si>
    <t>Laidojimo pašalpų skyrimas ir mokėjimas, administravimas</t>
  </si>
  <si>
    <t>Paramos mokinio reikmenims įsigyti skyrimas, socialinės paramos mokiniams administravimas</t>
  </si>
  <si>
    <t>Būsto pritaikymas žmonėms su negalia, būsto pritaikymo žmonėms su negalia administravimas</t>
  </si>
  <si>
    <t>Socialinės reabilitacijos paslaugų  neįgaliesiems bendruomenėje projektų finansavimas ir įgyvendinimas, administravimas</t>
  </si>
  <si>
    <t>Šalpos išmokų skyrimas ir mokėjimas, administravimas, kompensacijos už komunalinius patarnavimus neįgaliesiems auginantiems vaikus iki 18metų skyrimas, mokėjimas,transporto išlaidų bei specialiųjų lengvųjų automobilių įsigijimo išlaidų skyrimas,mokėjimas</t>
  </si>
  <si>
    <t>Paslaugų socialinės rizikos šeimų vaikams organizavimas ir teikimas Naujosios Akmenės l/d "Atžalynas"filiale  Vaikų dienos centre</t>
  </si>
  <si>
    <t xml:space="preserve">BDK </t>
  </si>
  <si>
    <t xml:space="preserve">Žmonių palaikų gabenimo ir saugojimo paslaugos </t>
  </si>
  <si>
    <t>Smurtinio elgesio mažinimo programa</t>
  </si>
  <si>
    <t>10.03.01.40</t>
  </si>
  <si>
    <t>Mokinių visuomenės sveikatos priežiūra</t>
  </si>
  <si>
    <t>Visuomenės sveikatos stebėsena ir stiprinimas</t>
  </si>
  <si>
    <t>Visuomenės sveikatos rėmimo specialiosios programos įgyvendinimas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</si>
  <si>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</si>
  <si>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</si>
  <si>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</si>
  <si>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</si>
  <si>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</si>
  <si>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</si>
  <si>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</si>
  <si>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</si>
  <si>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</si>
  <si>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</si>
  <si>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</si>
  <si>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</si>
  <si>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8.Naujosios Akmenės mokykla-darželis „Buratinas“</t>
  </si>
  <si>
    <t>9.Naujosios Akmenės vaikų lopšelis-darželis „Žvaigždutė“</t>
  </si>
  <si>
    <t>10.Akmenės rajono Akmenės vaikų lopšelis-darželis "Gintarėlis"</t>
  </si>
  <si>
    <t>11.Akmenės rajono Naujosios Akmenės lopšelis-darželis „Atžalynas“</t>
  </si>
  <si>
    <t>12. Dabikinės specialioji mokykla</t>
  </si>
  <si>
    <t>(eurais)</t>
  </si>
  <si>
    <t>Paraiška biudžetiniams 2015-iesiems m.</t>
  </si>
  <si>
    <t>2017-ųjų m. asignavimų poreikis</t>
  </si>
  <si>
    <t>2017-ųjų m.   planas</t>
  </si>
  <si>
    <t>32</t>
  </si>
  <si>
    <t>Bazinis biudžetas</t>
  </si>
  <si>
    <t>1.10,1.4</t>
  </si>
  <si>
    <t>Asignavimai 2014 m.</t>
  </si>
  <si>
    <t>Balansas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</si>
</sst>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0.0"/>
  </numFmts>
  <fonts count="31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7"/>
      <name val="Times New Roman"/>
      <family val="1"/>
      <charset val="186"/>
    </font>
    <font>
      <sz val="8"/>
      <color theme="3" tint="0.39997558519241921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</cellStyleXfs>
  <cellXfs count="6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172" fontId="2" fillId="3" borderId="6" xfId="1" applyNumberFormat="1" applyFont="1" applyFill="1" applyBorder="1" applyAlignment="1">
      <alignment horizontal="center" vertical="center"/>
    </xf>
    <xf numFmtId="172" fontId="2" fillId="3" borderId="7" xfId="1" applyNumberFormat="1" applyFont="1" applyFill="1" applyBorder="1" applyAlignment="1">
      <alignment horizontal="center" vertical="center"/>
    </xf>
    <xf numFmtId="172" fontId="3" fillId="4" borderId="6" xfId="0" applyNumberFormat="1" applyFont="1" applyFill="1" applyBorder="1" applyAlignment="1">
      <alignment horizontal="center" vertical="center"/>
    </xf>
    <xf numFmtId="172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3" fillId="2" borderId="6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72" fontId="3" fillId="3" borderId="8" xfId="1" applyNumberFormat="1" applyFont="1" applyFill="1" applyBorder="1" applyAlignment="1">
      <alignment horizontal="center" vertical="center"/>
    </xf>
    <xf numFmtId="172" fontId="3" fillId="2" borderId="7" xfId="0" applyNumberFormat="1" applyFont="1" applyFill="1" applyBorder="1" applyAlignment="1">
      <alignment horizontal="center" vertical="center"/>
    </xf>
    <xf numFmtId="172" fontId="2" fillId="5" borderId="9" xfId="0" applyNumberFormat="1" applyFont="1" applyFill="1" applyBorder="1" applyAlignment="1" applyProtection="1">
      <alignment horizontal="center" vertical="center" wrapText="1"/>
    </xf>
    <xf numFmtId="172" fontId="2" fillId="5" borderId="4" xfId="0" applyNumberFormat="1" applyFont="1" applyFill="1" applyBorder="1" applyAlignment="1" applyProtection="1">
      <alignment horizontal="center" vertical="center" wrapText="1"/>
    </xf>
    <xf numFmtId="172" fontId="2" fillId="5" borderId="2" xfId="0" applyNumberFormat="1" applyFont="1" applyFill="1" applyBorder="1" applyAlignment="1" applyProtection="1">
      <alignment horizontal="center" vertical="center" wrapText="1"/>
    </xf>
    <xf numFmtId="172" fontId="2" fillId="5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6" fillId="0" borderId="0" xfId="0" applyFont="1" applyAlignment="1">
      <alignment vertical="top"/>
    </xf>
    <xf numFmtId="172" fontId="3" fillId="4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3" fillId="6" borderId="4" xfId="0" applyNumberFormat="1" applyFont="1" applyFill="1" applyBorder="1" applyAlignment="1">
      <alignment horizontal="center" vertical="center"/>
    </xf>
    <xf numFmtId="172" fontId="2" fillId="7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172" fontId="3" fillId="6" borderId="2" xfId="0" applyNumberFormat="1" applyFont="1" applyFill="1" applyBorder="1" applyAlignment="1">
      <alignment horizontal="center" vertical="center"/>
    </xf>
    <xf numFmtId="172" fontId="2" fillId="7" borderId="2" xfId="0" applyNumberFormat="1" applyFont="1" applyFill="1" applyBorder="1" applyAlignment="1">
      <alignment horizontal="center" vertical="center"/>
    </xf>
    <xf numFmtId="172" fontId="3" fillId="6" borderId="3" xfId="0" applyNumberFormat="1" applyFont="1" applyFill="1" applyBorder="1" applyAlignment="1">
      <alignment horizontal="center" vertical="center"/>
    </xf>
    <xf numFmtId="172" fontId="2" fillId="7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72" fontId="3" fillId="6" borderId="13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/>
    <xf numFmtId="172" fontId="2" fillId="7" borderId="13" xfId="0" applyNumberFormat="1" applyFont="1" applyFill="1" applyBorder="1" applyAlignment="1">
      <alignment horizontal="center" vertical="center"/>
    </xf>
    <xf numFmtId="172" fontId="9" fillId="0" borderId="0" xfId="0" applyNumberFormat="1" applyFont="1"/>
    <xf numFmtId="172" fontId="2" fillId="0" borderId="17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3" fillId="6" borderId="19" xfId="0" applyNumberFormat="1" applyFont="1" applyFill="1" applyBorder="1" applyAlignment="1">
      <alignment horizontal="center" vertical="center"/>
    </xf>
    <xf numFmtId="172" fontId="2" fillId="7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172" fontId="18" fillId="0" borderId="4" xfId="0" applyNumberFormat="1" applyFont="1" applyFill="1" applyBorder="1" applyAlignment="1">
      <alignment horizontal="center" vertical="center"/>
    </xf>
    <xf numFmtId="172" fontId="18" fillId="0" borderId="2" xfId="0" applyNumberFormat="1" applyFont="1" applyFill="1" applyBorder="1" applyAlignment="1">
      <alignment horizontal="center" vertical="center"/>
    </xf>
    <xf numFmtId="172" fontId="18" fillId="0" borderId="3" xfId="0" applyNumberFormat="1" applyFont="1" applyFill="1" applyBorder="1" applyAlignment="1">
      <alignment horizontal="center" vertical="center"/>
    </xf>
    <xf numFmtId="172" fontId="19" fillId="6" borderId="4" xfId="0" applyNumberFormat="1" applyFont="1" applyFill="1" applyBorder="1" applyAlignment="1">
      <alignment horizontal="center" vertical="center"/>
    </xf>
    <xf numFmtId="172" fontId="19" fillId="6" borderId="1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172" fontId="3" fillId="3" borderId="27" xfId="1" applyNumberFormat="1" applyFont="1" applyFill="1" applyBorder="1" applyAlignment="1">
      <alignment horizontal="center" vertical="center"/>
    </xf>
    <xf numFmtId="172" fontId="3" fillId="3" borderId="6" xfId="1" applyNumberFormat="1" applyFont="1" applyFill="1" applyBorder="1" applyAlignment="1">
      <alignment horizontal="center" vertical="center"/>
    </xf>
    <xf numFmtId="172" fontId="3" fillId="3" borderId="7" xfId="1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2" fontId="3" fillId="6" borderId="29" xfId="0" applyNumberFormat="1" applyFont="1" applyFill="1" applyBorder="1" applyAlignment="1">
      <alignment horizontal="center" vertical="center"/>
    </xf>
    <xf numFmtId="172" fontId="3" fillId="6" borderId="1" xfId="0" applyNumberFormat="1" applyFont="1" applyFill="1" applyBorder="1" applyAlignment="1">
      <alignment horizontal="center" vertical="center"/>
    </xf>
    <xf numFmtId="172" fontId="3" fillId="6" borderId="28" xfId="0" applyNumberFormat="1" applyFont="1" applyFill="1" applyBorder="1" applyAlignment="1">
      <alignment horizontal="center" vertical="center"/>
    </xf>
    <xf numFmtId="172" fontId="2" fillId="3" borderId="8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172" fontId="2" fillId="5" borderId="20" xfId="0" applyNumberFormat="1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172" fontId="3" fillId="2" borderId="8" xfId="0" applyNumberFormat="1" applyFont="1" applyFill="1" applyBorder="1" applyAlignment="1">
      <alignment horizontal="center" vertical="center"/>
    </xf>
    <xf numFmtId="172" fontId="3" fillId="4" borderId="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2" fontId="3" fillId="6" borderId="24" xfId="0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6" borderId="1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3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9" xfId="0" applyNumberFormat="1" applyFont="1" applyFill="1" applyBorder="1" applyAlignment="1">
      <alignment horizontal="center" vertical="center" shrinkToFit="1"/>
    </xf>
    <xf numFmtId="172" fontId="3" fillId="6" borderId="4" xfId="1" applyNumberFormat="1" applyFont="1" applyFill="1" applyBorder="1" applyAlignment="1">
      <alignment horizontal="center" vertical="center"/>
    </xf>
    <xf numFmtId="172" fontId="3" fillId="6" borderId="32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172" fontId="19" fillId="7" borderId="24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/>
    </xf>
    <xf numFmtId="172" fontId="19" fillId="7" borderId="3" xfId="0" applyNumberFormat="1" applyFont="1" applyFill="1" applyBorder="1" applyAlignment="1">
      <alignment horizontal="center" vertical="center"/>
    </xf>
    <xf numFmtId="172" fontId="19" fillId="6" borderId="16" xfId="0" applyNumberFormat="1" applyFont="1" applyFill="1" applyBorder="1" applyAlignment="1">
      <alignment horizontal="center" vertical="center"/>
    </xf>
    <xf numFmtId="172" fontId="19" fillId="6" borderId="10" xfId="0" applyNumberFormat="1" applyFont="1" applyFill="1" applyBorder="1" applyAlignment="1">
      <alignment horizontal="center" vertical="center"/>
    </xf>
    <xf numFmtId="172" fontId="19" fillId="6" borderId="11" xfId="0" applyNumberFormat="1" applyFont="1" applyFill="1" applyBorder="1" applyAlignment="1">
      <alignment horizontal="center" vertical="center"/>
    </xf>
    <xf numFmtId="172" fontId="19" fillId="6" borderId="37" xfId="0" applyNumberFormat="1" applyFont="1" applyFill="1" applyBorder="1" applyAlignment="1">
      <alignment horizontal="center" vertical="center"/>
    </xf>
    <xf numFmtId="172" fontId="19" fillId="6" borderId="20" xfId="0" applyNumberFormat="1" applyFont="1" applyFill="1" applyBorder="1" applyAlignment="1">
      <alignment horizontal="center" vertical="center"/>
    </xf>
    <xf numFmtId="172" fontId="19" fillId="7" borderId="20" xfId="0" applyNumberFormat="1" applyFont="1" applyFill="1" applyBorder="1" applyAlignment="1">
      <alignment horizontal="center" vertical="center"/>
    </xf>
    <xf numFmtId="172" fontId="18" fillId="7" borderId="20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72" fontId="2" fillId="7" borderId="24" xfId="0" applyNumberFormat="1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172" fontId="2" fillId="7" borderId="32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72" fontId="3" fillId="6" borderId="38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72" fontId="18" fillId="7" borderId="3" xfId="0" applyNumberFormat="1" applyFont="1" applyFill="1" applyBorder="1" applyAlignment="1">
      <alignment horizontal="center" vertical="center"/>
    </xf>
    <xf numFmtId="172" fontId="18" fillId="0" borderId="19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18" fillId="7" borderId="19" xfId="0" applyNumberFormat="1" applyFont="1" applyFill="1" applyBorder="1" applyAlignment="1">
      <alignment horizontal="center" vertical="center"/>
    </xf>
    <xf numFmtId="172" fontId="18" fillId="7" borderId="24" xfId="0" applyNumberFormat="1" applyFont="1" applyFill="1" applyBorder="1" applyAlignment="1">
      <alignment horizontal="center" vertical="center"/>
    </xf>
    <xf numFmtId="172" fontId="19" fillId="6" borderId="24" xfId="0" applyNumberFormat="1" applyFont="1" applyFill="1" applyBorder="1" applyAlignment="1">
      <alignment horizontal="center" vertical="center"/>
    </xf>
    <xf numFmtId="172" fontId="19" fillId="6" borderId="39" xfId="0" applyNumberFormat="1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1" fontId="3" fillId="6" borderId="40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 vertical="center" shrinkToFit="1"/>
    </xf>
    <xf numFmtId="172" fontId="2" fillId="0" borderId="41" xfId="0" applyNumberFormat="1" applyFont="1" applyFill="1" applyBorder="1" applyAlignment="1">
      <alignment horizontal="center" vertical="center" shrinkToFit="1"/>
    </xf>
    <xf numFmtId="172" fontId="2" fillId="0" borderId="42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172" fontId="8" fillId="0" borderId="32" xfId="0" applyNumberFormat="1" applyFont="1" applyFill="1" applyBorder="1" applyAlignment="1">
      <alignment horizontal="center" vertical="center"/>
    </xf>
    <xf numFmtId="172" fontId="3" fillId="6" borderId="4" xfId="0" applyNumberFormat="1" applyFont="1" applyFill="1" applyBorder="1" applyAlignment="1">
      <alignment horizontal="center" vertical="center" wrapText="1"/>
    </xf>
    <xf numFmtId="172" fontId="3" fillId="6" borderId="2" xfId="0" applyNumberFormat="1" applyFont="1" applyFill="1" applyBorder="1" applyAlignment="1">
      <alignment horizontal="center" vertical="center" wrapText="1"/>
    </xf>
    <xf numFmtId="172" fontId="24" fillId="7" borderId="19" xfId="0" applyNumberFormat="1" applyFont="1" applyFill="1" applyBorder="1" applyAlignment="1">
      <alignment horizontal="center" vertical="center"/>
    </xf>
    <xf numFmtId="172" fontId="24" fillId="7" borderId="2" xfId="0" applyNumberFormat="1" applyFont="1" applyFill="1" applyBorder="1" applyAlignment="1">
      <alignment horizontal="center" vertical="center"/>
    </xf>
    <xf numFmtId="172" fontId="24" fillId="7" borderId="4" xfId="0" applyNumberFormat="1" applyFont="1" applyFill="1" applyBorder="1" applyAlignment="1">
      <alignment horizontal="center" vertical="center"/>
    </xf>
    <xf numFmtId="172" fontId="2" fillId="7" borderId="9" xfId="0" applyNumberFormat="1" applyFont="1" applyFill="1" applyBorder="1" applyAlignment="1">
      <alignment horizontal="center" vertical="center"/>
    </xf>
    <xf numFmtId="172" fontId="24" fillId="0" borderId="4" xfId="0" applyNumberFormat="1" applyFont="1" applyFill="1" applyBorder="1" applyAlignment="1">
      <alignment horizontal="center" vertical="center"/>
    </xf>
    <xf numFmtId="172" fontId="24" fillId="0" borderId="2" xfId="0" applyNumberFormat="1" applyFont="1" applyFill="1" applyBorder="1" applyAlignment="1">
      <alignment horizontal="center" vertical="center"/>
    </xf>
    <xf numFmtId="172" fontId="24" fillId="7" borderId="24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center" vertical="center"/>
    </xf>
    <xf numFmtId="172" fontId="2" fillId="0" borderId="36" xfId="0" applyNumberFormat="1" applyFont="1" applyFill="1" applyBorder="1" applyAlignment="1">
      <alignment horizontal="center" vertical="center"/>
    </xf>
    <xf numFmtId="172" fontId="3" fillId="6" borderId="16" xfId="0" applyNumberFormat="1" applyFont="1" applyFill="1" applyBorder="1" applyAlignment="1">
      <alignment horizontal="center" vertical="center"/>
    </xf>
    <xf numFmtId="172" fontId="3" fillId="6" borderId="10" xfId="0" applyNumberFormat="1" applyFont="1" applyFill="1" applyBorder="1" applyAlignment="1">
      <alignment horizontal="center" vertical="center"/>
    </xf>
    <xf numFmtId="172" fontId="3" fillId="6" borderId="11" xfId="0" applyNumberFormat="1" applyFont="1" applyFill="1" applyBorder="1" applyAlignment="1">
      <alignment horizontal="center" vertical="center"/>
    </xf>
    <xf numFmtId="172" fontId="3" fillId="2" borderId="12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6" borderId="44" xfId="0" applyFont="1" applyFill="1" applyBorder="1" applyAlignment="1">
      <alignment vertical="center" wrapText="1"/>
    </xf>
    <xf numFmtId="0" fontId="13" fillId="6" borderId="45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9" fillId="0" borderId="46" xfId="0" applyFont="1" applyBorder="1" applyAlignment="1">
      <alignment vertical="center"/>
    </xf>
    <xf numFmtId="0" fontId="13" fillId="6" borderId="47" xfId="0" applyFont="1" applyFill="1" applyBorder="1" applyAlignment="1">
      <alignment vertical="center" wrapText="1"/>
    </xf>
    <xf numFmtId="0" fontId="13" fillId="6" borderId="48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7" borderId="49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172" fontId="24" fillId="7" borderId="3" xfId="0" applyNumberFormat="1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172" fontId="13" fillId="6" borderId="50" xfId="0" applyNumberFormat="1" applyFont="1" applyFill="1" applyBorder="1" applyAlignment="1">
      <alignment horizontal="center" vertical="center" wrapText="1"/>
    </xf>
    <xf numFmtId="172" fontId="13" fillId="6" borderId="51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Border="1" applyAlignment="1">
      <alignment horizontal="center" vertical="center" wrapText="1"/>
    </xf>
    <xf numFmtId="172" fontId="13" fillId="0" borderId="17" xfId="0" applyNumberFormat="1" applyFont="1" applyBorder="1" applyAlignment="1">
      <alignment horizontal="center" vertical="center" wrapText="1"/>
    </xf>
    <xf numFmtId="172" fontId="9" fillId="0" borderId="2" xfId="0" applyNumberFormat="1" applyFont="1" applyBorder="1" applyAlignment="1">
      <alignment horizontal="center" vertical="center" wrapText="1"/>
    </xf>
    <xf numFmtId="172" fontId="9" fillId="0" borderId="3" xfId="0" applyNumberFormat="1" applyFont="1" applyBorder="1" applyAlignment="1">
      <alignment horizontal="center" vertical="center" wrapText="1"/>
    </xf>
    <xf numFmtId="172" fontId="13" fillId="0" borderId="1" xfId="0" applyNumberFormat="1" applyFont="1" applyBorder="1" applyAlignment="1">
      <alignment horizontal="center" vertical="center" wrapText="1"/>
    </xf>
    <xf numFmtId="172" fontId="13" fillId="0" borderId="30" xfId="0" applyNumberFormat="1" applyFont="1" applyBorder="1" applyAlignment="1">
      <alignment horizontal="center" vertical="center" wrapText="1"/>
    </xf>
    <xf numFmtId="172" fontId="13" fillId="6" borderId="23" xfId="0" applyNumberFormat="1" applyFont="1" applyFill="1" applyBorder="1" applyAlignment="1">
      <alignment horizontal="center" vertical="center" wrapText="1"/>
    </xf>
    <xf numFmtId="172" fontId="13" fillId="6" borderId="33" xfId="0" applyNumberFormat="1" applyFont="1" applyFill="1" applyBorder="1" applyAlignment="1">
      <alignment horizontal="center" vertical="center" wrapText="1"/>
    </xf>
    <xf numFmtId="172" fontId="13" fillId="6" borderId="34" xfId="0" applyNumberFormat="1" applyFont="1" applyFill="1" applyBorder="1" applyAlignment="1">
      <alignment horizontal="center" vertical="center" wrapText="1"/>
    </xf>
    <xf numFmtId="172" fontId="2" fillId="3" borderId="8" xfId="1" applyNumberFormat="1" applyFont="1" applyFill="1" applyBorder="1" applyAlignment="1">
      <alignment horizontal="center" vertical="center"/>
    </xf>
    <xf numFmtId="172" fontId="24" fillId="5" borderId="4" xfId="0" applyNumberFormat="1" applyFont="1" applyFill="1" applyBorder="1" applyAlignment="1" applyProtection="1">
      <alignment horizontal="center" vertical="center" wrapText="1"/>
    </xf>
    <xf numFmtId="172" fontId="24" fillId="5" borderId="2" xfId="0" applyNumberFormat="1" applyFont="1" applyFill="1" applyBorder="1" applyAlignment="1" applyProtection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172" fontId="24" fillId="0" borderId="13" xfId="0" applyNumberFormat="1" applyFont="1" applyFill="1" applyBorder="1" applyAlignment="1">
      <alignment horizontal="center" vertical="center"/>
    </xf>
    <xf numFmtId="172" fontId="3" fillId="7" borderId="49" xfId="0" applyNumberFormat="1" applyFont="1" applyFill="1" applyBorder="1" applyAlignment="1">
      <alignment horizontal="center" vertical="center"/>
    </xf>
    <xf numFmtId="172" fontId="26" fillId="6" borderId="29" xfId="0" applyNumberFormat="1" applyFont="1" applyFill="1" applyBorder="1" applyAlignment="1">
      <alignment horizontal="center" vertical="center"/>
    </xf>
    <xf numFmtId="172" fontId="26" fillId="6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9" fillId="6" borderId="2" xfId="0" applyNumberFormat="1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72" fontId="19" fillId="6" borderId="52" xfId="0" applyNumberFormat="1" applyFont="1" applyFill="1" applyBorder="1" applyAlignment="1">
      <alignment horizontal="center" vertical="center"/>
    </xf>
    <xf numFmtId="172" fontId="19" fillId="7" borderId="36" xfId="0" applyNumberFormat="1" applyFont="1" applyFill="1" applyBorder="1" applyAlignment="1">
      <alignment horizontal="center" vertical="center"/>
    </xf>
    <xf numFmtId="172" fontId="18" fillId="7" borderId="17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" fontId="3" fillId="7" borderId="0" xfId="0" applyNumberFormat="1" applyFont="1" applyFill="1" applyBorder="1" applyAlignment="1">
      <alignment horizontal="center" vertical="center"/>
    </xf>
    <xf numFmtId="1" fontId="2" fillId="7" borderId="0" xfId="0" applyNumberFormat="1" applyFont="1" applyFill="1" applyBorder="1" applyAlignment="1">
      <alignment vertical="center"/>
    </xf>
    <xf numFmtId="172" fontId="27" fillId="7" borderId="4" xfId="0" applyNumberFormat="1" applyFont="1" applyFill="1" applyBorder="1" applyAlignment="1">
      <alignment horizontal="center" vertical="center"/>
    </xf>
    <xf numFmtId="172" fontId="27" fillId="7" borderId="2" xfId="0" applyNumberFormat="1" applyFont="1" applyFill="1" applyBorder="1" applyAlignment="1">
      <alignment horizontal="center" vertical="center"/>
    </xf>
    <xf numFmtId="172" fontId="28" fillId="6" borderId="4" xfId="0" applyNumberFormat="1" applyFont="1" applyFill="1" applyBorder="1" applyAlignment="1">
      <alignment horizontal="center" vertical="center"/>
    </xf>
    <xf numFmtId="172" fontId="28" fillId="6" borderId="2" xfId="0" applyNumberFormat="1" applyFont="1" applyFill="1" applyBorder="1" applyAlignment="1">
      <alignment horizontal="center" vertical="center"/>
    </xf>
    <xf numFmtId="172" fontId="28" fillId="6" borderId="3" xfId="0" applyNumberFormat="1" applyFont="1" applyFill="1" applyBorder="1" applyAlignment="1">
      <alignment horizontal="center" vertical="center"/>
    </xf>
    <xf numFmtId="172" fontId="28" fillId="7" borderId="3" xfId="0" applyNumberFormat="1" applyFont="1" applyFill="1" applyBorder="1" applyAlignment="1">
      <alignment horizontal="center" vertical="center"/>
    </xf>
    <xf numFmtId="172" fontId="28" fillId="7" borderId="2" xfId="0" applyNumberFormat="1" applyFont="1" applyFill="1" applyBorder="1" applyAlignment="1">
      <alignment horizontal="center" vertical="center"/>
    </xf>
    <xf numFmtId="172" fontId="27" fillId="0" borderId="4" xfId="0" applyNumberFormat="1" applyFont="1" applyFill="1" applyBorder="1" applyAlignment="1">
      <alignment horizontal="center" vertical="center"/>
    </xf>
    <xf numFmtId="172" fontId="27" fillId="0" borderId="2" xfId="0" applyNumberFormat="1" applyFont="1" applyFill="1" applyBorder="1" applyAlignment="1">
      <alignment horizontal="center" vertical="center"/>
    </xf>
    <xf numFmtId="172" fontId="27" fillId="7" borderId="21" xfId="0" applyNumberFormat="1" applyFont="1" applyFill="1" applyBorder="1" applyAlignment="1">
      <alignment horizontal="center" vertical="center"/>
    </xf>
    <xf numFmtId="172" fontId="27" fillId="7" borderId="18" xfId="0" applyNumberFormat="1" applyFont="1" applyFill="1" applyBorder="1" applyAlignment="1">
      <alignment horizontal="center" vertical="center"/>
    </xf>
    <xf numFmtId="172" fontId="27" fillId="7" borderId="17" xfId="0" applyNumberFormat="1" applyFont="1" applyFill="1" applyBorder="1" applyAlignment="1">
      <alignment horizontal="center" vertical="center"/>
    </xf>
    <xf numFmtId="172" fontId="28" fillId="6" borderId="19" xfId="0" applyNumberFormat="1" applyFont="1" applyFill="1" applyBorder="1" applyAlignment="1">
      <alignment horizontal="center" vertical="center"/>
    </xf>
    <xf numFmtId="172" fontId="28" fillId="6" borderId="24" xfId="0" applyNumberFormat="1" applyFont="1" applyFill="1" applyBorder="1" applyAlignment="1">
      <alignment horizontal="center" vertical="center"/>
    </xf>
    <xf numFmtId="172" fontId="27" fillId="7" borderId="19" xfId="0" applyNumberFormat="1" applyFont="1" applyFill="1" applyBorder="1" applyAlignment="1">
      <alignment horizontal="center" vertical="center"/>
    </xf>
    <xf numFmtId="172" fontId="27" fillId="7" borderId="24" xfId="0" applyNumberFormat="1" applyFont="1" applyFill="1" applyBorder="1" applyAlignment="1">
      <alignment horizontal="center" vertical="center"/>
    </xf>
    <xf numFmtId="172" fontId="28" fillId="7" borderId="24" xfId="0" applyNumberFormat="1" applyFont="1" applyFill="1" applyBorder="1" applyAlignment="1">
      <alignment horizontal="center" vertical="center"/>
    </xf>
    <xf numFmtId="172" fontId="28" fillId="6" borderId="16" xfId="0" applyNumberFormat="1" applyFont="1" applyFill="1" applyBorder="1" applyAlignment="1">
      <alignment horizontal="center" vertical="center"/>
    </xf>
    <xf numFmtId="172" fontId="28" fillId="6" borderId="10" xfId="0" applyNumberFormat="1" applyFont="1" applyFill="1" applyBorder="1" applyAlignment="1">
      <alignment horizontal="center" vertical="center"/>
    </xf>
    <xf numFmtId="172" fontId="28" fillId="6" borderId="11" xfId="0" applyNumberFormat="1" applyFont="1" applyFill="1" applyBorder="1" applyAlignment="1">
      <alignment horizontal="center" vertical="center"/>
    </xf>
    <xf numFmtId="172" fontId="27" fillId="7" borderId="25" xfId="0" applyNumberFormat="1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172" fontId="18" fillId="7" borderId="2" xfId="0" applyNumberFormat="1" applyFont="1" applyFill="1" applyBorder="1" applyAlignment="1">
      <alignment horizontal="center" vertical="center"/>
    </xf>
    <xf numFmtId="172" fontId="24" fillId="11" borderId="4" xfId="0" applyNumberFormat="1" applyFont="1" applyFill="1" applyBorder="1" applyAlignment="1">
      <alignment horizontal="center" vertical="center"/>
    </xf>
    <xf numFmtId="172" fontId="24" fillId="11" borderId="2" xfId="0" applyNumberFormat="1" applyFont="1" applyFill="1" applyBorder="1" applyAlignment="1">
      <alignment horizontal="center" vertical="center"/>
    </xf>
    <xf numFmtId="172" fontId="2" fillId="11" borderId="3" xfId="0" applyNumberFormat="1" applyFont="1" applyFill="1" applyBorder="1" applyAlignment="1">
      <alignment horizontal="center" vertical="center"/>
    </xf>
    <xf numFmtId="172" fontId="28" fillId="0" borderId="4" xfId="0" applyNumberFormat="1" applyFont="1" applyFill="1" applyBorder="1" applyAlignment="1">
      <alignment horizontal="center" vertical="center"/>
    </xf>
    <xf numFmtId="172" fontId="28" fillId="0" borderId="13" xfId="0" applyNumberFormat="1" applyFont="1" applyFill="1" applyBorder="1" applyAlignment="1">
      <alignment horizontal="center" vertical="center"/>
    </xf>
    <xf numFmtId="172" fontId="28" fillId="0" borderId="32" xfId="0" applyNumberFormat="1" applyFont="1" applyFill="1" applyBorder="1" applyAlignment="1">
      <alignment horizontal="center" vertical="center"/>
    </xf>
    <xf numFmtId="172" fontId="28" fillId="0" borderId="19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72" fontId="2" fillId="11" borderId="4" xfId="0" applyNumberFormat="1" applyFont="1" applyFill="1" applyBorder="1" applyAlignment="1">
      <alignment horizontal="center" vertical="center"/>
    </xf>
    <xf numFmtId="172" fontId="2" fillId="11" borderId="2" xfId="0" applyNumberFormat="1" applyFont="1" applyFill="1" applyBorder="1" applyAlignment="1">
      <alignment horizontal="center" vertical="center"/>
    </xf>
    <xf numFmtId="172" fontId="24" fillId="0" borderId="3" xfId="0" applyNumberFormat="1" applyFont="1" applyFill="1" applyBorder="1" applyAlignment="1">
      <alignment horizontal="center" vertical="center"/>
    </xf>
    <xf numFmtId="172" fontId="2" fillId="0" borderId="9" xfId="0" applyNumberFormat="1" applyFont="1" applyFill="1" applyBorder="1" applyAlignment="1">
      <alignment horizontal="center" vertical="center"/>
    </xf>
    <xf numFmtId="172" fontId="2" fillId="0" borderId="45" xfId="0" applyNumberFormat="1" applyFont="1" applyFill="1" applyBorder="1" applyAlignment="1">
      <alignment horizontal="center" vertical="center"/>
    </xf>
    <xf numFmtId="172" fontId="2" fillId="0" borderId="41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43" xfId="0" applyNumberFormat="1" applyFont="1" applyFill="1" applyBorder="1" applyAlignment="1">
      <alignment horizontal="center" vertical="center"/>
    </xf>
    <xf numFmtId="172" fontId="25" fillId="0" borderId="3" xfId="0" applyNumberFormat="1" applyFont="1" applyFill="1" applyBorder="1" applyAlignment="1">
      <alignment horizontal="center" vertical="center"/>
    </xf>
    <xf numFmtId="172" fontId="19" fillId="0" borderId="3" xfId="0" applyNumberFormat="1" applyFont="1" applyFill="1" applyBorder="1" applyAlignment="1">
      <alignment horizontal="center" vertical="center"/>
    </xf>
    <xf numFmtId="172" fontId="28" fillId="0" borderId="2" xfId="0" applyNumberFormat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172" fontId="2" fillId="7" borderId="54" xfId="0" applyNumberFormat="1" applyFont="1" applyFill="1" applyBorder="1" applyAlignment="1">
      <alignment horizontal="center" vertical="center"/>
    </xf>
    <xf numFmtId="172" fontId="3" fillId="6" borderId="55" xfId="0" applyNumberFormat="1" applyFont="1" applyFill="1" applyBorder="1" applyAlignment="1">
      <alignment horizontal="center" vertical="center"/>
    </xf>
    <xf numFmtId="172" fontId="3" fillId="2" borderId="56" xfId="0" applyNumberFormat="1" applyFont="1" applyFill="1" applyBorder="1" applyAlignment="1">
      <alignment horizontal="center" vertical="center"/>
    </xf>
    <xf numFmtId="172" fontId="3" fillId="3" borderId="57" xfId="1" applyNumberFormat="1" applyFont="1" applyFill="1" applyBorder="1" applyAlignment="1">
      <alignment horizontal="center" vertical="center"/>
    </xf>
    <xf numFmtId="172" fontId="3" fillId="4" borderId="58" xfId="0" applyNumberFormat="1" applyFont="1" applyFill="1" applyBorder="1" applyAlignment="1">
      <alignment horizontal="center" vertical="center"/>
    </xf>
    <xf numFmtId="172" fontId="2" fillId="0" borderId="59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3" fillId="6" borderId="20" xfId="0" applyNumberFormat="1" applyFont="1" applyFill="1" applyBorder="1" applyAlignment="1">
      <alignment horizontal="center" vertical="center"/>
    </xf>
    <xf numFmtId="172" fontId="3" fillId="6" borderId="54" xfId="0" applyNumberFormat="1" applyFont="1" applyFill="1" applyBorder="1" applyAlignment="1">
      <alignment horizontal="center" vertical="center"/>
    </xf>
    <xf numFmtId="172" fontId="3" fillId="3" borderId="56" xfId="1" applyNumberFormat="1" applyFont="1" applyFill="1" applyBorder="1" applyAlignment="1">
      <alignment horizontal="center" vertical="center"/>
    </xf>
    <xf numFmtId="172" fontId="3" fillId="4" borderId="39" xfId="0" applyNumberFormat="1" applyFont="1" applyFill="1" applyBorder="1" applyAlignment="1">
      <alignment horizontal="center" vertical="center"/>
    </xf>
    <xf numFmtId="172" fontId="2" fillId="7" borderId="45" xfId="0" applyNumberFormat="1" applyFont="1" applyFill="1" applyBorder="1" applyAlignment="1">
      <alignment horizontal="center" vertical="center"/>
    </xf>
    <xf numFmtId="172" fontId="24" fillId="7" borderId="13" xfId="0" applyNumberFormat="1" applyFont="1" applyFill="1" applyBorder="1" applyAlignment="1">
      <alignment horizontal="center" vertical="center"/>
    </xf>
    <xf numFmtId="172" fontId="2" fillId="7" borderId="33" xfId="0" applyNumberFormat="1" applyFont="1" applyFill="1" applyBorder="1" applyAlignment="1">
      <alignment horizontal="center" vertical="center"/>
    </xf>
    <xf numFmtId="172" fontId="2" fillId="7" borderId="34" xfId="0" applyNumberFormat="1" applyFont="1" applyFill="1" applyBorder="1" applyAlignment="1">
      <alignment horizontal="center" vertical="center"/>
    </xf>
    <xf numFmtId="172" fontId="2" fillId="7" borderId="14" xfId="0" applyNumberFormat="1" applyFont="1" applyFill="1" applyBorder="1" applyAlignment="1">
      <alignment horizontal="center" vertical="center"/>
    </xf>
    <xf numFmtId="172" fontId="2" fillId="7" borderId="31" xfId="0" applyNumberFormat="1" applyFont="1" applyFill="1" applyBorder="1" applyAlignment="1">
      <alignment horizontal="center" vertical="center"/>
    </xf>
    <xf numFmtId="172" fontId="3" fillId="6" borderId="31" xfId="0" applyNumberFormat="1" applyFont="1" applyFill="1" applyBorder="1" applyAlignment="1">
      <alignment horizontal="center" vertical="center"/>
    </xf>
    <xf numFmtId="172" fontId="3" fillId="7" borderId="31" xfId="0" applyNumberFormat="1" applyFont="1" applyFill="1" applyBorder="1" applyAlignment="1">
      <alignment horizontal="center" vertical="center"/>
    </xf>
    <xf numFmtId="172" fontId="8" fillId="0" borderId="31" xfId="0" applyNumberFormat="1" applyFont="1" applyFill="1" applyBorder="1" applyAlignment="1">
      <alignment horizontal="center" vertical="center"/>
    </xf>
    <xf numFmtId="172" fontId="3" fillId="6" borderId="60" xfId="0" applyNumberFormat="1" applyFont="1" applyFill="1" applyBorder="1" applyAlignment="1">
      <alignment horizontal="center" vertical="center"/>
    </xf>
    <xf numFmtId="172" fontId="2" fillId="7" borderId="59" xfId="0" applyNumberFormat="1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3" fillId="7" borderId="54" xfId="0" applyNumberFormat="1" applyFont="1" applyFill="1" applyBorder="1" applyAlignment="1">
      <alignment horizontal="center" vertical="center"/>
    </xf>
    <xf numFmtId="172" fontId="3" fillId="6" borderId="40" xfId="0" applyNumberFormat="1" applyFont="1" applyFill="1" applyBorder="1" applyAlignment="1">
      <alignment horizontal="center" vertical="center"/>
    </xf>
    <xf numFmtId="172" fontId="3" fillId="6" borderId="13" xfId="1" applyNumberFormat="1" applyFont="1" applyFill="1" applyBorder="1" applyAlignment="1">
      <alignment horizontal="center" vertical="center"/>
    </xf>
    <xf numFmtId="172" fontId="19" fillId="6" borderId="13" xfId="0" applyNumberFormat="1" applyFont="1" applyFill="1" applyBorder="1" applyAlignment="1">
      <alignment horizontal="center" vertical="center"/>
    </xf>
    <xf numFmtId="172" fontId="3" fillId="6" borderId="13" xfId="0" applyNumberFormat="1" applyFont="1" applyFill="1" applyBorder="1" applyAlignment="1">
      <alignment horizontal="center" vertical="center" wrapText="1"/>
    </xf>
    <xf numFmtId="172" fontId="28" fillId="6" borderId="13" xfId="0" applyNumberFormat="1" applyFont="1" applyFill="1" applyBorder="1" applyAlignment="1">
      <alignment horizontal="center" vertical="center"/>
    </xf>
    <xf numFmtId="172" fontId="3" fillId="6" borderId="2" xfId="1" applyNumberFormat="1" applyFont="1" applyFill="1" applyBorder="1" applyAlignment="1">
      <alignment horizontal="center" vertical="center"/>
    </xf>
    <xf numFmtId="172" fontId="19" fillId="6" borderId="2" xfId="0" applyNumberFormat="1" applyFont="1" applyFill="1" applyBorder="1" applyAlignment="1">
      <alignment horizontal="center" vertical="center"/>
    </xf>
    <xf numFmtId="172" fontId="27" fillId="0" borderId="21" xfId="0" applyNumberFormat="1" applyFont="1" applyFill="1" applyBorder="1" applyAlignment="1">
      <alignment horizontal="center" vertical="center"/>
    </xf>
    <xf numFmtId="172" fontId="27" fillId="0" borderId="18" xfId="0" applyNumberFormat="1" applyFont="1" applyFill="1" applyBorder="1" applyAlignment="1">
      <alignment horizontal="center" vertical="center"/>
    </xf>
    <xf numFmtId="172" fontId="27" fillId="0" borderId="25" xfId="0" applyNumberFormat="1" applyFont="1" applyFill="1" applyBorder="1" applyAlignment="1">
      <alignment horizontal="center" vertical="center"/>
    </xf>
    <xf numFmtId="172" fontId="3" fillId="6" borderId="3" xfId="1" applyNumberFormat="1" applyFont="1" applyFill="1" applyBorder="1" applyAlignment="1">
      <alignment horizontal="center" vertical="center"/>
    </xf>
    <xf numFmtId="172" fontId="19" fillId="6" borderId="3" xfId="0" applyNumberFormat="1" applyFont="1" applyFill="1" applyBorder="1" applyAlignment="1">
      <alignment horizontal="center" vertical="center"/>
    </xf>
    <xf numFmtId="172" fontId="3" fillId="6" borderId="3" xfId="0" applyNumberFormat="1" applyFont="1" applyFill="1" applyBorder="1" applyAlignment="1">
      <alignment horizontal="center" vertical="center" wrapText="1"/>
    </xf>
    <xf numFmtId="172" fontId="28" fillId="0" borderId="3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3" fillId="6" borderId="31" xfId="1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2" fontId="19" fillId="6" borderId="31" xfId="0" applyNumberFormat="1" applyFont="1" applyFill="1" applyBorder="1" applyAlignment="1">
      <alignment horizontal="center" vertical="center"/>
    </xf>
    <xf numFmtId="172" fontId="24" fillId="0" borderId="31" xfId="0" applyNumberFormat="1" applyFont="1" applyFill="1" applyBorder="1" applyAlignment="1">
      <alignment horizontal="center" vertical="center"/>
    </xf>
    <xf numFmtId="172" fontId="24" fillId="7" borderId="31" xfId="0" applyNumberFormat="1" applyFont="1" applyFill="1" applyBorder="1" applyAlignment="1">
      <alignment horizontal="center" vertical="center"/>
    </xf>
    <xf numFmtId="172" fontId="3" fillId="6" borderId="31" xfId="0" applyNumberFormat="1" applyFont="1" applyFill="1" applyBorder="1" applyAlignment="1">
      <alignment horizontal="center" vertical="center" wrapText="1"/>
    </xf>
    <xf numFmtId="172" fontId="27" fillId="7" borderId="31" xfId="0" applyNumberFormat="1" applyFont="1" applyFill="1" applyBorder="1" applyAlignment="1">
      <alignment horizontal="center" vertical="center"/>
    </xf>
    <xf numFmtId="172" fontId="28" fillId="6" borderId="31" xfId="0" applyNumberFormat="1" applyFont="1" applyFill="1" applyBorder="1" applyAlignment="1">
      <alignment horizontal="center" vertical="center"/>
    </xf>
    <xf numFmtId="172" fontId="28" fillId="7" borderId="31" xfId="0" applyNumberFormat="1" applyFont="1" applyFill="1" applyBorder="1" applyAlignment="1">
      <alignment horizontal="center" vertical="center"/>
    </xf>
    <xf numFmtId="172" fontId="28" fillId="0" borderId="31" xfId="0" applyNumberFormat="1" applyFont="1" applyFill="1" applyBorder="1" applyAlignment="1">
      <alignment horizontal="center" vertical="center"/>
    </xf>
    <xf numFmtId="172" fontId="27" fillId="0" borderId="31" xfId="0" applyNumberFormat="1" applyFont="1" applyFill="1" applyBorder="1" applyAlignment="1">
      <alignment horizontal="center" vertical="center"/>
    </xf>
    <xf numFmtId="172" fontId="28" fillId="6" borderId="60" xfId="0" applyNumberFormat="1" applyFont="1" applyFill="1" applyBorder="1" applyAlignment="1">
      <alignment horizontal="center" vertical="center"/>
    </xf>
    <xf numFmtId="172" fontId="24" fillId="0" borderId="4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72" fontId="30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vertical="top"/>
    </xf>
    <xf numFmtId="172" fontId="2" fillId="0" borderId="0" xfId="0" applyNumberFormat="1" applyFont="1" applyFill="1" applyAlignment="1">
      <alignment horizontal="center" vertical="center"/>
    </xf>
    <xf numFmtId="172" fontId="29" fillId="0" borderId="0" xfId="0" applyNumberFormat="1" applyFont="1" applyAlignment="1">
      <alignment horizontal="center" vertical="center"/>
    </xf>
    <xf numFmtId="172" fontId="2" fillId="5" borderId="33" xfId="0" applyNumberFormat="1" applyFont="1" applyFill="1" applyBorder="1" applyAlignment="1" applyProtection="1">
      <alignment horizontal="center" vertical="center" wrapText="1"/>
    </xf>
    <xf numFmtId="172" fontId="2" fillId="5" borderId="34" xfId="0" applyNumberFormat="1" applyFont="1" applyFill="1" applyBorder="1" applyAlignment="1" applyProtection="1">
      <alignment horizontal="center" vertical="center" wrapText="1"/>
    </xf>
    <xf numFmtId="172" fontId="3" fillId="4" borderId="16" xfId="0" applyNumberFormat="1" applyFont="1" applyFill="1" applyBorder="1" applyAlignment="1" applyProtection="1">
      <alignment horizontal="center" vertical="center" wrapText="1"/>
    </xf>
    <xf numFmtId="172" fontId="3" fillId="4" borderId="10" xfId="0" applyNumberFormat="1" applyFont="1" applyFill="1" applyBorder="1" applyAlignment="1" applyProtection="1">
      <alignment horizontal="center" vertical="center" wrapText="1"/>
    </xf>
    <xf numFmtId="172" fontId="3" fillId="4" borderId="11" xfId="0" applyNumberFormat="1" applyFont="1" applyFill="1" applyBorder="1" applyAlignment="1" applyProtection="1">
      <alignment horizontal="center" vertical="center" wrapText="1"/>
    </xf>
    <xf numFmtId="172" fontId="2" fillId="5" borderId="59" xfId="0" applyNumberFormat="1" applyFont="1" applyFill="1" applyBorder="1" applyAlignment="1" applyProtection="1">
      <alignment horizontal="center" vertical="center" wrapText="1"/>
    </xf>
    <xf numFmtId="172" fontId="3" fillId="4" borderId="40" xfId="0" applyNumberFormat="1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3" fillId="7" borderId="9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1" fontId="2" fillId="7" borderId="30" xfId="0" applyNumberFormat="1" applyFont="1" applyFill="1" applyBorder="1" applyAlignment="1">
      <alignment horizontal="center" vertical="center"/>
    </xf>
    <xf numFmtId="1" fontId="2" fillId="7" borderId="71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7" borderId="61" xfId="0" applyNumberFormat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172" fontId="2" fillId="0" borderId="2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72" fontId="2" fillId="7" borderId="30" xfId="0" applyNumberFormat="1" applyFont="1" applyFill="1" applyBorder="1" applyAlignment="1">
      <alignment horizontal="center" vertical="center"/>
    </xf>
    <xf numFmtId="172" fontId="2" fillId="7" borderId="71" xfId="0" applyNumberFormat="1" applyFont="1" applyFill="1" applyBorder="1" applyAlignment="1">
      <alignment horizontal="center" vertical="center"/>
    </xf>
    <xf numFmtId="172" fontId="2" fillId="7" borderId="17" xfId="0" applyNumberFormat="1" applyFont="1" applyFill="1" applyBorder="1" applyAlignment="1">
      <alignment horizontal="center" vertical="center"/>
    </xf>
    <xf numFmtId="172" fontId="2" fillId="7" borderId="1" xfId="0" applyNumberFormat="1" applyFont="1" applyFill="1" applyBorder="1" applyAlignment="1">
      <alignment horizontal="center" vertical="center"/>
    </xf>
    <xf numFmtId="172" fontId="2" fillId="7" borderId="61" xfId="0" applyNumberFormat="1" applyFont="1" applyFill="1" applyBorder="1" applyAlignment="1">
      <alignment horizontal="center" vertical="center"/>
    </xf>
    <xf numFmtId="172" fontId="2" fillId="7" borderId="18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62" xfId="0" applyNumberFormat="1" applyFont="1" applyFill="1" applyBorder="1" applyAlignment="1">
      <alignment horizontal="center" vertical="center"/>
    </xf>
    <xf numFmtId="49" fontId="2" fillId="7" borderId="18" xfId="2" applyNumberFormat="1" applyFont="1" applyFill="1" applyBorder="1" applyAlignment="1">
      <alignment horizontal="center" vertical="center"/>
    </xf>
    <xf numFmtId="49" fontId="2" fillId="7" borderId="2" xfId="2" applyNumberFormat="1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49" fontId="2" fillId="7" borderId="18" xfId="2" applyNumberFormat="1" applyFont="1" applyFill="1" applyBorder="1" applyAlignment="1">
      <alignment horizontal="center" vertical="center" wrapText="1"/>
    </xf>
    <xf numFmtId="49" fontId="2" fillId="7" borderId="2" xfId="2" applyNumberFormat="1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 wrapText="1"/>
    </xf>
    <xf numFmtId="16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7" borderId="2" xfId="2" quotePrefix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7" borderId="18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18" fillId="7" borderId="61" xfId="0" applyFont="1" applyFill="1" applyBorder="1" applyAlignment="1">
      <alignment horizontal="left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23" fillId="7" borderId="1" xfId="2" applyFont="1" applyFill="1" applyBorder="1" applyAlignment="1">
      <alignment horizontal="center" vertical="center"/>
    </xf>
    <xf numFmtId="0" fontId="23" fillId="7" borderId="61" xfId="2" applyFont="1" applyFill="1" applyBorder="1" applyAlignment="1">
      <alignment horizontal="center" vertical="center"/>
    </xf>
    <xf numFmtId="0" fontId="23" fillId="7" borderId="18" xfId="2" applyFont="1" applyFill="1" applyBorder="1" applyAlignment="1">
      <alignment horizontal="center" vertical="center"/>
    </xf>
    <xf numFmtId="49" fontId="18" fillId="7" borderId="1" xfId="2" applyNumberFormat="1" applyFont="1" applyFill="1" applyBorder="1" applyAlignment="1">
      <alignment horizontal="center" vertical="center" wrapText="1"/>
    </xf>
    <xf numFmtId="49" fontId="18" fillId="7" borderId="61" xfId="2" applyNumberFormat="1" applyFont="1" applyFill="1" applyBorder="1" applyAlignment="1">
      <alignment horizontal="center" vertical="center" wrapText="1"/>
    </xf>
    <xf numFmtId="49" fontId="18" fillId="7" borderId="18" xfId="2" applyNumberFormat="1" applyFont="1" applyFill="1" applyBorder="1" applyAlignment="1">
      <alignment horizontal="center" vertical="center" wrapText="1"/>
    </xf>
    <xf numFmtId="172" fontId="18" fillId="7" borderId="4" xfId="0" applyNumberFormat="1" applyFont="1" applyFill="1" applyBorder="1" applyAlignment="1">
      <alignment horizontal="center" vertical="center" wrapText="1"/>
    </xf>
    <xf numFmtId="1" fontId="18" fillId="7" borderId="30" xfId="0" applyNumberFormat="1" applyFont="1" applyFill="1" applyBorder="1" applyAlignment="1">
      <alignment horizontal="center" vertical="center"/>
    </xf>
    <xf numFmtId="1" fontId="18" fillId="7" borderId="17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2" fillId="7" borderId="1" xfId="2" applyNumberFormat="1" applyFont="1" applyFill="1" applyBorder="1" applyAlignment="1">
      <alignment horizontal="center" vertical="justify"/>
    </xf>
    <xf numFmtId="49" fontId="2" fillId="7" borderId="61" xfId="2" quotePrefix="1" applyNumberFormat="1" applyFont="1" applyFill="1" applyBorder="1" applyAlignment="1">
      <alignment horizontal="center" vertical="justify"/>
    </xf>
    <xf numFmtId="0" fontId="9" fillId="7" borderId="18" xfId="2" applyFont="1" applyFill="1" applyBorder="1" applyAlignment="1">
      <alignment horizontal="center" vertical="justify"/>
    </xf>
    <xf numFmtId="0" fontId="18" fillId="7" borderId="2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72" fontId="2" fillId="7" borderId="28" xfId="0" applyNumberFormat="1" applyFont="1" applyFill="1" applyBorder="1" applyAlignment="1">
      <alignment horizontal="center" vertical="center" wrapText="1"/>
    </xf>
    <xf numFmtId="172" fontId="2" fillId="7" borderId="21" xfId="0" applyNumberFormat="1" applyFont="1" applyFill="1" applyBorder="1" applyAlignment="1">
      <alignment horizontal="center"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49" fontId="21" fillId="0" borderId="18" xfId="2" applyNumberFormat="1" applyFont="1" applyBorder="1" applyAlignment="1">
      <alignment horizontal="center" vertical="center" wrapText="1"/>
    </xf>
    <xf numFmtId="172" fontId="18" fillId="7" borderId="4" xfId="0" applyNumberFormat="1" applyFont="1" applyFill="1" applyBorder="1" applyAlignment="1">
      <alignment horizontal="left" vertical="center" wrapText="1"/>
    </xf>
    <xf numFmtId="172" fontId="18" fillId="7" borderId="16" xfId="0" applyNumberFormat="1" applyFont="1" applyFill="1" applyBorder="1" applyAlignment="1">
      <alignment horizontal="left" vertical="center" wrapText="1"/>
    </xf>
    <xf numFmtId="172" fontId="2" fillId="7" borderId="6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6" fontId="2" fillId="0" borderId="2" xfId="2" quotePrefix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" fontId="2" fillId="7" borderId="2" xfId="0" quotePrefix="1" applyNumberFormat="1" applyFont="1" applyFill="1" applyBorder="1" applyAlignment="1">
      <alignment horizontal="center" vertical="center" wrapText="1"/>
    </xf>
    <xf numFmtId="172" fontId="18" fillId="7" borderId="62" xfId="0" applyNumberFormat="1" applyFont="1" applyFill="1" applyBorder="1" applyAlignment="1">
      <alignment horizontal="center" vertical="center" wrapText="1"/>
    </xf>
    <xf numFmtId="172" fontId="18" fillId="7" borderId="21" xfId="0" applyNumberFormat="1" applyFont="1" applyFill="1" applyBorder="1" applyAlignment="1">
      <alignment horizontal="center" vertical="center" wrapText="1"/>
    </xf>
    <xf numFmtId="172" fontId="18" fillId="7" borderId="28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72" fontId="2" fillId="7" borderId="4" xfId="0" applyNumberFormat="1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172" fontId="8" fillId="0" borderId="4" xfId="0" applyNumberFormat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72" fontId="2" fillId="0" borderId="4" xfId="0" applyNumberFormat="1" applyFont="1" applyFill="1" applyBorder="1" applyAlignment="1">
      <alignment horizontal="left" vertical="center" wrapText="1"/>
    </xf>
    <xf numFmtId="49" fontId="2" fillId="0" borderId="61" xfId="2" applyNumberFormat="1" applyFont="1" applyBorder="1" applyAlignment="1">
      <alignment horizontal="center" vertical="center" wrapText="1"/>
    </xf>
    <xf numFmtId="49" fontId="2" fillId="0" borderId="18" xfId="2" applyNumberFormat="1" applyFont="1" applyBorder="1" applyAlignment="1">
      <alignment horizontal="center" vertical="center" wrapText="1"/>
    </xf>
    <xf numFmtId="0" fontId="1" fillId="0" borderId="2" xfId="2" applyBorder="1"/>
    <xf numFmtId="0" fontId="2" fillId="12" borderId="2" xfId="0" applyFont="1" applyFill="1" applyBorder="1" applyAlignment="1">
      <alignment horizontal="left" vertical="center" wrapText="1"/>
    </xf>
    <xf numFmtId="0" fontId="22" fillId="0" borderId="2" xfId="2" applyFont="1" applyBorder="1"/>
    <xf numFmtId="49" fontId="18" fillId="0" borderId="2" xfId="2" applyNumberFormat="1" applyFont="1" applyBorder="1" applyAlignment="1">
      <alignment horizontal="center" vertical="center" wrapText="1"/>
    </xf>
    <xf numFmtId="49" fontId="24" fillId="0" borderId="2" xfId="2" applyNumberFormat="1" applyFont="1" applyBorder="1" applyAlignment="1">
      <alignment horizontal="center" vertical="center" wrapText="1"/>
    </xf>
    <xf numFmtId="49" fontId="18" fillId="7" borderId="2" xfId="2" applyNumberFormat="1" applyFont="1" applyFill="1" applyBorder="1" applyAlignment="1">
      <alignment horizontal="center" vertical="center" wrapText="1"/>
    </xf>
    <xf numFmtId="0" fontId="1" fillId="7" borderId="2" xfId="2" applyFill="1" applyBorder="1"/>
    <xf numFmtId="49" fontId="2" fillId="0" borderId="23" xfId="2" applyNumberFormat="1" applyFont="1" applyBorder="1" applyAlignment="1">
      <alignment horizontal="center" vertical="center" wrapText="1"/>
    </xf>
    <xf numFmtId="49" fontId="2" fillId="0" borderId="33" xfId="3" applyNumberFormat="1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left" vertical="center" wrapText="1"/>
    </xf>
    <xf numFmtId="172" fontId="18" fillId="0" borderId="4" xfId="0" applyNumberFormat="1" applyFont="1" applyBorder="1" applyAlignment="1">
      <alignment horizontal="left" vertical="center" wrapText="1"/>
    </xf>
    <xf numFmtId="49" fontId="21" fillId="0" borderId="61" xfId="2" applyNumberFormat="1" applyFont="1" applyBorder="1" applyAlignment="1">
      <alignment horizontal="center" vertical="center" wrapText="1"/>
    </xf>
    <xf numFmtId="172" fontId="2" fillId="7" borderId="9" xfId="0" applyNumberFormat="1" applyFont="1" applyFill="1" applyBorder="1" applyAlignment="1">
      <alignment horizontal="left" vertical="center" wrapText="1"/>
    </xf>
    <xf numFmtId="49" fontId="18" fillId="0" borderId="37" xfId="2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2" fillId="7" borderId="2" xfId="3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172" fontId="3" fillId="10" borderId="12" xfId="0" applyNumberFormat="1" applyFont="1" applyFill="1" applyBorder="1" applyAlignment="1">
      <alignment horizontal="left" vertical="center" wrapText="1"/>
    </xf>
    <xf numFmtId="172" fontId="3" fillId="10" borderId="57" xfId="0" applyNumberFormat="1" applyFont="1" applyFill="1" applyBorder="1" applyAlignment="1">
      <alignment horizontal="left" vertical="center" wrapText="1"/>
    </xf>
    <xf numFmtId="172" fontId="3" fillId="10" borderId="65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49" fontId="2" fillId="0" borderId="18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4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70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 wrapText="1"/>
    </xf>
    <xf numFmtId="0" fontId="3" fillId="9" borderId="57" xfId="0" applyFont="1" applyFill="1" applyBorder="1" applyAlignment="1">
      <alignment horizontal="left" vertical="center" wrapText="1"/>
    </xf>
    <xf numFmtId="0" fontId="3" fillId="9" borderId="65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62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61" xfId="2" applyNumberFormat="1" applyFont="1" applyBorder="1" applyAlignment="1">
      <alignment horizontal="center" vertical="center"/>
    </xf>
    <xf numFmtId="49" fontId="2" fillId="0" borderId="18" xfId="2" applyNumberFormat="1" applyFont="1" applyBorder="1" applyAlignment="1">
      <alignment horizontal="center" vertical="center"/>
    </xf>
    <xf numFmtId="172" fontId="2" fillId="7" borderId="31" xfId="0" applyNumberFormat="1" applyFont="1" applyFill="1" applyBorder="1" applyAlignment="1">
      <alignment horizontal="center" vertical="center"/>
    </xf>
    <xf numFmtId="172" fontId="2" fillId="7" borderId="2" xfId="0" applyNumberFormat="1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172" fontId="2" fillId="7" borderId="49" xfId="0" applyNumberFormat="1" applyFont="1" applyFill="1" applyBorder="1" applyAlignment="1">
      <alignment horizontal="center" vertical="center"/>
    </xf>
    <xf numFmtId="172" fontId="2" fillId="7" borderId="35" xfId="0" applyNumberFormat="1" applyFont="1" applyFill="1" applyBorder="1" applyAlignment="1">
      <alignment horizontal="center" vertical="center"/>
    </xf>
    <xf numFmtId="172" fontId="2" fillId="7" borderId="54" xfId="0" applyNumberFormat="1" applyFont="1" applyFill="1" applyBorder="1" applyAlignment="1">
      <alignment horizontal="center" vertical="center"/>
    </xf>
    <xf numFmtId="172" fontId="2" fillId="7" borderId="64" xfId="0" applyNumberFormat="1" applyFont="1" applyFill="1" applyBorder="1" applyAlignment="1">
      <alignment horizontal="center" vertical="center"/>
    </xf>
    <xf numFmtId="172" fontId="2" fillId="7" borderId="26" xfId="0" applyNumberFormat="1" applyFont="1" applyFill="1" applyBorder="1" applyAlignment="1">
      <alignment horizontal="center" vertical="center"/>
    </xf>
    <xf numFmtId="172" fontId="2" fillId="7" borderId="4" xfId="0" applyNumberFormat="1" applyFont="1" applyFill="1" applyBorder="1" applyAlignment="1">
      <alignment horizontal="center" vertical="center"/>
    </xf>
    <xf numFmtId="172" fontId="2" fillId="7" borderId="3" xfId="0" applyNumberFormat="1" applyFont="1" applyFill="1" applyBorder="1" applyAlignment="1">
      <alignment horizontal="center" vertical="center"/>
    </xf>
    <xf numFmtId="172" fontId="2" fillId="7" borderId="55" xfId="0" applyNumberFormat="1" applyFont="1" applyFill="1" applyBorder="1" applyAlignment="1">
      <alignment horizontal="center" vertical="center"/>
    </xf>
    <xf numFmtId="172" fontId="2" fillId="7" borderId="63" xfId="0" applyNumberFormat="1" applyFont="1" applyFill="1" applyBorder="1" applyAlignment="1">
      <alignment horizontal="center" vertical="center"/>
    </xf>
    <xf numFmtId="172" fontId="2" fillId="7" borderId="43" xfId="0" applyNumberFormat="1" applyFont="1" applyFill="1" applyBorder="1" applyAlignment="1">
      <alignment horizontal="center" vertical="center"/>
    </xf>
    <xf numFmtId="49" fontId="2" fillId="7" borderId="6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61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2" fillId="8" borderId="10" xfId="0" applyFont="1" applyFill="1" applyBorder="1" applyAlignment="1">
      <alignment horizontal="left" vertical="center"/>
    </xf>
    <xf numFmtId="0" fontId="2" fillId="8" borderId="6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7" borderId="61" xfId="0" applyFont="1" applyFill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center"/>
    </xf>
    <xf numFmtId="1" fontId="19" fillId="7" borderId="1" xfId="0" applyNumberFormat="1" applyFont="1" applyFill="1" applyBorder="1" applyAlignment="1">
      <alignment horizontal="center" vertical="center"/>
    </xf>
    <xf numFmtId="1" fontId="19" fillId="7" borderId="18" xfId="0" applyNumberFormat="1" applyFont="1" applyFill="1" applyBorder="1" applyAlignment="1">
      <alignment horizontal="center" vertical="center"/>
    </xf>
    <xf numFmtId="1" fontId="19" fillId="7" borderId="30" xfId="0" applyNumberFormat="1" applyFont="1" applyFill="1" applyBorder="1" applyAlignment="1">
      <alignment horizontal="center" vertical="center"/>
    </xf>
    <xf numFmtId="1" fontId="19" fillId="7" borderId="17" xfId="0" applyNumberFormat="1" applyFont="1" applyFill="1" applyBorder="1" applyAlignment="1">
      <alignment horizontal="center" vertical="center"/>
    </xf>
    <xf numFmtId="0" fontId="9" fillId="7" borderId="61" xfId="2" applyFont="1" applyFill="1" applyBorder="1" applyAlignment="1">
      <alignment horizontal="center" vertical="center"/>
    </xf>
    <xf numFmtId="0" fontId="9" fillId="7" borderId="18" xfId="2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61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5">
    <cellStyle name="Įprastas" xfId="0" builtinId="0"/>
    <cellStyle name="Kablelis" xfId="1" builtinId="3"/>
    <cellStyle name="Normal_1 programa (11.14)" xfId="2"/>
    <cellStyle name="Normal_2 programa (11.14)" xfId="3"/>
    <cellStyle name="Normal_Sheet1" xfId="4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1"/>
  <sheetViews>
    <sheetView tabSelected="1" zoomScaleNormal="100" workbookViewId="0">
      <selection activeCell="L32" sqref="L32"/>
    </sheetView>
  </sheetViews>
  <sheetFormatPr defaultRowHeight="12.75" x14ac:dyDescent="0.2"/>
  <cols>
    <col min="1" max="1" width="44.28515625" style="47" customWidth="1"/>
    <col min="2" max="2" width="14" style="47" hidden="1" customWidth="1"/>
    <col min="3" max="3" width="14" style="47" customWidth="1"/>
    <col min="4" max="5" width="12.5703125" style="47" customWidth="1"/>
    <col min="6" max="7" width="10.85546875" style="47" customWidth="1"/>
    <col min="8" max="8" width="11.85546875" style="47" customWidth="1"/>
    <col min="9" max="16384" width="9.140625" style="47"/>
  </cols>
  <sheetData>
    <row r="1" spans="1:10" ht="30.75" customHeight="1" x14ac:dyDescent="0.2">
      <c r="A1" s="403" t="str">
        <f>'1 lentele'!A4:U4</f>
        <v>SOCIALINĖS APSAUGOS PLĖTOJIMO, SKURDO BEI SOCIALINĖS ATSKIRTIES MAŽINIMO IR SVEIKATOS PROGRAMOS NR. 2</v>
      </c>
      <c r="B1" s="403"/>
      <c r="C1" s="403"/>
      <c r="D1" s="404"/>
      <c r="E1" s="404"/>
      <c r="F1" s="404"/>
      <c r="G1" s="404"/>
      <c r="H1" s="404"/>
    </row>
    <row r="2" spans="1:10" x14ac:dyDescent="0.2">
      <c r="A2" s="404" t="s">
        <v>38</v>
      </c>
      <c r="B2" s="404"/>
      <c r="C2" s="404"/>
      <c r="D2" s="404"/>
      <c r="E2" s="404"/>
      <c r="F2" s="404"/>
      <c r="G2" s="404"/>
      <c r="H2" s="404"/>
    </row>
    <row r="4" spans="1:10" ht="13.5" thickBot="1" x14ac:dyDescent="0.25">
      <c r="A4" s="405" t="s">
        <v>316</v>
      </c>
      <c r="B4" s="405"/>
      <c r="C4" s="405"/>
      <c r="D4" s="405"/>
      <c r="E4" s="405"/>
      <c r="F4" s="405"/>
      <c r="G4" s="405"/>
      <c r="H4" s="405"/>
    </row>
    <row r="5" spans="1:10" hidden="1" x14ac:dyDescent="0.2"/>
    <row r="6" spans="1:10" ht="13.5" hidden="1" thickBot="1" x14ac:dyDescent="0.25">
      <c r="D6" s="79"/>
      <c r="E6" s="79"/>
      <c r="F6" s="79"/>
      <c r="G6" s="79"/>
      <c r="H6" s="79"/>
    </row>
    <row r="7" spans="1:10" ht="18" customHeight="1" x14ac:dyDescent="0.2">
      <c r="A7" s="406" t="s">
        <v>39</v>
      </c>
      <c r="B7" s="408" t="s">
        <v>239</v>
      </c>
      <c r="C7" s="333"/>
      <c r="D7" s="399" t="s">
        <v>317</v>
      </c>
      <c r="E7" s="399"/>
      <c r="F7" s="399"/>
      <c r="G7" s="399" t="s">
        <v>52</v>
      </c>
      <c r="H7" s="401" t="s">
        <v>318</v>
      </c>
      <c r="I7" s="103"/>
    </row>
    <row r="8" spans="1:10" ht="39" customHeight="1" thickBot="1" x14ac:dyDescent="0.25">
      <c r="A8" s="407"/>
      <c r="B8" s="409"/>
      <c r="C8" s="334" t="s">
        <v>323</v>
      </c>
      <c r="D8" s="229" t="s">
        <v>321</v>
      </c>
      <c r="E8" s="229" t="s">
        <v>240</v>
      </c>
      <c r="F8" s="229" t="s">
        <v>271</v>
      </c>
      <c r="G8" s="400"/>
      <c r="H8" s="402"/>
      <c r="I8" s="103"/>
    </row>
    <row r="9" spans="1:10" ht="15.75" thickBot="1" x14ac:dyDescent="0.25">
      <c r="A9" s="227" t="s">
        <v>40</v>
      </c>
      <c r="B9" s="228"/>
      <c r="C9" s="228">
        <v>10858665</v>
      </c>
      <c r="D9" s="228">
        <v>10858665</v>
      </c>
      <c r="E9" s="247">
        <f>SUM(E10,E12)</f>
        <v>-393157</v>
      </c>
      <c r="F9" s="247">
        <f>F10+F12</f>
        <v>10465509</v>
      </c>
      <c r="G9" s="247">
        <f>'1 lentele'!P270</f>
        <v>11126040</v>
      </c>
      <c r="H9" s="248">
        <f>'1 lentele'!Q270</f>
        <v>11252200</v>
      </c>
      <c r="I9" s="103"/>
      <c r="J9" s="79"/>
    </row>
    <row r="10" spans="1:10" ht="15" x14ac:dyDescent="0.2">
      <c r="A10" s="104" t="s">
        <v>41</v>
      </c>
      <c r="B10" s="219"/>
      <c r="C10" s="219">
        <v>10854032</v>
      </c>
      <c r="D10" s="219">
        <v>10854032</v>
      </c>
      <c r="E10" s="249">
        <f t="shared" ref="E10:E15" si="0">F10-D10</f>
        <v>-395739</v>
      </c>
      <c r="F10" s="249">
        <f>'1 lentele'!M270</f>
        <v>10458293</v>
      </c>
      <c r="G10" s="249">
        <v>11126040</v>
      </c>
      <c r="H10" s="250">
        <v>11252200</v>
      </c>
      <c r="I10" s="103"/>
    </row>
    <row r="11" spans="1:10" ht="15" x14ac:dyDescent="0.2">
      <c r="A11" s="105" t="s">
        <v>42</v>
      </c>
      <c r="B11" s="220"/>
      <c r="C11" s="220">
        <v>794341</v>
      </c>
      <c r="D11" s="220">
        <v>794341</v>
      </c>
      <c r="E11" s="251">
        <f t="shared" si="0"/>
        <v>102197</v>
      </c>
      <c r="F11" s="251">
        <f>'1 lentele'!N270</f>
        <v>896538</v>
      </c>
      <c r="G11" s="251">
        <v>899000</v>
      </c>
      <c r="H11" s="252">
        <v>900000</v>
      </c>
      <c r="I11" s="103"/>
    </row>
    <row r="12" spans="1:10" ht="26.25" thickBot="1" x14ac:dyDescent="0.25">
      <c r="A12" s="108" t="s">
        <v>43</v>
      </c>
      <c r="B12" s="221"/>
      <c r="C12" s="221">
        <v>4634</v>
      </c>
      <c r="D12" s="221">
        <v>4634</v>
      </c>
      <c r="E12" s="253">
        <f t="shared" si="0"/>
        <v>2582</v>
      </c>
      <c r="F12" s="253">
        <f>'1 lentele'!O270</f>
        <v>7216</v>
      </c>
      <c r="G12" s="253" t="s">
        <v>25</v>
      </c>
      <c r="H12" s="254" t="s">
        <v>25</v>
      </c>
      <c r="I12" s="103"/>
    </row>
    <row r="13" spans="1:10" ht="15.75" thickBot="1" x14ac:dyDescent="0.25">
      <c r="A13" s="124" t="s">
        <v>44</v>
      </c>
      <c r="B13" s="222"/>
      <c r="C13" s="222">
        <v>10858665</v>
      </c>
      <c r="D13" s="222">
        <v>10858665</v>
      </c>
      <c r="E13" s="255">
        <f t="shared" si="0"/>
        <v>-393156</v>
      </c>
      <c r="F13" s="255">
        <f>F14+F35</f>
        <v>10465509</v>
      </c>
      <c r="G13" s="255">
        <f>G14+G35</f>
        <v>11126040</v>
      </c>
      <c r="H13" s="255">
        <f>H14+H35</f>
        <v>11252200</v>
      </c>
      <c r="I13" s="103"/>
      <c r="J13" s="79"/>
    </row>
    <row r="14" spans="1:10" ht="15" x14ac:dyDescent="0.2">
      <c r="A14" s="125" t="s">
        <v>45</v>
      </c>
      <c r="B14" s="223"/>
      <c r="C14" s="223">
        <v>6612604</v>
      </c>
      <c r="D14" s="223">
        <v>6612604</v>
      </c>
      <c r="E14" s="256">
        <f t="shared" si="0"/>
        <v>-282161</v>
      </c>
      <c r="F14" s="256">
        <f>F15+F24+F25+F26+F27+F28+F29+F34</f>
        <v>6330443</v>
      </c>
      <c r="G14" s="256">
        <f>G15+G24+G25+G26+G27+G28+G29+G34</f>
        <v>6813771</v>
      </c>
      <c r="H14" s="257">
        <f>H15+H24+H25+H26+H27+H28+H29+H34</f>
        <v>6939931</v>
      </c>
      <c r="I14" s="103"/>
    </row>
    <row r="15" spans="1:10" ht="15" x14ac:dyDescent="0.2">
      <c r="A15" s="109" t="s">
        <v>46</v>
      </c>
      <c r="B15" s="224"/>
      <c r="C15" s="224">
        <v>4958613</v>
      </c>
      <c r="D15" s="224">
        <v>4958613</v>
      </c>
      <c r="E15" s="106">
        <f t="shared" si="0"/>
        <v>200864</v>
      </c>
      <c r="F15" s="106">
        <f>SUM(F17:F23)</f>
        <v>5159477</v>
      </c>
      <c r="G15" s="106">
        <f>SUM(G17:G23)</f>
        <v>5463567</v>
      </c>
      <c r="H15" s="107">
        <f>SUM(H17:H23)</f>
        <v>5471679</v>
      </c>
      <c r="I15" s="103"/>
    </row>
    <row r="16" spans="1:10" ht="15" x14ac:dyDescent="0.2">
      <c r="A16" s="109" t="s">
        <v>47</v>
      </c>
      <c r="B16" s="224"/>
      <c r="C16" s="224"/>
      <c r="D16" s="106"/>
      <c r="E16" s="106"/>
      <c r="F16" s="106"/>
      <c r="G16" s="106"/>
      <c r="H16" s="107"/>
      <c r="I16" s="103"/>
    </row>
    <row r="17" spans="1:9" ht="25.5" x14ac:dyDescent="0.2">
      <c r="A17" s="109" t="s">
        <v>103</v>
      </c>
      <c r="B17" s="224"/>
      <c r="C17" s="224">
        <v>791271</v>
      </c>
      <c r="D17" s="224">
        <v>791271</v>
      </c>
      <c r="E17" s="106">
        <f>F17-D17</f>
        <v>-46301</v>
      </c>
      <c r="F17" s="106">
        <f>'1 lentele'!L261</f>
        <v>744970</v>
      </c>
      <c r="G17" s="106">
        <f>'1 lentele'!P261</f>
        <v>748148</v>
      </c>
      <c r="H17" s="107">
        <f>'1 lentele'!Q261</f>
        <v>756260</v>
      </c>
      <c r="I17" s="103"/>
    </row>
    <row r="18" spans="1:9" ht="15" x14ac:dyDescent="0.2">
      <c r="A18" s="109" t="s">
        <v>104</v>
      </c>
      <c r="B18" s="224"/>
      <c r="C18" s="224"/>
      <c r="D18" s="106"/>
      <c r="E18" s="106"/>
      <c r="F18" s="106"/>
      <c r="G18" s="106"/>
      <c r="H18" s="107"/>
      <c r="I18" s="103"/>
    </row>
    <row r="19" spans="1:9" ht="25.5" x14ac:dyDescent="0.2">
      <c r="A19" s="109" t="s">
        <v>105</v>
      </c>
      <c r="B19" s="224"/>
      <c r="C19" s="224"/>
      <c r="D19" s="110"/>
      <c r="E19" s="110"/>
      <c r="F19" s="110"/>
      <c r="G19" s="110"/>
      <c r="H19" s="111"/>
      <c r="I19" s="103"/>
    </row>
    <row r="20" spans="1:9" ht="15" x14ac:dyDescent="0.2">
      <c r="A20" s="109" t="s">
        <v>106</v>
      </c>
      <c r="B20" s="224"/>
      <c r="C20" s="224"/>
      <c r="D20" s="110"/>
      <c r="E20" s="110"/>
      <c r="F20" s="110"/>
      <c r="G20" s="110"/>
      <c r="H20" s="111"/>
      <c r="I20" s="103"/>
    </row>
    <row r="21" spans="1:9" ht="15" x14ac:dyDescent="0.2">
      <c r="A21" s="109" t="s">
        <v>107</v>
      </c>
      <c r="B21" s="224"/>
      <c r="C21" s="224"/>
      <c r="D21" s="110"/>
      <c r="E21" s="110"/>
      <c r="F21" s="110"/>
      <c r="G21" s="110"/>
      <c r="H21" s="111"/>
      <c r="I21" s="103"/>
    </row>
    <row r="22" spans="1:9" ht="15" x14ac:dyDescent="0.2">
      <c r="A22" s="109" t="s">
        <v>108</v>
      </c>
      <c r="B22" s="224"/>
      <c r="C22" s="224">
        <v>4167342</v>
      </c>
      <c r="D22" s="224">
        <v>4167342</v>
      </c>
      <c r="E22" s="106">
        <f>F22-D22</f>
        <v>247165</v>
      </c>
      <c r="F22" s="106">
        <f>'1 lentele'!L263</f>
        <v>4414507</v>
      </c>
      <c r="G22" s="106">
        <f>'1 lentele'!P263</f>
        <v>4715419</v>
      </c>
      <c r="H22" s="107">
        <f>'1 lentele'!Q263</f>
        <v>4715419</v>
      </c>
      <c r="I22" s="103"/>
    </row>
    <row r="23" spans="1:9" ht="25.5" x14ac:dyDescent="0.2">
      <c r="A23" s="109" t="s">
        <v>109</v>
      </c>
      <c r="B23" s="224"/>
      <c r="C23" s="224"/>
      <c r="D23" s="110"/>
      <c r="E23" s="110"/>
      <c r="F23" s="110"/>
      <c r="G23" s="110"/>
      <c r="H23" s="111"/>
      <c r="I23" s="103"/>
    </row>
    <row r="24" spans="1:9" ht="25.5" x14ac:dyDescent="0.2">
      <c r="A24" s="245" t="s">
        <v>110</v>
      </c>
      <c r="B24" s="224"/>
      <c r="C24" s="224">
        <v>1011382</v>
      </c>
      <c r="D24" s="224">
        <v>1011382</v>
      </c>
      <c r="E24" s="106">
        <f>F24-D24</f>
        <v>-272486</v>
      </c>
      <c r="F24" s="106">
        <f>'1 lentele'!L260</f>
        <v>738896</v>
      </c>
      <c r="G24" s="106">
        <f>'1 lentele'!P260</f>
        <v>899415</v>
      </c>
      <c r="H24" s="107">
        <f>'1 lentele'!Q260</f>
        <v>957089</v>
      </c>
      <c r="I24" s="103"/>
    </row>
    <row r="25" spans="1:9" ht="15" x14ac:dyDescent="0.2">
      <c r="A25" s="105" t="s">
        <v>111</v>
      </c>
      <c r="B25" s="220"/>
      <c r="C25" s="220"/>
      <c r="D25" s="106"/>
      <c r="E25" s="106"/>
      <c r="F25" s="106"/>
      <c r="G25" s="106"/>
      <c r="H25" s="107"/>
      <c r="I25" s="103"/>
    </row>
    <row r="26" spans="1:9" ht="15" x14ac:dyDescent="0.2">
      <c r="A26" s="105" t="s">
        <v>112</v>
      </c>
      <c r="B26" s="220"/>
      <c r="C26" s="220">
        <v>319161</v>
      </c>
      <c r="D26" s="220">
        <v>319161</v>
      </c>
      <c r="E26" s="106">
        <f>F26-D26</f>
        <v>-48164</v>
      </c>
      <c r="F26" s="106">
        <f>'1 lentele'!L264</f>
        <v>270997</v>
      </c>
      <c r="G26" s="106">
        <f>'1 lentele'!P264</f>
        <v>320460</v>
      </c>
      <c r="H26" s="107">
        <f>'1 lentele'!Q264</f>
        <v>379386</v>
      </c>
      <c r="I26" s="103"/>
    </row>
    <row r="27" spans="1:9" ht="25.5" x14ac:dyDescent="0.2">
      <c r="A27" s="105" t="s">
        <v>113</v>
      </c>
      <c r="B27" s="220"/>
      <c r="C27" s="220">
        <v>925331</v>
      </c>
      <c r="D27" s="220">
        <v>925331</v>
      </c>
      <c r="E27" s="106">
        <f>F27-D27</f>
        <v>-831303</v>
      </c>
      <c r="F27" s="106">
        <f>'1 lentele'!L265</f>
        <v>94028</v>
      </c>
      <c r="G27" s="106">
        <f>'1 lentele'!P265</f>
        <v>130329</v>
      </c>
      <c r="H27" s="107">
        <f>'1 lentele'!Q265</f>
        <v>131777</v>
      </c>
      <c r="I27" s="103"/>
    </row>
    <row r="28" spans="1:9" ht="25.5" x14ac:dyDescent="0.2">
      <c r="A28" s="105" t="s">
        <v>114</v>
      </c>
      <c r="B28" s="220"/>
      <c r="C28" s="220"/>
      <c r="D28" s="106"/>
      <c r="E28" s="106"/>
      <c r="F28" s="106"/>
      <c r="G28" s="106"/>
      <c r="H28" s="107"/>
      <c r="I28" s="103"/>
    </row>
    <row r="29" spans="1:9" ht="15" x14ac:dyDescent="0.2">
      <c r="A29" s="105" t="s">
        <v>115</v>
      </c>
      <c r="B29" s="220"/>
      <c r="C29" s="220">
        <v>230914</v>
      </c>
      <c r="D29" s="106">
        <v>230914</v>
      </c>
      <c r="E29" s="106">
        <f>F29-D29</f>
        <v>-163869</v>
      </c>
      <c r="F29" s="106">
        <f>F30+F31+F32+F33</f>
        <v>67045</v>
      </c>
      <c r="G29" s="106">
        <f>G30+G31+G32+G33</f>
        <v>0</v>
      </c>
      <c r="H29" s="107">
        <f>H30+H31+H32+H33</f>
        <v>0</v>
      </c>
      <c r="I29" s="103"/>
    </row>
    <row r="30" spans="1:9" ht="15" x14ac:dyDescent="0.2">
      <c r="A30" s="246" t="s">
        <v>116</v>
      </c>
      <c r="B30" s="220"/>
      <c r="C30" s="220">
        <v>162882</v>
      </c>
      <c r="D30" s="106">
        <v>162882</v>
      </c>
      <c r="E30" s="106">
        <f>F30-D30</f>
        <v>-162882</v>
      </c>
      <c r="F30" s="106">
        <f>'1 lentele'!L268</f>
        <v>0</v>
      </c>
      <c r="G30" s="106">
        <f>'1 lentele'!P268</f>
        <v>0</v>
      </c>
      <c r="H30" s="107">
        <f>'1 lentele'!Q268</f>
        <v>0</v>
      </c>
      <c r="I30" s="103"/>
    </row>
    <row r="31" spans="1:9" ht="15" x14ac:dyDescent="0.2">
      <c r="A31" s="105" t="s">
        <v>117</v>
      </c>
      <c r="B31" s="220"/>
      <c r="C31" s="220">
        <v>30410</v>
      </c>
      <c r="D31" s="106">
        <v>30410</v>
      </c>
      <c r="E31" s="106">
        <f>F31-D31</f>
        <v>14732</v>
      </c>
      <c r="F31" s="106">
        <f>'1 lentele'!L267</f>
        <v>45142</v>
      </c>
      <c r="G31" s="106">
        <f>'1 lentele'!P267</f>
        <v>0</v>
      </c>
      <c r="H31" s="107">
        <f>'1 lentele'!Q267</f>
        <v>0</v>
      </c>
      <c r="I31" s="103"/>
    </row>
    <row r="32" spans="1:9" ht="38.25" x14ac:dyDescent="0.2">
      <c r="A32" s="105" t="s">
        <v>118</v>
      </c>
      <c r="B32" s="220"/>
      <c r="C32" s="220">
        <v>37622</v>
      </c>
      <c r="D32" s="106">
        <f>'1 lentele'!H266</f>
        <v>21903</v>
      </c>
      <c r="E32" s="106">
        <f>F32-D32</f>
        <v>0</v>
      </c>
      <c r="F32" s="106">
        <f>'1 lentele'!L266</f>
        <v>21903</v>
      </c>
      <c r="G32" s="106">
        <f>'1 lentele'!P266</f>
        <v>0</v>
      </c>
      <c r="H32" s="107">
        <f>'1 lentele'!Q266</f>
        <v>0</v>
      </c>
      <c r="I32" s="103"/>
    </row>
    <row r="33" spans="1:9" ht="25.5" x14ac:dyDescent="0.2">
      <c r="A33" s="105" t="s">
        <v>119</v>
      </c>
      <c r="B33" s="220"/>
      <c r="C33" s="220"/>
      <c r="D33" s="110"/>
      <c r="E33" s="110"/>
      <c r="F33" s="110"/>
      <c r="G33" s="110"/>
      <c r="H33" s="111"/>
      <c r="I33" s="103"/>
    </row>
    <row r="34" spans="1:9" ht="38.25" x14ac:dyDescent="0.2">
      <c r="A34" s="105" t="s">
        <v>120</v>
      </c>
      <c r="B34" s="220"/>
      <c r="C34" s="220"/>
      <c r="D34" s="110"/>
      <c r="E34" s="110"/>
      <c r="F34" s="110"/>
      <c r="G34" s="110"/>
      <c r="H34" s="111"/>
      <c r="I34" s="103"/>
    </row>
    <row r="35" spans="1:9" ht="15" x14ac:dyDescent="0.2">
      <c r="A35" s="112" t="s">
        <v>48</v>
      </c>
      <c r="B35" s="225"/>
      <c r="C35" s="225">
        <v>4246061</v>
      </c>
      <c r="D35" s="113">
        <v>4246061</v>
      </c>
      <c r="E35" s="113">
        <f>F35-D35</f>
        <v>-110995</v>
      </c>
      <c r="F35" s="113">
        <f>F36+F37+F38+F39+F40+F41</f>
        <v>4135066</v>
      </c>
      <c r="G35" s="113">
        <f>G36+G37+G38+G39+G40+G41</f>
        <v>4312269</v>
      </c>
      <c r="H35" s="114">
        <f>H36+H37+H38+H39+H40+H41</f>
        <v>4312269</v>
      </c>
      <c r="I35" s="103"/>
    </row>
    <row r="36" spans="1:9" ht="15" x14ac:dyDescent="0.2">
      <c r="A36" s="105" t="s">
        <v>121</v>
      </c>
      <c r="B36" s="220"/>
      <c r="C36" s="220">
        <v>4246061</v>
      </c>
      <c r="D36" s="106">
        <v>4246061</v>
      </c>
      <c r="E36" s="106">
        <f>F36-D36</f>
        <v>-165212</v>
      </c>
      <c r="F36" s="106">
        <f>'1 lentele'!L262</f>
        <v>4080849</v>
      </c>
      <c r="G36" s="106">
        <f>'1 lentele'!P262</f>
        <v>4258052</v>
      </c>
      <c r="H36" s="107">
        <f>'1 lentele'!Q262</f>
        <v>4258052</v>
      </c>
      <c r="I36" s="103"/>
    </row>
    <row r="37" spans="1:9" ht="15" x14ac:dyDescent="0.2">
      <c r="A37" s="105" t="s">
        <v>122</v>
      </c>
      <c r="B37" s="220"/>
      <c r="C37" s="220"/>
      <c r="D37" s="106"/>
      <c r="E37" s="106"/>
      <c r="F37" s="106"/>
      <c r="G37" s="106"/>
      <c r="H37" s="107"/>
      <c r="I37" s="103"/>
    </row>
    <row r="38" spans="1:9" ht="15" x14ac:dyDescent="0.2">
      <c r="A38" s="105" t="s">
        <v>123</v>
      </c>
      <c r="B38" s="220"/>
      <c r="C38" s="220"/>
      <c r="D38" s="106"/>
      <c r="E38" s="106"/>
      <c r="F38" s="106"/>
      <c r="G38" s="106"/>
      <c r="H38" s="107"/>
      <c r="I38" s="103"/>
    </row>
    <row r="39" spans="1:9" ht="25.5" x14ac:dyDescent="0.2">
      <c r="A39" s="105" t="s">
        <v>124</v>
      </c>
      <c r="B39" s="220"/>
      <c r="C39" s="220"/>
      <c r="D39" s="106"/>
      <c r="E39" s="106"/>
      <c r="F39" s="106"/>
      <c r="G39" s="106"/>
      <c r="H39" s="107"/>
      <c r="I39" s="103"/>
    </row>
    <row r="40" spans="1:9" ht="15" x14ac:dyDescent="0.2">
      <c r="A40" s="105" t="s">
        <v>125</v>
      </c>
      <c r="B40" s="220"/>
      <c r="C40" s="220"/>
      <c r="D40" s="106"/>
      <c r="E40" s="106"/>
      <c r="F40" s="106"/>
      <c r="G40" s="106"/>
      <c r="H40" s="107"/>
      <c r="I40" s="103"/>
    </row>
    <row r="41" spans="1:9" ht="15.75" thickBot="1" x14ac:dyDescent="0.25">
      <c r="A41" s="115" t="s">
        <v>126</v>
      </c>
      <c r="B41" s="226"/>
      <c r="C41" s="226"/>
      <c r="D41" s="116"/>
      <c r="E41" s="116">
        <f>F41-D41</f>
        <v>54217</v>
      </c>
      <c r="F41" s="116">
        <f>'1 lentele'!L269</f>
        <v>54217</v>
      </c>
      <c r="G41" s="116">
        <f>'1 lentele'!P269</f>
        <v>54217</v>
      </c>
      <c r="H41" s="117">
        <f>'1 lentele'!Q269</f>
        <v>54217</v>
      </c>
      <c r="I41" s="103"/>
    </row>
  </sheetData>
  <mergeCells count="8">
    <mergeCell ref="D7:F7"/>
    <mergeCell ref="G7:G8"/>
    <mergeCell ref="H7:H8"/>
    <mergeCell ref="A1:H1"/>
    <mergeCell ref="A2:H2"/>
    <mergeCell ref="A4:H4"/>
    <mergeCell ref="A7:A8"/>
    <mergeCell ref="B7:B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>
    <oddHeader>&amp;C&amp;[6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5"/>
  <sheetViews>
    <sheetView topLeftCell="A159" zoomScale="110" zoomScaleNormal="110" workbookViewId="0">
      <selection activeCell="N187" sqref="N187"/>
    </sheetView>
  </sheetViews>
  <sheetFormatPr defaultRowHeight="11.25" outlineLevelRow="1" x14ac:dyDescent="0.2"/>
  <cols>
    <col min="1" max="1" width="3" style="1" customWidth="1"/>
    <col min="2" max="2" width="3.7109375" style="1" customWidth="1"/>
    <col min="3" max="3" width="4.85546875" style="1" customWidth="1"/>
    <col min="4" max="4" width="25.140625" style="1" customWidth="1"/>
    <col min="5" max="5" width="9.28515625" style="1" customWidth="1"/>
    <col min="6" max="6" width="7" style="9" customWidth="1"/>
    <col min="7" max="7" width="9.42578125" style="1" customWidth="1"/>
    <col min="8" max="8" width="11.7109375" style="1" customWidth="1"/>
    <col min="9" max="9" width="9.42578125" style="1" customWidth="1"/>
    <col min="10" max="10" width="8.7109375" style="1" customWidth="1"/>
    <col min="11" max="11" width="8.28515625" style="1" customWidth="1"/>
    <col min="12" max="12" width="10.7109375" style="1" customWidth="1"/>
    <col min="13" max="13" width="10.42578125" style="1" customWidth="1"/>
    <col min="14" max="14" width="9" style="1" customWidth="1"/>
    <col min="15" max="15" width="7.28515625" style="1" customWidth="1"/>
    <col min="16" max="16" width="11.28515625" style="1" customWidth="1"/>
    <col min="17" max="17" width="10.28515625" style="1" customWidth="1"/>
    <col min="18" max="18" width="16.42578125" style="1" customWidth="1"/>
    <col min="19" max="19" width="5.42578125" style="1" customWidth="1"/>
    <col min="20" max="20" width="5.7109375" style="1" customWidth="1"/>
    <col min="21" max="21" width="5.28515625" style="1" customWidth="1"/>
    <col min="22" max="16384" width="9.140625" style="1"/>
  </cols>
  <sheetData>
    <row r="1" spans="1:22" ht="12.75" customHeight="1" x14ac:dyDescent="0.2">
      <c r="A1" s="562" t="s">
        <v>269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</row>
    <row r="2" spans="1:22" s="2" customFormat="1" ht="13.5" customHeight="1" x14ac:dyDescent="0.2">
      <c r="A2" s="563" t="s">
        <v>277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</row>
    <row r="3" spans="1:22" s="30" customFormat="1" ht="15.75" customHeight="1" x14ac:dyDescent="0.2">
      <c r="A3" s="566" t="s">
        <v>31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</row>
    <row r="4" spans="1:22" s="2" customFormat="1" ht="12" x14ac:dyDescent="0.2">
      <c r="A4" s="564" t="s">
        <v>53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</row>
    <row r="5" spans="1:22" ht="12" customHeight="1" x14ac:dyDescent="0.2">
      <c r="A5" s="565" t="s">
        <v>28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</row>
    <row r="6" spans="1:22" ht="15" customHeight="1" thickBot="1" x14ac:dyDescent="0.25">
      <c r="A6" s="575" t="s">
        <v>281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</row>
    <row r="7" spans="1:22" ht="18" customHeight="1" x14ac:dyDescent="0.2">
      <c r="A7" s="576" t="s">
        <v>0</v>
      </c>
      <c r="B7" s="548" t="s">
        <v>1</v>
      </c>
      <c r="C7" s="548" t="s">
        <v>2</v>
      </c>
      <c r="D7" s="585" t="s">
        <v>3</v>
      </c>
      <c r="E7" s="551" t="s">
        <v>4</v>
      </c>
      <c r="F7" s="551" t="s">
        <v>5</v>
      </c>
      <c r="G7" s="579" t="s">
        <v>6</v>
      </c>
      <c r="H7" s="570" t="s">
        <v>49</v>
      </c>
      <c r="I7" s="571"/>
      <c r="J7" s="571"/>
      <c r="K7" s="572"/>
      <c r="L7" s="570" t="s">
        <v>278</v>
      </c>
      <c r="M7" s="571"/>
      <c r="N7" s="571"/>
      <c r="O7" s="572"/>
      <c r="P7" s="582" t="s">
        <v>49</v>
      </c>
      <c r="Q7" s="582" t="s">
        <v>50</v>
      </c>
      <c r="R7" s="590" t="s">
        <v>7</v>
      </c>
      <c r="S7" s="590"/>
      <c r="T7" s="590"/>
      <c r="U7" s="591"/>
    </row>
    <row r="8" spans="1:22" ht="18.75" customHeight="1" x14ac:dyDescent="0.2">
      <c r="A8" s="577"/>
      <c r="B8" s="549"/>
      <c r="C8" s="549"/>
      <c r="D8" s="586"/>
      <c r="E8" s="552"/>
      <c r="F8" s="552"/>
      <c r="G8" s="580"/>
      <c r="H8" s="543" t="s">
        <v>8</v>
      </c>
      <c r="I8" s="588" t="s">
        <v>9</v>
      </c>
      <c r="J8" s="588"/>
      <c r="K8" s="568" t="s">
        <v>10</v>
      </c>
      <c r="L8" s="543" t="s">
        <v>8</v>
      </c>
      <c r="M8" s="588" t="s">
        <v>9</v>
      </c>
      <c r="N8" s="588"/>
      <c r="O8" s="568" t="s">
        <v>10</v>
      </c>
      <c r="P8" s="583"/>
      <c r="Q8" s="583"/>
      <c r="R8" s="592" t="s">
        <v>30</v>
      </c>
      <c r="S8" s="588" t="s">
        <v>11</v>
      </c>
      <c r="T8" s="588"/>
      <c r="U8" s="589"/>
    </row>
    <row r="9" spans="1:22" ht="90.75" customHeight="1" thickBot="1" x14ac:dyDescent="0.25">
      <c r="A9" s="578"/>
      <c r="B9" s="550"/>
      <c r="C9" s="550"/>
      <c r="D9" s="587"/>
      <c r="E9" s="553"/>
      <c r="F9" s="553"/>
      <c r="G9" s="581"/>
      <c r="H9" s="544"/>
      <c r="I9" s="3" t="s">
        <v>8</v>
      </c>
      <c r="J9" s="4" t="s">
        <v>12</v>
      </c>
      <c r="K9" s="569"/>
      <c r="L9" s="544"/>
      <c r="M9" s="3" t="s">
        <v>8</v>
      </c>
      <c r="N9" s="4" t="s">
        <v>12</v>
      </c>
      <c r="O9" s="569"/>
      <c r="P9" s="584"/>
      <c r="Q9" s="584"/>
      <c r="R9" s="593"/>
      <c r="S9" s="28" t="s">
        <v>279</v>
      </c>
      <c r="T9" s="28" t="s">
        <v>51</v>
      </c>
      <c r="U9" s="29" t="s">
        <v>280</v>
      </c>
    </row>
    <row r="10" spans="1:22" ht="26.25" customHeight="1" thickBot="1" x14ac:dyDescent="0.25">
      <c r="A10" s="545" t="s">
        <v>208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7"/>
      <c r="V10" s="5"/>
    </row>
    <row r="11" spans="1:22" ht="15" customHeight="1" thickBot="1" x14ac:dyDescent="0.25">
      <c r="A11" s="594" t="s">
        <v>55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6"/>
      <c r="V11" s="5"/>
    </row>
    <row r="12" spans="1:22" ht="15" customHeight="1" thickBot="1" x14ac:dyDescent="0.25">
      <c r="A12" s="12" t="s">
        <v>18</v>
      </c>
      <c r="B12" s="597" t="s">
        <v>56</v>
      </c>
      <c r="C12" s="598"/>
      <c r="D12" s="598"/>
      <c r="E12" s="598"/>
      <c r="F12" s="598"/>
      <c r="G12" s="598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600"/>
      <c r="V12" s="5"/>
    </row>
    <row r="13" spans="1:22" ht="15" customHeight="1" thickBot="1" x14ac:dyDescent="0.25">
      <c r="A13" s="87" t="s">
        <v>18</v>
      </c>
      <c r="B13" s="88" t="s">
        <v>18</v>
      </c>
      <c r="C13" s="573" t="s">
        <v>57</v>
      </c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4"/>
      <c r="V13" s="5"/>
    </row>
    <row r="14" spans="1:22" ht="14.25" customHeight="1" x14ac:dyDescent="0.2">
      <c r="A14" s="601" t="s">
        <v>18</v>
      </c>
      <c r="B14" s="540" t="s">
        <v>18</v>
      </c>
      <c r="C14" s="539" t="s">
        <v>18</v>
      </c>
      <c r="D14" s="542" t="s">
        <v>290</v>
      </c>
      <c r="E14" s="529" t="s">
        <v>80</v>
      </c>
      <c r="F14" s="528" t="s">
        <v>263</v>
      </c>
      <c r="G14" s="166" t="s">
        <v>70</v>
      </c>
      <c r="H14" s="149">
        <v>3315402</v>
      </c>
      <c r="I14" s="199">
        <v>3313402</v>
      </c>
      <c r="J14" s="147">
        <v>31910</v>
      </c>
      <c r="K14" s="373">
        <v>2000</v>
      </c>
      <c r="L14" s="149">
        <v>3315402</v>
      </c>
      <c r="M14" s="147">
        <v>3313402</v>
      </c>
      <c r="N14" s="147">
        <v>31910</v>
      </c>
      <c r="O14" s="148">
        <v>2000</v>
      </c>
      <c r="P14" s="200">
        <v>3502230</v>
      </c>
      <c r="Q14" s="201">
        <v>3502230</v>
      </c>
      <c r="R14" s="535" t="s">
        <v>136</v>
      </c>
      <c r="S14" s="280">
        <v>2003</v>
      </c>
      <c r="T14" s="280">
        <v>2046</v>
      </c>
      <c r="U14" s="281">
        <v>2060</v>
      </c>
      <c r="V14" s="5"/>
    </row>
    <row r="15" spans="1:22" ht="114.75" customHeight="1" x14ac:dyDescent="0.2">
      <c r="A15" s="441"/>
      <c r="B15" s="435"/>
      <c r="C15" s="436"/>
      <c r="D15" s="462"/>
      <c r="E15" s="530"/>
      <c r="F15" s="520"/>
      <c r="G15" s="136" t="s">
        <v>13</v>
      </c>
      <c r="H15" s="150">
        <f>SUM(H14:H14)</f>
        <v>3315402</v>
      </c>
      <c r="I15" s="364">
        <f t="shared" ref="I15:Q15" si="0">SUM(I14:I14)</f>
        <v>3313402</v>
      </c>
      <c r="J15" s="364">
        <f t="shared" si="0"/>
        <v>31910</v>
      </c>
      <c r="K15" s="374">
        <f t="shared" si="0"/>
        <v>2000</v>
      </c>
      <c r="L15" s="150">
        <f t="shared" si="0"/>
        <v>3315402</v>
      </c>
      <c r="M15" s="364">
        <f t="shared" si="0"/>
        <v>3313402</v>
      </c>
      <c r="N15" s="364">
        <f t="shared" si="0"/>
        <v>31910</v>
      </c>
      <c r="O15" s="369">
        <f t="shared" si="0"/>
        <v>2000</v>
      </c>
      <c r="P15" s="360">
        <f t="shared" si="0"/>
        <v>3502230</v>
      </c>
      <c r="Q15" s="150">
        <f t="shared" si="0"/>
        <v>3502230</v>
      </c>
      <c r="R15" s="514"/>
      <c r="S15" s="139">
        <f>SUM(S14:S14)</f>
        <v>2003</v>
      </c>
      <c r="T15" s="139">
        <f>SUM(T14:T14)</f>
        <v>2046</v>
      </c>
      <c r="U15" s="140">
        <f>SUM(U14:U14)</f>
        <v>2060</v>
      </c>
      <c r="V15" s="5"/>
    </row>
    <row r="16" spans="1:22" ht="34.5" hidden="1" customHeight="1" x14ac:dyDescent="0.2">
      <c r="A16" s="441" t="s">
        <v>18</v>
      </c>
      <c r="B16" s="435" t="s">
        <v>18</v>
      </c>
      <c r="C16" s="436" t="s">
        <v>20</v>
      </c>
      <c r="D16" s="462"/>
      <c r="E16" s="541"/>
      <c r="F16" s="519"/>
      <c r="G16" s="152" t="s">
        <v>70</v>
      </c>
      <c r="H16" s="11"/>
      <c r="I16" s="6"/>
      <c r="J16" s="6"/>
      <c r="K16" s="161"/>
      <c r="L16" s="11"/>
      <c r="M16" s="6"/>
      <c r="N16" s="6"/>
      <c r="O16" s="10"/>
      <c r="P16" s="94"/>
      <c r="Q16" s="82"/>
      <c r="R16" s="514"/>
      <c r="S16" s="269"/>
      <c r="T16" s="269"/>
      <c r="U16" s="270"/>
      <c r="V16" s="5"/>
    </row>
    <row r="17" spans="1:32" ht="18" hidden="1" customHeight="1" x14ac:dyDescent="0.2">
      <c r="A17" s="441"/>
      <c r="B17" s="435"/>
      <c r="C17" s="436"/>
      <c r="D17" s="462"/>
      <c r="E17" s="541"/>
      <c r="F17" s="520"/>
      <c r="G17" s="136" t="s">
        <v>13</v>
      </c>
      <c r="H17" s="35">
        <f t="shared" ref="H17:Q17" si="1">SUM(H16:H16)</f>
        <v>0</v>
      </c>
      <c r="I17" s="38">
        <f t="shared" si="1"/>
        <v>0</v>
      </c>
      <c r="J17" s="38">
        <f t="shared" si="1"/>
        <v>0</v>
      </c>
      <c r="K17" s="352">
        <f t="shared" si="1"/>
        <v>0</v>
      </c>
      <c r="L17" s="35">
        <f t="shared" si="1"/>
        <v>0</v>
      </c>
      <c r="M17" s="38">
        <f t="shared" si="1"/>
        <v>0</v>
      </c>
      <c r="N17" s="38">
        <f t="shared" si="1"/>
        <v>0</v>
      </c>
      <c r="O17" s="40">
        <f t="shared" si="1"/>
        <v>0</v>
      </c>
      <c r="P17" s="43">
        <f t="shared" si="1"/>
        <v>0</v>
      </c>
      <c r="Q17" s="35">
        <f t="shared" si="1"/>
        <v>0</v>
      </c>
      <c r="R17" s="514"/>
      <c r="S17" s="139">
        <f>SUM(S16)</f>
        <v>0</v>
      </c>
      <c r="T17" s="139">
        <f>SUM(T16)</f>
        <v>0</v>
      </c>
      <c r="U17" s="140">
        <f>SUM(U16)</f>
        <v>0</v>
      </c>
      <c r="V17" s="5"/>
    </row>
    <row r="18" spans="1:32" ht="13.15" hidden="1" customHeight="1" x14ac:dyDescent="0.2">
      <c r="A18" s="441" t="s">
        <v>18</v>
      </c>
      <c r="B18" s="435" t="s">
        <v>18</v>
      </c>
      <c r="C18" s="436" t="s">
        <v>19</v>
      </c>
      <c r="D18" s="462"/>
      <c r="E18" s="530"/>
      <c r="F18" s="531"/>
      <c r="G18" s="152" t="s">
        <v>70</v>
      </c>
      <c r="H18" s="11"/>
      <c r="I18" s="6"/>
      <c r="J18" s="6"/>
      <c r="K18" s="161"/>
      <c r="L18" s="11"/>
      <c r="M18" s="6"/>
      <c r="N18" s="6"/>
      <c r="O18" s="10"/>
      <c r="P18" s="94"/>
      <c r="Q18" s="82"/>
      <c r="R18" s="532" t="s">
        <v>25</v>
      </c>
      <c r="S18" s="278"/>
      <c r="T18" s="278"/>
      <c r="U18" s="279"/>
      <c r="V18" s="145"/>
      <c r="W18" s="145"/>
      <c r="X18" s="145"/>
    </row>
    <row r="19" spans="1:32" ht="15.6" hidden="1" customHeight="1" x14ac:dyDescent="0.2">
      <c r="A19" s="441"/>
      <c r="B19" s="435"/>
      <c r="C19" s="436"/>
      <c r="D19" s="462"/>
      <c r="E19" s="530"/>
      <c r="F19" s="520"/>
      <c r="G19" s="136" t="s">
        <v>13</v>
      </c>
      <c r="H19" s="35"/>
      <c r="I19" s="38"/>
      <c r="J19" s="38"/>
      <c r="K19" s="352"/>
      <c r="L19" s="35"/>
      <c r="M19" s="38"/>
      <c r="N19" s="38"/>
      <c r="O19" s="40"/>
      <c r="P19" s="43"/>
      <c r="Q19" s="35"/>
      <c r="R19" s="532"/>
      <c r="S19" s="139">
        <f>SUM(S18)</f>
        <v>0</v>
      </c>
      <c r="T19" s="139">
        <f>SUM(T18)</f>
        <v>0</v>
      </c>
      <c r="U19" s="140">
        <f>SUM(U18)</f>
        <v>0</v>
      </c>
      <c r="V19" s="5"/>
    </row>
    <row r="20" spans="1:32" ht="18" customHeight="1" x14ac:dyDescent="0.2">
      <c r="A20" s="441" t="s">
        <v>18</v>
      </c>
      <c r="B20" s="435" t="s">
        <v>18</v>
      </c>
      <c r="C20" s="436" t="s">
        <v>20</v>
      </c>
      <c r="D20" s="439" t="s">
        <v>283</v>
      </c>
      <c r="E20" s="487" t="s">
        <v>81</v>
      </c>
      <c r="F20" s="519" t="s">
        <v>263</v>
      </c>
      <c r="G20" s="152" t="s">
        <v>70</v>
      </c>
      <c r="H20" s="11">
        <v>706261</v>
      </c>
      <c r="I20" s="6">
        <v>704521</v>
      </c>
      <c r="J20" s="6">
        <v>13410</v>
      </c>
      <c r="K20" s="161">
        <v>1740</v>
      </c>
      <c r="L20" s="11">
        <v>706261</v>
      </c>
      <c r="M20" s="6">
        <v>704521</v>
      </c>
      <c r="N20" s="6">
        <v>13410</v>
      </c>
      <c r="O20" s="10">
        <v>1740</v>
      </c>
      <c r="P20" s="94">
        <v>691932</v>
      </c>
      <c r="Q20" s="82">
        <v>691932</v>
      </c>
      <c r="R20" s="514" t="s">
        <v>137</v>
      </c>
      <c r="S20" s="269">
        <v>2174</v>
      </c>
      <c r="T20" s="269">
        <v>2216</v>
      </c>
      <c r="U20" s="270">
        <v>2300</v>
      </c>
      <c r="V20" s="5"/>
    </row>
    <row r="21" spans="1:32" ht="15.75" customHeight="1" x14ac:dyDescent="0.2">
      <c r="A21" s="441"/>
      <c r="B21" s="435"/>
      <c r="C21" s="436"/>
      <c r="D21" s="439"/>
      <c r="E21" s="487"/>
      <c r="F21" s="520"/>
      <c r="G21" s="136" t="s">
        <v>13</v>
      </c>
      <c r="H21" s="35">
        <f>SUM(H20:H20)</f>
        <v>706261</v>
      </c>
      <c r="I21" s="38">
        <f t="shared" ref="I21:Q21" si="2">SUM(I20:I20)</f>
        <v>704521</v>
      </c>
      <c r="J21" s="38">
        <f t="shared" si="2"/>
        <v>13410</v>
      </c>
      <c r="K21" s="352">
        <f t="shared" si="2"/>
        <v>1740</v>
      </c>
      <c r="L21" s="35">
        <f t="shared" si="2"/>
        <v>706261</v>
      </c>
      <c r="M21" s="38">
        <f t="shared" si="2"/>
        <v>704521</v>
      </c>
      <c r="N21" s="38">
        <f t="shared" si="2"/>
        <v>13410</v>
      </c>
      <c r="O21" s="40">
        <f t="shared" si="2"/>
        <v>1740</v>
      </c>
      <c r="P21" s="43">
        <f t="shared" si="2"/>
        <v>691932</v>
      </c>
      <c r="Q21" s="35">
        <f t="shared" si="2"/>
        <v>691932</v>
      </c>
      <c r="R21" s="514"/>
      <c r="S21" s="139">
        <f>SUM(S20)</f>
        <v>2174</v>
      </c>
      <c r="T21" s="139">
        <f>SUM(T20)</f>
        <v>2216</v>
      </c>
      <c r="U21" s="140">
        <f>SUM(U20)</f>
        <v>2300</v>
      </c>
      <c r="V21" s="5"/>
    </row>
    <row r="22" spans="1:32" ht="13.9" hidden="1" customHeight="1" x14ac:dyDescent="0.2">
      <c r="A22" s="441" t="s">
        <v>18</v>
      </c>
      <c r="B22" s="435" t="s">
        <v>18</v>
      </c>
      <c r="C22" s="436" t="s">
        <v>22</v>
      </c>
      <c r="D22" s="462"/>
      <c r="E22" s="530"/>
      <c r="F22" s="531"/>
      <c r="G22" s="152" t="s">
        <v>70</v>
      </c>
      <c r="H22" s="11"/>
      <c r="I22" s="6"/>
      <c r="J22" s="6"/>
      <c r="K22" s="161"/>
      <c r="L22" s="11"/>
      <c r="M22" s="6"/>
      <c r="N22" s="6"/>
      <c r="O22" s="10"/>
      <c r="P22" s="94"/>
      <c r="Q22" s="82"/>
      <c r="R22" s="532" t="s">
        <v>25</v>
      </c>
      <c r="S22" s="278"/>
      <c r="T22" s="278"/>
      <c r="U22" s="279"/>
      <c r="V22" s="5"/>
    </row>
    <row r="23" spans="1:32" ht="13.9" hidden="1" customHeight="1" x14ac:dyDescent="0.2">
      <c r="A23" s="441"/>
      <c r="B23" s="435"/>
      <c r="C23" s="436"/>
      <c r="D23" s="462"/>
      <c r="E23" s="530"/>
      <c r="F23" s="520"/>
      <c r="G23" s="136" t="s">
        <v>13</v>
      </c>
      <c r="H23" s="35">
        <f t="shared" ref="H23:Q23" si="3">SUM(H22:H22)</f>
        <v>0</v>
      </c>
      <c r="I23" s="38">
        <f t="shared" si="3"/>
        <v>0</v>
      </c>
      <c r="J23" s="38">
        <f t="shared" si="3"/>
        <v>0</v>
      </c>
      <c r="K23" s="352">
        <f t="shared" si="3"/>
        <v>0</v>
      </c>
      <c r="L23" s="35">
        <f t="shared" si="3"/>
        <v>0</v>
      </c>
      <c r="M23" s="38">
        <f t="shared" si="3"/>
        <v>0</v>
      </c>
      <c r="N23" s="38">
        <f t="shared" si="3"/>
        <v>0</v>
      </c>
      <c r="O23" s="40">
        <f t="shared" si="3"/>
        <v>0</v>
      </c>
      <c r="P23" s="43">
        <f t="shared" si="3"/>
        <v>0</v>
      </c>
      <c r="Q23" s="35">
        <f t="shared" si="3"/>
        <v>0</v>
      </c>
      <c r="R23" s="532"/>
      <c r="S23" s="139">
        <f>SUM(S22)</f>
        <v>0</v>
      </c>
      <c r="T23" s="139">
        <f>SUM(T22)</f>
        <v>0</v>
      </c>
      <c r="U23" s="140">
        <f>SUM(U22)</f>
        <v>0</v>
      </c>
      <c r="V23" s="5"/>
    </row>
    <row r="24" spans="1:32" ht="24" hidden="1" customHeight="1" x14ac:dyDescent="0.2">
      <c r="A24" s="441" t="s">
        <v>18</v>
      </c>
      <c r="B24" s="435" t="s">
        <v>18</v>
      </c>
      <c r="C24" s="436" t="s">
        <v>23</v>
      </c>
      <c r="D24" s="462"/>
      <c r="E24" s="487"/>
      <c r="F24" s="519"/>
      <c r="G24" s="152" t="s">
        <v>70</v>
      </c>
      <c r="H24" s="11"/>
      <c r="I24" s="6"/>
      <c r="J24" s="6"/>
      <c r="K24" s="161"/>
      <c r="L24" s="11"/>
      <c r="M24" s="6"/>
      <c r="N24" s="6"/>
      <c r="O24" s="10"/>
      <c r="P24" s="94"/>
      <c r="Q24" s="82"/>
      <c r="R24" s="514"/>
      <c r="S24" s="269"/>
      <c r="T24" s="269"/>
      <c r="U24" s="270"/>
      <c r="V24" s="5"/>
    </row>
    <row r="25" spans="1:32" ht="19.899999999999999" hidden="1" customHeight="1" x14ac:dyDescent="0.2">
      <c r="A25" s="441"/>
      <c r="B25" s="435"/>
      <c r="C25" s="436"/>
      <c r="D25" s="462"/>
      <c r="E25" s="487"/>
      <c r="F25" s="520"/>
      <c r="G25" s="136" t="s">
        <v>13</v>
      </c>
      <c r="H25" s="35">
        <f t="shared" ref="H25:Q25" si="4">SUM(H24)</f>
        <v>0</v>
      </c>
      <c r="I25" s="38">
        <f t="shared" si="4"/>
        <v>0</v>
      </c>
      <c r="J25" s="38">
        <f t="shared" si="4"/>
        <v>0</v>
      </c>
      <c r="K25" s="352">
        <f t="shared" si="4"/>
        <v>0</v>
      </c>
      <c r="L25" s="35">
        <f t="shared" si="4"/>
        <v>0</v>
      </c>
      <c r="M25" s="38">
        <f t="shared" si="4"/>
        <v>0</v>
      </c>
      <c r="N25" s="38">
        <f t="shared" si="4"/>
        <v>0</v>
      </c>
      <c r="O25" s="40">
        <f t="shared" si="4"/>
        <v>0</v>
      </c>
      <c r="P25" s="43">
        <f t="shared" si="4"/>
        <v>0</v>
      </c>
      <c r="Q25" s="35">
        <f t="shared" si="4"/>
        <v>0</v>
      </c>
      <c r="R25" s="514"/>
      <c r="S25" s="139">
        <f>SUM(S24)</f>
        <v>0</v>
      </c>
      <c r="T25" s="139">
        <f>SUM(T24)</f>
        <v>0</v>
      </c>
      <c r="U25" s="140">
        <f>SUM(U24)</f>
        <v>0</v>
      </c>
      <c r="V25" s="5"/>
    </row>
    <row r="26" spans="1:32" x14ac:dyDescent="0.2">
      <c r="A26" s="441" t="s">
        <v>18</v>
      </c>
      <c r="B26" s="435" t="s">
        <v>18</v>
      </c>
      <c r="C26" s="436" t="s">
        <v>19</v>
      </c>
      <c r="D26" s="462" t="s">
        <v>284</v>
      </c>
      <c r="E26" s="487" t="s">
        <v>83</v>
      </c>
      <c r="F26" s="531" t="s">
        <v>263</v>
      </c>
      <c r="G26" s="156" t="s">
        <v>133</v>
      </c>
      <c r="H26" s="210">
        <v>2449929</v>
      </c>
      <c r="I26" s="211">
        <v>2448191</v>
      </c>
      <c r="J26" s="6">
        <v>48600</v>
      </c>
      <c r="K26" s="161">
        <v>1738</v>
      </c>
      <c r="L26" s="210">
        <v>2449929</v>
      </c>
      <c r="M26" s="211">
        <v>2448191</v>
      </c>
      <c r="N26" s="6">
        <v>48600</v>
      </c>
      <c r="O26" s="10">
        <v>1738</v>
      </c>
      <c r="P26" s="94">
        <v>2704675</v>
      </c>
      <c r="Q26" s="82">
        <v>2704675</v>
      </c>
      <c r="R26" s="514" t="s">
        <v>85</v>
      </c>
      <c r="S26" s="426">
        <v>4026</v>
      </c>
      <c r="T26" s="426">
        <v>4026</v>
      </c>
      <c r="U26" s="423">
        <v>4026</v>
      </c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</row>
    <row r="27" spans="1:32" x14ac:dyDescent="0.2">
      <c r="A27" s="441"/>
      <c r="B27" s="435"/>
      <c r="C27" s="436"/>
      <c r="D27" s="462"/>
      <c r="E27" s="487"/>
      <c r="F27" s="519"/>
      <c r="G27" s="156" t="s">
        <v>75</v>
      </c>
      <c r="H27" s="11"/>
      <c r="I27" s="6"/>
      <c r="J27" s="6"/>
      <c r="K27" s="161"/>
      <c r="L27" s="210"/>
      <c r="M27" s="211"/>
      <c r="N27" s="6"/>
      <c r="O27" s="10"/>
      <c r="P27" s="94"/>
      <c r="Q27" s="82"/>
      <c r="R27" s="514"/>
      <c r="S27" s="427"/>
      <c r="T27" s="427"/>
      <c r="U27" s="424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</row>
    <row r="28" spans="1:32" x14ac:dyDescent="0.2">
      <c r="A28" s="441"/>
      <c r="B28" s="435"/>
      <c r="C28" s="436"/>
      <c r="D28" s="462"/>
      <c r="E28" s="487"/>
      <c r="F28" s="519"/>
      <c r="G28" s="156" t="s">
        <v>248</v>
      </c>
      <c r="H28" s="11"/>
      <c r="I28" s="6"/>
      <c r="J28" s="6"/>
      <c r="K28" s="161"/>
      <c r="L28" s="210"/>
      <c r="M28" s="211"/>
      <c r="N28" s="6"/>
      <c r="O28" s="10"/>
      <c r="P28" s="94"/>
      <c r="Q28" s="82"/>
      <c r="R28" s="514"/>
      <c r="S28" s="428"/>
      <c r="T28" s="428"/>
      <c r="U28" s="42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</row>
    <row r="29" spans="1:32" x14ac:dyDescent="0.2">
      <c r="A29" s="441"/>
      <c r="B29" s="435"/>
      <c r="C29" s="436"/>
      <c r="D29" s="462"/>
      <c r="E29" s="487"/>
      <c r="F29" s="520"/>
      <c r="G29" s="136" t="s">
        <v>13</v>
      </c>
      <c r="H29" s="35">
        <f>SUM(H26:H28)</f>
        <v>2449929</v>
      </c>
      <c r="I29" s="38">
        <f t="shared" ref="I29:Q29" si="5">SUM(I26:I28)</f>
        <v>2448191</v>
      </c>
      <c r="J29" s="38">
        <f t="shared" si="5"/>
        <v>48600</v>
      </c>
      <c r="K29" s="352">
        <f t="shared" si="5"/>
        <v>1738</v>
      </c>
      <c r="L29" s="35">
        <f t="shared" si="5"/>
        <v>2449929</v>
      </c>
      <c r="M29" s="38">
        <f t="shared" si="5"/>
        <v>2448191</v>
      </c>
      <c r="N29" s="38">
        <f t="shared" si="5"/>
        <v>48600</v>
      </c>
      <c r="O29" s="40">
        <f t="shared" si="5"/>
        <v>1738</v>
      </c>
      <c r="P29" s="43">
        <f t="shared" si="5"/>
        <v>2704675</v>
      </c>
      <c r="Q29" s="35">
        <f t="shared" si="5"/>
        <v>2704675</v>
      </c>
      <c r="R29" s="514"/>
      <c r="S29" s="139">
        <f>SUM(S26)</f>
        <v>4026</v>
      </c>
      <c r="T29" s="139">
        <v>4026</v>
      </c>
      <c r="U29" s="140">
        <f>SUM(U26)</f>
        <v>4026</v>
      </c>
      <c r="V29" s="5"/>
    </row>
    <row r="30" spans="1:32" x14ac:dyDescent="0.2">
      <c r="A30" s="441" t="s">
        <v>18</v>
      </c>
      <c r="B30" s="435" t="s">
        <v>18</v>
      </c>
      <c r="C30" s="436" t="s">
        <v>21</v>
      </c>
      <c r="D30" s="439" t="s">
        <v>285</v>
      </c>
      <c r="E30" s="487" t="s">
        <v>82</v>
      </c>
      <c r="F30" s="487" t="s">
        <v>263</v>
      </c>
      <c r="G30" s="156" t="s">
        <v>133</v>
      </c>
      <c r="H30" s="11">
        <v>1759300</v>
      </c>
      <c r="I30" s="6">
        <v>1757562</v>
      </c>
      <c r="J30" s="6">
        <v>33600</v>
      </c>
      <c r="K30" s="161">
        <v>1738</v>
      </c>
      <c r="L30" s="210">
        <v>1759300</v>
      </c>
      <c r="M30" s="211">
        <v>1757562</v>
      </c>
      <c r="N30" s="6">
        <v>33600</v>
      </c>
      <c r="O30" s="10">
        <v>1738</v>
      </c>
      <c r="P30" s="94">
        <v>1804217</v>
      </c>
      <c r="Q30" s="82">
        <v>1804217</v>
      </c>
      <c r="R30" s="514" t="s">
        <v>86</v>
      </c>
      <c r="S30" s="426">
        <v>11296</v>
      </c>
      <c r="T30" s="426">
        <v>11296</v>
      </c>
      <c r="U30" s="423">
        <v>11296</v>
      </c>
      <c r="V30" s="5"/>
    </row>
    <row r="31" spans="1:32" x14ac:dyDescent="0.2">
      <c r="A31" s="441"/>
      <c r="B31" s="435"/>
      <c r="C31" s="436"/>
      <c r="D31" s="439"/>
      <c r="E31" s="487"/>
      <c r="F31" s="487"/>
      <c r="G31" s="156" t="s">
        <v>75</v>
      </c>
      <c r="H31" s="11"/>
      <c r="I31" s="6"/>
      <c r="J31" s="6"/>
      <c r="K31" s="161"/>
      <c r="L31" s="11"/>
      <c r="M31" s="6"/>
      <c r="N31" s="6"/>
      <c r="O31" s="10"/>
      <c r="P31" s="94"/>
      <c r="Q31" s="82"/>
      <c r="R31" s="514"/>
      <c r="S31" s="427"/>
      <c r="T31" s="427"/>
      <c r="U31" s="424"/>
      <c r="V31" s="5"/>
    </row>
    <row r="32" spans="1:32" x14ac:dyDescent="0.2">
      <c r="A32" s="441"/>
      <c r="B32" s="435"/>
      <c r="C32" s="436"/>
      <c r="D32" s="439"/>
      <c r="E32" s="487"/>
      <c r="F32" s="487"/>
      <c r="G32" s="156" t="s">
        <v>248</v>
      </c>
      <c r="H32" s="11"/>
      <c r="I32" s="6"/>
      <c r="J32" s="6"/>
      <c r="K32" s="161"/>
      <c r="L32" s="11"/>
      <c r="M32" s="6"/>
      <c r="N32" s="6"/>
      <c r="O32" s="10"/>
      <c r="P32" s="94"/>
      <c r="Q32" s="82"/>
      <c r="R32" s="514"/>
      <c r="S32" s="428"/>
      <c r="T32" s="428"/>
      <c r="U32" s="425"/>
      <c r="V32" s="5"/>
    </row>
    <row r="33" spans="1:23" ht="9.9499999999999993" customHeight="1" x14ac:dyDescent="0.2">
      <c r="A33" s="441"/>
      <c r="B33" s="435"/>
      <c r="C33" s="436"/>
      <c r="D33" s="439"/>
      <c r="E33" s="487"/>
      <c r="F33" s="523"/>
      <c r="G33" s="136" t="s">
        <v>13</v>
      </c>
      <c r="H33" s="35">
        <f>SUM(H30:H32)</f>
        <v>1759300</v>
      </c>
      <c r="I33" s="38">
        <f t="shared" ref="I33:Q33" si="6">SUM(I30:I32)</f>
        <v>1757562</v>
      </c>
      <c r="J33" s="38">
        <f t="shared" si="6"/>
        <v>33600</v>
      </c>
      <c r="K33" s="352">
        <f t="shared" si="6"/>
        <v>1738</v>
      </c>
      <c r="L33" s="35">
        <f t="shared" si="6"/>
        <v>1759300</v>
      </c>
      <c r="M33" s="38">
        <f t="shared" si="6"/>
        <v>1757562</v>
      </c>
      <c r="N33" s="38">
        <f t="shared" si="6"/>
        <v>33600</v>
      </c>
      <c r="O33" s="40">
        <f t="shared" si="6"/>
        <v>1738</v>
      </c>
      <c r="P33" s="43">
        <f t="shared" si="6"/>
        <v>1804217</v>
      </c>
      <c r="Q33" s="35">
        <f t="shared" si="6"/>
        <v>1804217</v>
      </c>
      <c r="R33" s="514"/>
      <c r="S33" s="139">
        <f>SUM(S30)</f>
        <v>11296</v>
      </c>
      <c r="T33" s="139">
        <f>SUM(T30)</f>
        <v>11296</v>
      </c>
      <c r="U33" s="140">
        <f>SUM(U30)</f>
        <v>11296</v>
      </c>
      <c r="V33" s="5"/>
    </row>
    <row r="34" spans="1:23" ht="9.9499999999999993" customHeight="1" x14ac:dyDescent="0.2">
      <c r="A34" s="441" t="s">
        <v>18</v>
      </c>
      <c r="B34" s="435" t="s">
        <v>18</v>
      </c>
      <c r="C34" s="436" t="s">
        <v>29</v>
      </c>
      <c r="D34" s="522"/>
      <c r="E34" s="487"/>
      <c r="F34" s="487"/>
      <c r="G34" s="156" t="s">
        <v>133</v>
      </c>
      <c r="H34" s="11"/>
      <c r="I34" s="6"/>
      <c r="J34" s="6"/>
      <c r="K34" s="161"/>
      <c r="L34" s="210"/>
      <c r="M34" s="211"/>
      <c r="N34" s="6"/>
      <c r="O34" s="10"/>
      <c r="P34" s="94"/>
      <c r="Q34" s="82"/>
      <c r="R34" s="514"/>
      <c r="S34" s="426"/>
      <c r="T34" s="426"/>
      <c r="U34" s="423"/>
      <c r="V34" s="5"/>
    </row>
    <row r="35" spans="1:23" ht="9.9499999999999993" customHeight="1" x14ac:dyDescent="0.2">
      <c r="A35" s="441"/>
      <c r="B35" s="435"/>
      <c r="C35" s="436"/>
      <c r="D35" s="522"/>
      <c r="E35" s="487"/>
      <c r="F35" s="487"/>
      <c r="G35" s="156" t="s">
        <v>75</v>
      </c>
      <c r="H35" s="11"/>
      <c r="I35" s="6"/>
      <c r="J35" s="6"/>
      <c r="K35" s="161"/>
      <c r="L35" s="210"/>
      <c r="M35" s="211"/>
      <c r="N35" s="6"/>
      <c r="O35" s="10"/>
      <c r="P35" s="94"/>
      <c r="Q35" s="82"/>
      <c r="R35" s="514"/>
      <c r="S35" s="427"/>
      <c r="T35" s="427"/>
      <c r="U35" s="424"/>
      <c r="V35" s="5"/>
    </row>
    <row r="36" spans="1:23" ht="9.9499999999999993" customHeight="1" x14ac:dyDescent="0.2">
      <c r="A36" s="441"/>
      <c r="B36" s="435"/>
      <c r="C36" s="436"/>
      <c r="D36" s="522"/>
      <c r="E36" s="487"/>
      <c r="F36" s="487"/>
      <c r="G36" s="156" t="s">
        <v>248</v>
      </c>
      <c r="H36" s="11"/>
      <c r="I36" s="6"/>
      <c r="J36" s="6"/>
      <c r="K36" s="161"/>
      <c r="L36" s="210"/>
      <c r="M36" s="211"/>
      <c r="N36" s="6"/>
      <c r="O36" s="10"/>
      <c r="P36" s="94"/>
      <c r="Q36" s="82"/>
      <c r="R36" s="514"/>
      <c r="S36" s="428"/>
      <c r="T36" s="428"/>
      <c r="U36" s="425"/>
      <c r="V36" s="5"/>
    </row>
    <row r="37" spans="1:23" ht="9.9499999999999993" customHeight="1" x14ac:dyDescent="0.2">
      <c r="A37" s="441"/>
      <c r="B37" s="435"/>
      <c r="C37" s="436"/>
      <c r="D37" s="522"/>
      <c r="E37" s="487"/>
      <c r="F37" s="523"/>
      <c r="G37" s="136" t="s">
        <v>13</v>
      </c>
      <c r="H37" s="35">
        <f>SUM(H34:H36)</f>
        <v>0</v>
      </c>
      <c r="I37" s="38">
        <f t="shared" ref="I37:Q37" si="7">SUM(I34:I36)</f>
        <v>0</v>
      </c>
      <c r="J37" s="38">
        <f t="shared" si="7"/>
        <v>0</v>
      </c>
      <c r="K37" s="352">
        <f t="shared" si="7"/>
        <v>0</v>
      </c>
      <c r="L37" s="35">
        <f t="shared" si="7"/>
        <v>0</v>
      </c>
      <c r="M37" s="38">
        <f t="shared" si="7"/>
        <v>0</v>
      </c>
      <c r="N37" s="38">
        <f t="shared" si="7"/>
        <v>0</v>
      </c>
      <c r="O37" s="40">
        <f t="shared" si="7"/>
        <v>0</v>
      </c>
      <c r="P37" s="43">
        <f t="shared" si="7"/>
        <v>0</v>
      </c>
      <c r="Q37" s="35">
        <f t="shared" si="7"/>
        <v>0</v>
      </c>
      <c r="R37" s="514"/>
      <c r="S37" s="139">
        <f>SUM(S34)</f>
        <v>0</v>
      </c>
      <c r="T37" s="139">
        <f>SUM(T34)</f>
        <v>0</v>
      </c>
      <c r="U37" s="140">
        <f>SUM(U34)</f>
        <v>0</v>
      </c>
      <c r="V37" s="5"/>
    </row>
    <row r="38" spans="1:23" ht="9.9499999999999993" customHeight="1" x14ac:dyDescent="0.2">
      <c r="A38" s="441" t="s">
        <v>18</v>
      </c>
      <c r="B38" s="435" t="s">
        <v>18</v>
      </c>
      <c r="C38" s="436" t="s">
        <v>22</v>
      </c>
      <c r="D38" s="462" t="s">
        <v>72</v>
      </c>
      <c r="E38" s="487" t="s">
        <v>83</v>
      </c>
      <c r="F38" s="519" t="s">
        <v>263</v>
      </c>
      <c r="G38" s="152" t="s">
        <v>74</v>
      </c>
      <c r="H38" s="11">
        <v>1014</v>
      </c>
      <c r="I38" s="6">
        <v>1014</v>
      </c>
      <c r="J38" s="6"/>
      <c r="K38" s="161"/>
      <c r="L38" s="11">
        <v>1014</v>
      </c>
      <c r="M38" s="6">
        <v>1014</v>
      </c>
      <c r="N38" s="6"/>
      <c r="O38" s="10"/>
      <c r="P38" s="94">
        <v>319</v>
      </c>
      <c r="Q38" s="82">
        <v>319</v>
      </c>
      <c r="R38" s="514" t="s">
        <v>88</v>
      </c>
      <c r="S38" s="269">
        <v>1</v>
      </c>
      <c r="T38" s="269">
        <v>1</v>
      </c>
      <c r="U38" s="270">
        <v>1</v>
      </c>
      <c r="V38" s="5"/>
    </row>
    <row r="39" spans="1:23" ht="18.75" customHeight="1" x14ac:dyDescent="0.2">
      <c r="A39" s="441"/>
      <c r="B39" s="435"/>
      <c r="C39" s="436"/>
      <c r="D39" s="462"/>
      <c r="E39" s="487"/>
      <c r="F39" s="520"/>
      <c r="G39" s="136" t="s">
        <v>13</v>
      </c>
      <c r="H39" s="35">
        <f t="shared" ref="H39:Q39" si="8">SUM(H38)</f>
        <v>1014</v>
      </c>
      <c r="I39" s="38">
        <f t="shared" si="8"/>
        <v>1014</v>
      </c>
      <c r="J39" s="38">
        <f t="shared" si="8"/>
        <v>0</v>
      </c>
      <c r="K39" s="352">
        <f t="shared" si="8"/>
        <v>0</v>
      </c>
      <c r="L39" s="35">
        <f t="shared" si="8"/>
        <v>1014</v>
      </c>
      <c r="M39" s="38">
        <f t="shared" si="8"/>
        <v>1014</v>
      </c>
      <c r="N39" s="38">
        <f t="shared" si="8"/>
        <v>0</v>
      </c>
      <c r="O39" s="40">
        <f t="shared" si="8"/>
        <v>0</v>
      </c>
      <c r="P39" s="43">
        <f t="shared" si="8"/>
        <v>319</v>
      </c>
      <c r="Q39" s="35">
        <f t="shared" si="8"/>
        <v>319</v>
      </c>
      <c r="R39" s="514"/>
      <c r="S39" s="139">
        <f>SUM(S38)</f>
        <v>1</v>
      </c>
      <c r="T39" s="139">
        <f>SUM(T38)</f>
        <v>1</v>
      </c>
      <c r="U39" s="140">
        <f>SUM(U38)</f>
        <v>1</v>
      </c>
      <c r="V39" s="5"/>
    </row>
    <row r="40" spans="1:23" ht="20.25" customHeight="1" x14ac:dyDescent="0.2">
      <c r="A40" s="441" t="s">
        <v>18</v>
      </c>
      <c r="B40" s="435" t="s">
        <v>18</v>
      </c>
      <c r="C40" s="436" t="s">
        <v>23</v>
      </c>
      <c r="D40" s="462" t="s">
        <v>59</v>
      </c>
      <c r="E40" s="487" t="s">
        <v>95</v>
      </c>
      <c r="F40" s="519" t="s">
        <v>263</v>
      </c>
      <c r="G40" s="135" t="s">
        <v>75</v>
      </c>
      <c r="H40" s="11"/>
      <c r="I40" s="6"/>
      <c r="J40" s="6"/>
      <c r="K40" s="161"/>
      <c r="L40" s="11"/>
      <c r="M40" s="6"/>
      <c r="N40" s="6"/>
      <c r="O40" s="10"/>
      <c r="P40" s="94"/>
      <c r="Q40" s="82"/>
      <c r="R40" s="514" t="s">
        <v>209</v>
      </c>
      <c r="S40" s="278">
        <v>4190</v>
      </c>
      <c r="T40" s="278">
        <v>4190</v>
      </c>
      <c r="U40" s="279">
        <v>4190</v>
      </c>
      <c r="V40" s="5"/>
    </row>
    <row r="41" spans="1:23" ht="20.25" customHeight="1" x14ac:dyDescent="0.2">
      <c r="A41" s="441"/>
      <c r="B41" s="435"/>
      <c r="C41" s="436"/>
      <c r="D41" s="462"/>
      <c r="E41" s="487"/>
      <c r="F41" s="519"/>
      <c r="G41" s="135" t="s">
        <v>133</v>
      </c>
      <c r="H41" s="11">
        <v>55000</v>
      </c>
      <c r="I41" s="6">
        <v>55000</v>
      </c>
      <c r="J41" s="6"/>
      <c r="K41" s="161"/>
      <c r="L41" s="11">
        <v>55000</v>
      </c>
      <c r="M41" s="6">
        <v>55000</v>
      </c>
      <c r="N41" s="6"/>
      <c r="O41" s="10"/>
      <c r="P41" s="146">
        <v>55260</v>
      </c>
      <c r="Q41" s="82">
        <v>55260</v>
      </c>
      <c r="R41" s="514"/>
      <c r="S41" s="278"/>
      <c r="T41" s="278"/>
      <c r="U41" s="279"/>
      <c r="V41" s="5"/>
    </row>
    <row r="42" spans="1:23" ht="24" customHeight="1" x14ac:dyDescent="0.2">
      <c r="A42" s="441"/>
      <c r="B42" s="435"/>
      <c r="C42" s="436"/>
      <c r="D42" s="462"/>
      <c r="E42" s="487"/>
      <c r="F42" s="520"/>
      <c r="G42" s="136" t="s">
        <v>13</v>
      </c>
      <c r="H42" s="35">
        <f>SUM(H40:H41)</f>
        <v>55000</v>
      </c>
      <c r="I42" s="38">
        <f t="shared" ref="I42:Q42" si="9">SUM(I40:I41)</f>
        <v>55000</v>
      </c>
      <c r="J42" s="38">
        <f t="shared" si="9"/>
        <v>0</v>
      </c>
      <c r="K42" s="352">
        <f t="shared" si="9"/>
        <v>0</v>
      </c>
      <c r="L42" s="35">
        <f t="shared" si="9"/>
        <v>55000</v>
      </c>
      <c r="M42" s="38">
        <f t="shared" si="9"/>
        <v>55000</v>
      </c>
      <c r="N42" s="38">
        <f t="shared" si="9"/>
        <v>0</v>
      </c>
      <c r="O42" s="40">
        <f t="shared" si="9"/>
        <v>0</v>
      </c>
      <c r="P42" s="43">
        <f t="shared" si="9"/>
        <v>55260</v>
      </c>
      <c r="Q42" s="35">
        <f t="shared" si="9"/>
        <v>55260</v>
      </c>
      <c r="R42" s="514"/>
      <c r="S42" s="139">
        <f>SUM(S40)</f>
        <v>4190</v>
      </c>
      <c r="T42" s="139">
        <f>SUM(T40)</f>
        <v>4190</v>
      </c>
      <c r="U42" s="140">
        <f>SUM(U40)</f>
        <v>4190</v>
      </c>
      <c r="V42" s="5"/>
      <c r="W42" s="20"/>
    </row>
    <row r="43" spans="1:23" ht="0.6" customHeight="1" x14ac:dyDescent="0.2">
      <c r="A43" s="441" t="s">
        <v>18</v>
      </c>
      <c r="B43" s="435" t="s">
        <v>18</v>
      </c>
      <c r="C43" s="436" t="s">
        <v>24</v>
      </c>
      <c r="D43" s="439"/>
      <c r="E43" s="525"/>
      <c r="F43" s="487"/>
      <c r="G43" s="167" t="s">
        <v>75</v>
      </c>
      <c r="H43" s="11"/>
      <c r="I43" s="6"/>
      <c r="J43" s="6"/>
      <c r="K43" s="161"/>
      <c r="L43" s="11"/>
      <c r="M43" s="6"/>
      <c r="N43" s="6"/>
      <c r="O43" s="10"/>
      <c r="P43" s="94"/>
      <c r="Q43" s="82"/>
      <c r="R43" s="532"/>
      <c r="S43" s="278"/>
      <c r="T43" s="278"/>
      <c r="U43" s="279"/>
      <c r="V43" s="5"/>
    </row>
    <row r="44" spans="1:23" ht="9.9499999999999993" hidden="1" customHeight="1" x14ac:dyDescent="0.2">
      <c r="A44" s="441"/>
      <c r="B44" s="435"/>
      <c r="C44" s="436"/>
      <c r="D44" s="439"/>
      <c r="E44" s="525"/>
      <c r="F44" s="487"/>
      <c r="G44" s="136" t="s">
        <v>13</v>
      </c>
      <c r="H44" s="35">
        <f t="shared" ref="H44:Q44" si="10">SUM(H43:H43)</f>
        <v>0</v>
      </c>
      <c r="I44" s="38">
        <f t="shared" si="10"/>
        <v>0</v>
      </c>
      <c r="J44" s="38">
        <f t="shared" si="10"/>
        <v>0</v>
      </c>
      <c r="K44" s="352">
        <f t="shared" si="10"/>
        <v>0</v>
      </c>
      <c r="L44" s="35">
        <f t="shared" si="10"/>
        <v>0</v>
      </c>
      <c r="M44" s="38">
        <f t="shared" si="10"/>
        <v>0</v>
      </c>
      <c r="N44" s="38">
        <f t="shared" si="10"/>
        <v>0</v>
      </c>
      <c r="O44" s="40">
        <f t="shared" si="10"/>
        <v>0</v>
      </c>
      <c r="P44" s="43">
        <f t="shared" si="10"/>
        <v>0</v>
      </c>
      <c r="Q44" s="35">
        <f t="shared" si="10"/>
        <v>0</v>
      </c>
      <c r="R44" s="532"/>
      <c r="S44" s="139">
        <f>SUM(S43)</f>
        <v>0</v>
      </c>
      <c r="T44" s="139">
        <f>SUM(T43)</f>
        <v>0</v>
      </c>
      <c r="U44" s="140">
        <f>SUM(U43)</f>
        <v>0</v>
      </c>
      <c r="V44" s="5"/>
    </row>
    <row r="45" spans="1:23" ht="15.75" customHeight="1" x14ac:dyDescent="0.2">
      <c r="A45" s="441" t="s">
        <v>18</v>
      </c>
      <c r="B45" s="435" t="s">
        <v>18</v>
      </c>
      <c r="C45" s="436" t="s">
        <v>24</v>
      </c>
      <c r="D45" s="486" t="s">
        <v>91</v>
      </c>
      <c r="E45" s="487" t="s">
        <v>83</v>
      </c>
      <c r="F45" s="524" t="s">
        <v>152</v>
      </c>
      <c r="G45" s="134" t="s">
        <v>70</v>
      </c>
      <c r="H45" s="89">
        <v>0</v>
      </c>
      <c r="I45" s="90">
        <v>0</v>
      </c>
      <c r="J45" s="90"/>
      <c r="K45" s="375"/>
      <c r="L45" s="89"/>
      <c r="M45" s="90"/>
      <c r="N45" s="90"/>
      <c r="O45" s="91"/>
      <c r="P45" s="189">
        <v>5792</v>
      </c>
      <c r="Q45" s="188">
        <v>5792</v>
      </c>
      <c r="R45" s="533" t="s">
        <v>25</v>
      </c>
      <c r="S45" s="137"/>
      <c r="T45" s="137"/>
      <c r="U45" s="138"/>
      <c r="V45" s="5"/>
    </row>
    <row r="46" spans="1:23" ht="18.75" customHeight="1" x14ac:dyDescent="0.2">
      <c r="A46" s="441"/>
      <c r="B46" s="435"/>
      <c r="C46" s="436"/>
      <c r="D46" s="486"/>
      <c r="E46" s="487"/>
      <c r="F46" s="524"/>
      <c r="G46" s="168" t="s">
        <v>13</v>
      </c>
      <c r="H46" s="92">
        <f t="shared" ref="H46:Q46" si="11">SUM(H45:H45)</f>
        <v>0</v>
      </c>
      <c r="I46" s="365">
        <f t="shared" si="11"/>
        <v>0</v>
      </c>
      <c r="J46" s="365">
        <f t="shared" si="11"/>
        <v>0</v>
      </c>
      <c r="K46" s="376">
        <f t="shared" si="11"/>
        <v>0</v>
      </c>
      <c r="L46" s="92">
        <f t="shared" si="11"/>
        <v>0</v>
      </c>
      <c r="M46" s="365">
        <f t="shared" si="11"/>
        <v>0</v>
      </c>
      <c r="N46" s="365">
        <f t="shared" si="11"/>
        <v>0</v>
      </c>
      <c r="O46" s="370">
        <f t="shared" si="11"/>
        <v>0</v>
      </c>
      <c r="P46" s="361">
        <f t="shared" si="11"/>
        <v>5792</v>
      </c>
      <c r="Q46" s="92">
        <f t="shared" si="11"/>
        <v>5792</v>
      </c>
      <c r="R46" s="533"/>
      <c r="S46" s="276">
        <f>SUM(S45)</f>
        <v>0</v>
      </c>
      <c r="T46" s="276">
        <f>SUM(T45)</f>
        <v>0</v>
      </c>
      <c r="U46" s="277">
        <f>SUM(U45)</f>
        <v>0</v>
      </c>
      <c r="V46" s="5"/>
    </row>
    <row r="47" spans="1:23" ht="9.9499999999999993" customHeight="1" x14ac:dyDescent="0.2">
      <c r="A47" s="441" t="s">
        <v>18</v>
      </c>
      <c r="B47" s="435" t="s">
        <v>18</v>
      </c>
      <c r="C47" s="436" t="s">
        <v>27</v>
      </c>
      <c r="D47" s="462"/>
      <c r="E47" s="487"/>
      <c r="F47" s="487"/>
      <c r="G47" s="156" t="s">
        <v>133</v>
      </c>
      <c r="H47" s="11"/>
      <c r="I47" s="6"/>
      <c r="J47" s="6"/>
      <c r="K47" s="161"/>
      <c r="L47" s="11"/>
      <c r="M47" s="6"/>
      <c r="N47" s="6"/>
      <c r="O47" s="10"/>
      <c r="P47" s="94"/>
      <c r="Q47" s="82"/>
      <c r="R47" s="532" t="s">
        <v>25</v>
      </c>
      <c r="S47" s="432"/>
      <c r="T47" s="432"/>
      <c r="U47" s="429"/>
      <c r="V47" s="5"/>
    </row>
    <row r="48" spans="1:23" ht="9.9499999999999993" customHeight="1" x14ac:dyDescent="0.2">
      <c r="A48" s="441"/>
      <c r="B48" s="435"/>
      <c r="C48" s="436"/>
      <c r="D48" s="462"/>
      <c r="E48" s="487"/>
      <c r="F48" s="487"/>
      <c r="G48" s="156" t="s">
        <v>75</v>
      </c>
      <c r="H48" s="11"/>
      <c r="I48" s="6"/>
      <c r="J48" s="6"/>
      <c r="K48" s="161"/>
      <c r="L48" s="11"/>
      <c r="M48" s="6"/>
      <c r="N48" s="6"/>
      <c r="O48" s="10"/>
      <c r="P48" s="94"/>
      <c r="Q48" s="82"/>
      <c r="R48" s="532"/>
      <c r="S48" s="433"/>
      <c r="T48" s="433"/>
      <c r="U48" s="430"/>
      <c r="V48" s="5"/>
    </row>
    <row r="49" spans="1:25" ht="9.9499999999999993" customHeight="1" x14ac:dyDescent="0.2">
      <c r="A49" s="441"/>
      <c r="B49" s="435"/>
      <c r="C49" s="436"/>
      <c r="D49" s="462"/>
      <c r="E49" s="487"/>
      <c r="F49" s="487"/>
      <c r="G49" s="156" t="s">
        <v>248</v>
      </c>
      <c r="H49" s="11"/>
      <c r="I49" s="6"/>
      <c r="J49" s="6"/>
      <c r="K49" s="161"/>
      <c r="L49" s="11"/>
      <c r="M49" s="6"/>
      <c r="N49" s="6"/>
      <c r="O49" s="10"/>
      <c r="P49" s="94"/>
      <c r="Q49" s="82"/>
      <c r="R49" s="532"/>
      <c r="S49" s="434"/>
      <c r="T49" s="434"/>
      <c r="U49" s="431"/>
      <c r="V49" s="5"/>
    </row>
    <row r="50" spans="1:25" ht="9.9499999999999993" customHeight="1" x14ac:dyDescent="0.2">
      <c r="A50" s="441"/>
      <c r="B50" s="435"/>
      <c r="C50" s="436"/>
      <c r="D50" s="462"/>
      <c r="E50" s="487"/>
      <c r="F50" s="487"/>
      <c r="G50" s="136" t="s">
        <v>13</v>
      </c>
      <c r="H50" s="35">
        <f>SUM(H47:H49)</f>
        <v>0</v>
      </c>
      <c r="I50" s="38">
        <f t="shared" ref="I50:Q50" si="12">SUM(I47:I49)</f>
        <v>0</v>
      </c>
      <c r="J50" s="38">
        <f t="shared" si="12"/>
        <v>0</v>
      </c>
      <c r="K50" s="352">
        <f t="shared" si="12"/>
        <v>0</v>
      </c>
      <c r="L50" s="35">
        <f t="shared" si="12"/>
        <v>0</v>
      </c>
      <c r="M50" s="38">
        <f t="shared" si="12"/>
        <v>0</v>
      </c>
      <c r="N50" s="38">
        <f t="shared" si="12"/>
        <v>0</v>
      </c>
      <c r="O50" s="40">
        <f t="shared" si="12"/>
        <v>0</v>
      </c>
      <c r="P50" s="43">
        <f t="shared" si="12"/>
        <v>0</v>
      </c>
      <c r="Q50" s="43">
        <f t="shared" si="12"/>
        <v>0</v>
      </c>
      <c r="R50" s="532"/>
      <c r="S50" s="139">
        <f>SUM(S47)</f>
        <v>0</v>
      </c>
      <c r="T50" s="139">
        <f>SUM(T47)</f>
        <v>0</v>
      </c>
      <c r="U50" s="140">
        <f>SUM(U47)</f>
        <v>0</v>
      </c>
      <c r="V50" s="5"/>
    </row>
    <row r="51" spans="1:25" ht="9.9499999999999993" customHeight="1" x14ac:dyDescent="0.2">
      <c r="A51" s="441" t="s">
        <v>18</v>
      </c>
      <c r="B51" s="435" t="s">
        <v>18</v>
      </c>
      <c r="C51" s="436" t="s">
        <v>27</v>
      </c>
      <c r="D51" s="462" t="s">
        <v>286</v>
      </c>
      <c r="E51" s="487" t="s">
        <v>92</v>
      </c>
      <c r="F51" s="519" t="s">
        <v>263</v>
      </c>
      <c r="G51" s="152" t="s">
        <v>74</v>
      </c>
      <c r="H51" s="11">
        <v>113751</v>
      </c>
      <c r="I51" s="6">
        <v>113751</v>
      </c>
      <c r="J51" s="6"/>
      <c r="K51" s="161"/>
      <c r="L51" s="11">
        <v>113751</v>
      </c>
      <c r="M51" s="6">
        <v>113751</v>
      </c>
      <c r="N51" s="6"/>
      <c r="O51" s="10"/>
      <c r="P51" s="94">
        <v>112980</v>
      </c>
      <c r="Q51" s="82">
        <v>112980</v>
      </c>
      <c r="R51" s="514" t="s">
        <v>87</v>
      </c>
      <c r="S51" s="269">
        <v>400</v>
      </c>
      <c r="T51" s="269">
        <v>400</v>
      </c>
      <c r="U51" s="270">
        <v>400</v>
      </c>
      <c r="V51" s="5"/>
    </row>
    <row r="52" spans="1:25" ht="14.25" customHeight="1" x14ac:dyDescent="0.2">
      <c r="A52" s="441"/>
      <c r="B52" s="435"/>
      <c r="C52" s="436"/>
      <c r="D52" s="462"/>
      <c r="E52" s="487"/>
      <c r="F52" s="520"/>
      <c r="G52" s="136" t="s">
        <v>13</v>
      </c>
      <c r="H52" s="35">
        <f t="shared" ref="H52:Q52" si="13">SUM(H51)</f>
        <v>113751</v>
      </c>
      <c r="I52" s="38">
        <f t="shared" si="13"/>
        <v>113751</v>
      </c>
      <c r="J52" s="38">
        <f t="shared" si="13"/>
        <v>0</v>
      </c>
      <c r="K52" s="352">
        <f t="shared" si="13"/>
        <v>0</v>
      </c>
      <c r="L52" s="35">
        <f t="shared" si="13"/>
        <v>113751</v>
      </c>
      <c r="M52" s="38">
        <f t="shared" si="13"/>
        <v>113751</v>
      </c>
      <c r="N52" s="38">
        <f t="shared" si="13"/>
        <v>0</v>
      </c>
      <c r="O52" s="40">
        <f t="shared" si="13"/>
        <v>0</v>
      </c>
      <c r="P52" s="43">
        <f t="shared" si="13"/>
        <v>112980</v>
      </c>
      <c r="Q52" s="35">
        <f t="shared" si="13"/>
        <v>112980</v>
      </c>
      <c r="R52" s="514"/>
      <c r="S52" s="139">
        <f>SUM(S51)</f>
        <v>400</v>
      </c>
      <c r="T52" s="139">
        <f>SUM(T51)</f>
        <v>400</v>
      </c>
      <c r="U52" s="140">
        <f>SUM(U51)</f>
        <v>400</v>
      </c>
      <c r="V52" s="5"/>
    </row>
    <row r="53" spans="1:25" ht="17.25" customHeight="1" x14ac:dyDescent="0.2">
      <c r="A53" s="441" t="s">
        <v>18</v>
      </c>
      <c r="B53" s="435" t="s">
        <v>18</v>
      </c>
      <c r="C53" s="436" t="s">
        <v>29</v>
      </c>
      <c r="D53" s="462" t="s">
        <v>73</v>
      </c>
      <c r="E53" s="487" t="s">
        <v>83</v>
      </c>
      <c r="F53" s="519" t="s">
        <v>263</v>
      </c>
      <c r="G53" s="135" t="s">
        <v>75</v>
      </c>
      <c r="H53" s="11"/>
      <c r="I53" s="6"/>
      <c r="J53" s="6"/>
      <c r="K53" s="161"/>
      <c r="L53" s="11"/>
      <c r="M53" s="6"/>
      <c r="N53" s="6"/>
      <c r="O53" s="10"/>
      <c r="P53" s="94"/>
      <c r="Q53" s="82"/>
      <c r="R53" s="514" t="s">
        <v>138</v>
      </c>
      <c r="S53" s="278">
        <v>40</v>
      </c>
      <c r="T53" s="278">
        <v>40</v>
      </c>
      <c r="U53" s="279">
        <v>40</v>
      </c>
      <c r="V53" s="5"/>
    </row>
    <row r="54" spans="1:25" ht="17.25" customHeight="1" x14ac:dyDescent="0.2">
      <c r="A54" s="441"/>
      <c r="B54" s="435"/>
      <c r="C54" s="436"/>
      <c r="D54" s="462"/>
      <c r="E54" s="487"/>
      <c r="F54" s="519"/>
      <c r="G54" s="135" t="s">
        <v>133</v>
      </c>
      <c r="H54" s="11">
        <v>6000</v>
      </c>
      <c r="I54" s="6">
        <v>6000</v>
      </c>
      <c r="J54" s="6"/>
      <c r="K54" s="161"/>
      <c r="L54" s="11">
        <v>6000</v>
      </c>
      <c r="M54" s="6">
        <v>6000</v>
      </c>
      <c r="N54" s="6"/>
      <c r="O54" s="10"/>
      <c r="P54" s="146">
        <v>5792</v>
      </c>
      <c r="Q54" s="82">
        <v>5792</v>
      </c>
      <c r="R54" s="514"/>
      <c r="S54" s="278"/>
      <c r="T54" s="278"/>
      <c r="U54" s="279"/>
      <c r="V54" s="5"/>
    </row>
    <row r="55" spans="1:25" ht="9.9499999999999993" customHeight="1" x14ac:dyDescent="0.2">
      <c r="A55" s="441"/>
      <c r="B55" s="435"/>
      <c r="C55" s="436"/>
      <c r="D55" s="462"/>
      <c r="E55" s="487"/>
      <c r="F55" s="520"/>
      <c r="G55" s="136" t="s">
        <v>13</v>
      </c>
      <c r="H55" s="35">
        <f>SUM(H53:H54)</f>
        <v>6000</v>
      </c>
      <c r="I55" s="38">
        <f t="shared" ref="I55:Q55" si="14">SUM(I53:I54)</f>
        <v>6000</v>
      </c>
      <c r="J55" s="38">
        <f t="shared" si="14"/>
        <v>0</v>
      </c>
      <c r="K55" s="352">
        <f t="shared" si="14"/>
        <v>0</v>
      </c>
      <c r="L55" s="35">
        <f t="shared" si="14"/>
        <v>6000</v>
      </c>
      <c r="M55" s="38">
        <f t="shared" si="14"/>
        <v>6000</v>
      </c>
      <c r="N55" s="38">
        <f t="shared" si="14"/>
        <v>0</v>
      </c>
      <c r="O55" s="40">
        <f t="shared" si="14"/>
        <v>0</v>
      </c>
      <c r="P55" s="43">
        <f t="shared" si="14"/>
        <v>5792</v>
      </c>
      <c r="Q55" s="35">
        <f t="shared" si="14"/>
        <v>5792</v>
      </c>
      <c r="R55" s="514"/>
      <c r="S55" s="139">
        <f>SUM(S53)</f>
        <v>40</v>
      </c>
      <c r="T55" s="139">
        <f>SUM(T53)</f>
        <v>40</v>
      </c>
      <c r="U55" s="140">
        <f>SUM(U53)</f>
        <v>40</v>
      </c>
      <c r="V55" s="5"/>
    </row>
    <row r="56" spans="1:25" ht="9.9499999999999993" customHeight="1" x14ac:dyDescent="0.2">
      <c r="A56" s="441" t="s">
        <v>18</v>
      </c>
      <c r="B56" s="435" t="s">
        <v>18</v>
      </c>
      <c r="C56" s="436" t="s">
        <v>32</v>
      </c>
      <c r="D56" s="462"/>
      <c r="E56" s="487"/>
      <c r="F56" s="487"/>
      <c r="G56" s="152" t="s">
        <v>74</v>
      </c>
      <c r="H56" s="11"/>
      <c r="I56" s="6"/>
      <c r="J56" s="6"/>
      <c r="K56" s="161"/>
      <c r="L56" s="11"/>
      <c r="M56" s="6"/>
      <c r="N56" s="6"/>
      <c r="O56" s="10"/>
      <c r="P56" s="102"/>
      <c r="Q56" s="82"/>
      <c r="R56" s="532" t="s">
        <v>25</v>
      </c>
      <c r="S56" s="413"/>
      <c r="T56" s="413"/>
      <c r="U56" s="410"/>
      <c r="V56" s="5"/>
    </row>
    <row r="57" spans="1:25" ht="9.9499999999999993" customHeight="1" x14ac:dyDescent="0.2">
      <c r="A57" s="441"/>
      <c r="B57" s="435"/>
      <c r="C57" s="436"/>
      <c r="D57" s="462"/>
      <c r="E57" s="487"/>
      <c r="F57" s="487"/>
      <c r="G57" s="156" t="s">
        <v>133</v>
      </c>
      <c r="H57" s="210"/>
      <c r="I57" s="211"/>
      <c r="J57" s="211"/>
      <c r="K57" s="377"/>
      <c r="L57" s="210"/>
      <c r="M57" s="211"/>
      <c r="N57" s="211"/>
      <c r="O57" s="324"/>
      <c r="P57" s="102"/>
      <c r="Q57" s="82"/>
      <c r="R57" s="532"/>
      <c r="S57" s="414"/>
      <c r="T57" s="414"/>
      <c r="U57" s="411"/>
      <c r="V57" s="5"/>
      <c r="X57" s="5"/>
      <c r="Y57" s="5"/>
    </row>
    <row r="58" spans="1:25" ht="9.9499999999999993" customHeight="1" x14ac:dyDescent="0.2">
      <c r="A58" s="441"/>
      <c r="B58" s="435"/>
      <c r="C58" s="436"/>
      <c r="D58" s="462"/>
      <c r="E58" s="487"/>
      <c r="F58" s="487"/>
      <c r="G58" s="156" t="s">
        <v>75</v>
      </c>
      <c r="H58" s="210"/>
      <c r="I58" s="211"/>
      <c r="J58" s="211"/>
      <c r="K58" s="377"/>
      <c r="L58" s="210"/>
      <c r="M58" s="211"/>
      <c r="N58" s="211"/>
      <c r="O58" s="324"/>
      <c r="P58" s="146"/>
      <c r="Q58" s="82"/>
      <c r="R58" s="532"/>
      <c r="S58" s="414"/>
      <c r="T58" s="414"/>
      <c r="U58" s="411"/>
      <c r="V58" s="5"/>
      <c r="X58" s="5"/>
      <c r="Y58" s="5"/>
    </row>
    <row r="59" spans="1:25" ht="9.9499999999999993" customHeight="1" x14ac:dyDescent="0.2">
      <c r="A59" s="441"/>
      <c r="B59" s="435"/>
      <c r="C59" s="436"/>
      <c r="D59" s="462"/>
      <c r="E59" s="487"/>
      <c r="F59" s="487"/>
      <c r="G59" s="156" t="s">
        <v>248</v>
      </c>
      <c r="H59" s="210"/>
      <c r="I59" s="211"/>
      <c r="J59" s="211"/>
      <c r="K59" s="377"/>
      <c r="L59" s="210"/>
      <c r="M59" s="211"/>
      <c r="N59" s="211"/>
      <c r="O59" s="324"/>
      <c r="P59" s="146"/>
      <c r="Q59" s="82"/>
      <c r="R59" s="532"/>
      <c r="S59" s="415"/>
      <c r="T59" s="415"/>
      <c r="U59" s="412"/>
      <c r="V59" s="5"/>
      <c r="X59" s="5"/>
      <c r="Y59" s="5"/>
    </row>
    <row r="60" spans="1:25" ht="9.9499999999999993" customHeight="1" x14ac:dyDescent="0.2">
      <c r="A60" s="441"/>
      <c r="B60" s="435"/>
      <c r="C60" s="436"/>
      <c r="D60" s="462"/>
      <c r="E60" s="487"/>
      <c r="F60" s="487"/>
      <c r="G60" s="136" t="s">
        <v>13</v>
      </c>
      <c r="H60" s="35">
        <f>SUM(H56:H59)</f>
        <v>0</v>
      </c>
      <c r="I60" s="38">
        <f t="shared" ref="I60:Q60" si="15">SUM(I56:I59)</f>
        <v>0</v>
      </c>
      <c r="J60" s="38">
        <f t="shared" si="15"/>
        <v>0</v>
      </c>
      <c r="K60" s="352">
        <f t="shared" si="15"/>
        <v>0</v>
      </c>
      <c r="L60" s="35">
        <f t="shared" si="15"/>
        <v>0</v>
      </c>
      <c r="M60" s="38">
        <f t="shared" si="15"/>
        <v>0</v>
      </c>
      <c r="N60" s="38">
        <f t="shared" si="15"/>
        <v>0</v>
      </c>
      <c r="O60" s="40">
        <f t="shared" si="15"/>
        <v>0</v>
      </c>
      <c r="P60" s="43">
        <f t="shared" si="15"/>
        <v>0</v>
      </c>
      <c r="Q60" s="35">
        <f t="shared" si="15"/>
        <v>0</v>
      </c>
      <c r="R60" s="532"/>
      <c r="S60" s="139">
        <f>S56+S57</f>
        <v>0</v>
      </c>
      <c r="T60" s="139">
        <f>T56+T57</f>
        <v>0</v>
      </c>
      <c r="U60" s="140">
        <f>U56+U57</f>
        <v>0</v>
      </c>
      <c r="V60" s="5"/>
      <c r="X60" s="5"/>
      <c r="Y60" s="5"/>
    </row>
    <row r="61" spans="1:25" ht="9.9499999999999993" customHeight="1" outlineLevel="1" x14ac:dyDescent="0.2">
      <c r="A61" s="441" t="s">
        <v>18</v>
      </c>
      <c r="B61" s="435" t="s">
        <v>18</v>
      </c>
      <c r="C61" s="436" t="s">
        <v>176</v>
      </c>
      <c r="D61" s="462"/>
      <c r="E61" s="487" t="s">
        <v>83</v>
      </c>
      <c r="F61" s="487" t="s">
        <v>152</v>
      </c>
      <c r="G61" s="135" t="s">
        <v>74</v>
      </c>
      <c r="H61" s="11"/>
      <c r="I61" s="6"/>
      <c r="J61" s="6"/>
      <c r="K61" s="161"/>
      <c r="L61" s="11"/>
      <c r="M61" s="6"/>
      <c r="N61" s="6"/>
      <c r="O61" s="10"/>
      <c r="P61" s="94"/>
      <c r="Q61" s="82"/>
      <c r="R61" s="514" t="s">
        <v>25</v>
      </c>
      <c r="S61" s="239"/>
      <c r="T61" s="239"/>
      <c r="U61" s="240"/>
      <c r="V61" s="5"/>
      <c r="X61" s="5"/>
      <c r="Y61" s="5"/>
    </row>
    <row r="62" spans="1:25" ht="10.9" customHeight="1" outlineLevel="1" x14ac:dyDescent="0.2">
      <c r="A62" s="441"/>
      <c r="B62" s="435"/>
      <c r="C62" s="436"/>
      <c r="D62" s="462"/>
      <c r="E62" s="487"/>
      <c r="F62" s="523"/>
      <c r="G62" s="136" t="s">
        <v>13</v>
      </c>
      <c r="H62" s="35">
        <f t="shared" ref="H62:Q62" si="16">SUM(H61:H61)</f>
        <v>0</v>
      </c>
      <c r="I62" s="38">
        <f t="shared" si="16"/>
        <v>0</v>
      </c>
      <c r="J62" s="38">
        <f t="shared" si="16"/>
        <v>0</v>
      </c>
      <c r="K62" s="352">
        <f t="shared" si="16"/>
        <v>0</v>
      </c>
      <c r="L62" s="35">
        <f t="shared" si="16"/>
        <v>0</v>
      </c>
      <c r="M62" s="38">
        <f t="shared" si="16"/>
        <v>0</v>
      </c>
      <c r="N62" s="38">
        <f t="shared" si="16"/>
        <v>0</v>
      </c>
      <c r="O62" s="40">
        <f t="shared" si="16"/>
        <v>0</v>
      </c>
      <c r="P62" s="131">
        <f t="shared" si="16"/>
        <v>0</v>
      </c>
      <c r="Q62" s="83">
        <f t="shared" si="16"/>
        <v>0</v>
      </c>
      <c r="R62" s="514"/>
      <c r="S62" s="38">
        <f>SUM(S61)</f>
        <v>0</v>
      </c>
      <c r="T62" s="38">
        <f>SUM(T61)</f>
        <v>0</v>
      </c>
      <c r="U62" s="40">
        <f>SUM(U61)</f>
        <v>0</v>
      </c>
      <c r="V62" s="5"/>
      <c r="X62" s="5"/>
      <c r="Y62" s="5"/>
    </row>
    <row r="63" spans="1:25" ht="10.9" customHeight="1" outlineLevel="1" x14ac:dyDescent="0.2">
      <c r="A63" s="441" t="s">
        <v>18</v>
      </c>
      <c r="B63" s="435" t="s">
        <v>18</v>
      </c>
      <c r="C63" s="436" t="s">
        <v>177</v>
      </c>
      <c r="D63" s="462"/>
      <c r="E63" s="487" t="s">
        <v>83</v>
      </c>
      <c r="F63" s="487" t="s">
        <v>263</v>
      </c>
      <c r="G63" s="135" t="s">
        <v>133</v>
      </c>
      <c r="H63" s="11"/>
      <c r="I63" s="6"/>
      <c r="J63" s="6"/>
      <c r="K63" s="161"/>
      <c r="L63" s="11"/>
      <c r="M63" s="6"/>
      <c r="N63" s="6"/>
      <c r="O63" s="10"/>
      <c r="P63" s="94"/>
      <c r="Q63" s="82"/>
      <c r="R63" s="514" t="s">
        <v>25</v>
      </c>
      <c r="S63" s="239"/>
      <c r="T63" s="239"/>
      <c r="U63" s="240"/>
      <c r="V63" s="5"/>
      <c r="X63" s="5"/>
      <c r="Y63" s="5"/>
    </row>
    <row r="64" spans="1:25" ht="10.9" customHeight="1" outlineLevel="1" x14ac:dyDescent="0.2">
      <c r="A64" s="441"/>
      <c r="B64" s="435"/>
      <c r="C64" s="436"/>
      <c r="D64" s="462"/>
      <c r="E64" s="487"/>
      <c r="F64" s="487"/>
      <c r="G64" s="156" t="s">
        <v>75</v>
      </c>
      <c r="H64" s="11"/>
      <c r="I64" s="6"/>
      <c r="J64" s="6"/>
      <c r="K64" s="161"/>
      <c r="L64" s="11"/>
      <c r="M64" s="6"/>
      <c r="N64" s="6"/>
      <c r="O64" s="10"/>
      <c r="P64" s="94"/>
      <c r="Q64" s="82"/>
      <c r="R64" s="514"/>
      <c r="S64" s="239"/>
      <c r="T64" s="239"/>
      <c r="U64" s="240"/>
      <c r="V64" s="5"/>
      <c r="X64" s="5"/>
      <c r="Y64" s="5"/>
    </row>
    <row r="65" spans="1:25" ht="10.9" customHeight="1" outlineLevel="1" x14ac:dyDescent="0.2">
      <c r="A65" s="441"/>
      <c r="B65" s="435"/>
      <c r="C65" s="436"/>
      <c r="D65" s="462"/>
      <c r="E65" s="487"/>
      <c r="F65" s="487"/>
      <c r="G65" s="156" t="s">
        <v>248</v>
      </c>
      <c r="H65" s="11"/>
      <c r="I65" s="6"/>
      <c r="J65" s="6"/>
      <c r="K65" s="161"/>
      <c r="L65" s="11"/>
      <c r="M65" s="6"/>
      <c r="N65" s="6"/>
      <c r="O65" s="10"/>
      <c r="P65" s="94"/>
      <c r="Q65" s="82"/>
      <c r="R65" s="514"/>
      <c r="S65" s="239"/>
      <c r="T65" s="239"/>
      <c r="U65" s="240"/>
      <c r="V65" s="5"/>
      <c r="X65" s="5"/>
      <c r="Y65" s="5"/>
    </row>
    <row r="66" spans="1:25" ht="10.9" customHeight="1" outlineLevel="1" x14ac:dyDescent="0.2">
      <c r="A66" s="441"/>
      <c r="B66" s="435"/>
      <c r="C66" s="436"/>
      <c r="D66" s="462"/>
      <c r="E66" s="487"/>
      <c r="F66" s="523"/>
      <c r="G66" s="136" t="s">
        <v>13</v>
      </c>
      <c r="H66" s="35">
        <f>SUM(H63:H65)</f>
        <v>0</v>
      </c>
      <c r="I66" s="38">
        <f>SUM(I63:I65)</f>
        <v>0</v>
      </c>
      <c r="J66" s="38">
        <f t="shared" ref="J66:Q66" si="17">SUM(J63:J63)</f>
        <v>0</v>
      </c>
      <c r="K66" s="352">
        <f t="shared" si="17"/>
        <v>0</v>
      </c>
      <c r="L66" s="35">
        <f t="shared" si="17"/>
        <v>0</v>
      </c>
      <c r="M66" s="38">
        <f t="shared" si="17"/>
        <v>0</v>
      </c>
      <c r="N66" s="38">
        <f t="shared" si="17"/>
        <v>0</v>
      </c>
      <c r="O66" s="40">
        <f t="shared" si="17"/>
        <v>0</v>
      </c>
      <c r="P66" s="131">
        <f t="shared" si="17"/>
        <v>0</v>
      </c>
      <c r="Q66" s="83">
        <f t="shared" si="17"/>
        <v>0</v>
      </c>
      <c r="R66" s="514"/>
      <c r="S66" s="38">
        <f>SUM(S63)</f>
        <v>0</v>
      </c>
      <c r="T66" s="38">
        <f>SUM(T63)</f>
        <v>0</v>
      </c>
      <c r="U66" s="40">
        <f>SUM(U63)</f>
        <v>0</v>
      </c>
      <c r="V66" s="5"/>
      <c r="X66" s="5"/>
      <c r="Y66" s="5"/>
    </row>
    <row r="67" spans="1:25" x14ac:dyDescent="0.2">
      <c r="A67" s="441" t="s">
        <v>18</v>
      </c>
      <c r="B67" s="435" t="s">
        <v>18</v>
      </c>
      <c r="C67" s="436" t="s">
        <v>32</v>
      </c>
      <c r="D67" s="486" t="s">
        <v>60</v>
      </c>
      <c r="E67" s="526" t="s">
        <v>81</v>
      </c>
      <c r="F67" s="456" t="s">
        <v>207</v>
      </c>
      <c r="G67" s="169" t="s">
        <v>74</v>
      </c>
      <c r="H67" s="36">
        <f t="shared" ref="H67:K68" si="18">H70+H73+H76+H79+H82+H85+H88+H91+H94+H97+H100+H103+H106</f>
        <v>266945</v>
      </c>
      <c r="I67" s="39">
        <f t="shared" si="18"/>
        <v>266945</v>
      </c>
      <c r="J67" s="39">
        <f t="shared" si="18"/>
        <v>3367</v>
      </c>
      <c r="K67" s="351">
        <f t="shared" si="18"/>
        <v>0</v>
      </c>
      <c r="L67" s="36">
        <f>L70+L73+L76+L79+L82+L85+L88+L94+L97+L100+L103+L106</f>
        <v>247594</v>
      </c>
      <c r="M67" s="39">
        <f>M70+M73+M76+M79+M82+M85+M88+M94+M97+M100+M103+M106</f>
        <v>247594</v>
      </c>
      <c r="N67" s="39">
        <f>N70+N73+N76+N79+N82+N85+N88+N94+N97+N100+N103+N106</f>
        <v>3979</v>
      </c>
      <c r="O67" s="41">
        <f>O70+O73+O76+O79+O82+O85+O88+O94+O97+O100+O103+O106</f>
        <v>0</v>
      </c>
      <c r="P67" s="78">
        <f>P70+P73+P76+P79+P82+P85+P88+P91+P94+P97+P100+P103+P106</f>
        <v>222252</v>
      </c>
      <c r="Q67" s="36">
        <f>Q70+Q73+Q76+Q79+Q82+Q85+Q88+Q91+Q94+Q97+Q100+Q103+Q106</f>
        <v>222397</v>
      </c>
      <c r="R67" s="501" t="s">
        <v>89</v>
      </c>
      <c r="S67" s="485"/>
      <c r="T67" s="485"/>
      <c r="U67" s="484"/>
      <c r="V67" s="5"/>
      <c r="X67" s="285"/>
      <c r="Y67" s="285"/>
    </row>
    <row r="68" spans="1:25" x14ac:dyDescent="0.2">
      <c r="A68" s="441"/>
      <c r="B68" s="435"/>
      <c r="C68" s="436"/>
      <c r="D68" s="486"/>
      <c r="E68" s="526"/>
      <c r="F68" s="456"/>
      <c r="G68" s="169" t="s">
        <v>75</v>
      </c>
      <c r="H68" s="208">
        <f t="shared" si="18"/>
        <v>59235</v>
      </c>
      <c r="I68" s="207">
        <f t="shared" si="18"/>
        <v>59235</v>
      </c>
      <c r="J68" s="207">
        <f t="shared" si="18"/>
        <v>0</v>
      </c>
      <c r="K68" s="378">
        <f t="shared" si="18"/>
        <v>0</v>
      </c>
      <c r="L68" s="208">
        <f>L71+L74+L77+L80+L83+L86+L89+L92+L95+L98+L101+L104+L107</f>
        <v>57568</v>
      </c>
      <c r="M68" s="207">
        <f>M71+M74+M77+M80+M83+M86+M89+M92+M95+M98+M101+M104+M107</f>
        <v>57568</v>
      </c>
      <c r="N68" s="207">
        <f>N71+N74+N77+N80+N83+N86+N89+N92+N95+N98+N101+N104+N107</f>
        <v>0</v>
      </c>
      <c r="O68" s="243">
        <f>O71+O74+O77+O80+O83+O86+O89+O92+O95+O98+O101+O104+O107</f>
        <v>0</v>
      </c>
      <c r="P68" s="347">
        <f>P71+P74+P77+P80+P83+P86+P89+P92+P95+P98+P101+P104+P107</f>
        <v>113365</v>
      </c>
      <c r="Q68" s="208">
        <f>Q71+Q74+Q77+Q80+Q83+Q86+Q89+Q92+Q95+Q98+Q101+Q104+Q107</f>
        <v>121542</v>
      </c>
      <c r="R68" s="501"/>
      <c r="S68" s="485"/>
      <c r="T68" s="485"/>
      <c r="U68" s="484"/>
      <c r="V68" s="5"/>
      <c r="X68" s="285"/>
      <c r="Y68" s="285"/>
    </row>
    <row r="69" spans="1:25" ht="11.25" customHeight="1" x14ac:dyDescent="0.2">
      <c r="A69" s="441"/>
      <c r="B69" s="435"/>
      <c r="C69" s="436"/>
      <c r="D69" s="486"/>
      <c r="E69" s="526"/>
      <c r="F69" s="527"/>
      <c r="G69" s="136" t="s">
        <v>13</v>
      </c>
      <c r="H69" s="204">
        <f>SUM(H67+H68)</f>
        <v>326180</v>
      </c>
      <c r="I69" s="205">
        <f t="shared" ref="I69:Q69" si="19">SUM(I67+I68)</f>
        <v>326180</v>
      </c>
      <c r="J69" s="205">
        <f t="shared" si="19"/>
        <v>3367</v>
      </c>
      <c r="K69" s="379">
        <f t="shared" si="19"/>
        <v>0</v>
      </c>
      <c r="L69" s="204">
        <f t="shared" si="19"/>
        <v>305162</v>
      </c>
      <c r="M69" s="205">
        <f t="shared" si="19"/>
        <v>305162</v>
      </c>
      <c r="N69" s="205">
        <f t="shared" si="19"/>
        <v>3979</v>
      </c>
      <c r="O69" s="371">
        <f t="shared" si="19"/>
        <v>0</v>
      </c>
      <c r="P69" s="362">
        <f>SUM(P67+P68)</f>
        <v>335617</v>
      </c>
      <c r="Q69" s="204">
        <f t="shared" si="19"/>
        <v>343939</v>
      </c>
      <c r="R69" s="501"/>
      <c r="S69" s="139">
        <f>SUM(S67+S68)</f>
        <v>0</v>
      </c>
      <c r="T69" s="139">
        <f>SUM(T67+T68)</f>
        <v>0</v>
      </c>
      <c r="U69" s="140">
        <f>SUM(U67+U68)</f>
        <v>0</v>
      </c>
      <c r="V69" s="5"/>
      <c r="W69" s="20"/>
      <c r="X69" s="287"/>
      <c r="Y69" s="285"/>
    </row>
    <row r="70" spans="1:25" ht="11.25" customHeight="1" outlineLevel="1" x14ac:dyDescent="0.2">
      <c r="A70" s="441" t="s">
        <v>18</v>
      </c>
      <c r="B70" s="435" t="s">
        <v>18</v>
      </c>
      <c r="C70" s="436" t="s">
        <v>299</v>
      </c>
      <c r="D70" s="472" t="s">
        <v>262</v>
      </c>
      <c r="E70" s="478" t="s">
        <v>81</v>
      </c>
      <c r="F70" s="475">
        <v>23</v>
      </c>
      <c r="G70" s="186" t="s">
        <v>74</v>
      </c>
      <c r="H70" s="288">
        <v>12741</v>
      </c>
      <c r="I70" s="289">
        <v>12741</v>
      </c>
      <c r="J70" s="289"/>
      <c r="K70" s="380"/>
      <c r="L70" s="295">
        <v>12741</v>
      </c>
      <c r="M70" s="296">
        <v>12741</v>
      </c>
      <c r="N70" s="296"/>
      <c r="O70" s="91"/>
      <c r="P70" s="191">
        <v>13000</v>
      </c>
      <c r="Q70" s="190">
        <v>13230</v>
      </c>
      <c r="R70" s="481"/>
      <c r="S70" s="470"/>
      <c r="T70" s="470"/>
      <c r="U70" s="482"/>
      <c r="V70" s="5"/>
      <c r="X70" s="287"/>
      <c r="Y70" s="285"/>
    </row>
    <row r="71" spans="1:25" ht="11.25" customHeight="1" outlineLevel="1" x14ac:dyDescent="0.2">
      <c r="A71" s="441"/>
      <c r="B71" s="435"/>
      <c r="C71" s="436"/>
      <c r="D71" s="473"/>
      <c r="E71" s="479"/>
      <c r="F71" s="476"/>
      <c r="G71" s="169" t="s">
        <v>75</v>
      </c>
      <c r="H71" s="288">
        <v>1740</v>
      </c>
      <c r="I71" s="289">
        <v>1740</v>
      </c>
      <c r="J71" s="289"/>
      <c r="K71" s="380"/>
      <c r="L71" s="295">
        <v>1740</v>
      </c>
      <c r="M71" s="296">
        <v>1740</v>
      </c>
      <c r="N71" s="296"/>
      <c r="O71" s="91"/>
      <c r="P71" s="191">
        <v>2500</v>
      </c>
      <c r="Q71" s="190">
        <v>2500</v>
      </c>
      <c r="R71" s="481"/>
      <c r="S71" s="471"/>
      <c r="T71" s="471"/>
      <c r="U71" s="483"/>
      <c r="V71" s="5"/>
      <c r="X71" s="285"/>
      <c r="Y71" s="285"/>
    </row>
    <row r="72" spans="1:25" ht="11.25" customHeight="1" outlineLevel="1" x14ac:dyDescent="0.2">
      <c r="A72" s="441"/>
      <c r="B72" s="435"/>
      <c r="C72" s="436"/>
      <c r="D72" s="474"/>
      <c r="E72" s="480"/>
      <c r="F72" s="477"/>
      <c r="G72" s="136"/>
      <c r="H72" s="290">
        <f>H70+H71</f>
        <v>14481</v>
      </c>
      <c r="I72" s="291">
        <f t="shared" ref="I72:Q72" si="20">I70+I71</f>
        <v>14481</v>
      </c>
      <c r="J72" s="291">
        <f t="shared" si="20"/>
        <v>0</v>
      </c>
      <c r="K72" s="381">
        <f t="shared" si="20"/>
        <v>0</v>
      </c>
      <c r="L72" s="290">
        <f t="shared" si="20"/>
        <v>14481</v>
      </c>
      <c r="M72" s="291">
        <f t="shared" si="20"/>
        <v>14481</v>
      </c>
      <c r="N72" s="291">
        <f t="shared" si="20"/>
        <v>0</v>
      </c>
      <c r="O72" s="292">
        <f t="shared" si="20"/>
        <v>0</v>
      </c>
      <c r="P72" s="363">
        <f t="shared" si="20"/>
        <v>15500</v>
      </c>
      <c r="Q72" s="290">
        <f t="shared" si="20"/>
        <v>15730</v>
      </c>
      <c r="R72" s="481"/>
      <c r="S72" s="139">
        <f>S70+S71</f>
        <v>0</v>
      </c>
      <c r="T72" s="139">
        <f>T70+T71</f>
        <v>0</v>
      </c>
      <c r="U72" s="140">
        <f>U70+U71</f>
        <v>0</v>
      </c>
      <c r="V72" s="5"/>
      <c r="X72" s="285"/>
      <c r="Y72" s="285"/>
    </row>
    <row r="73" spans="1:25" ht="11.25" customHeight="1" outlineLevel="1" x14ac:dyDescent="0.2">
      <c r="A73" s="441" t="s">
        <v>18</v>
      </c>
      <c r="B73" s="435" t="s">
        <v>18</v>
      </c>
      <c r="C73" s="436" t="s">
        <v>300</v>
      </c>
      <c r="D73" s="472" t="s">
        <v>156</v>
      </c>
      <c r="E73" s="478" t="s">
        <v>81</v>
      </c>
      <c r="F73" s="475">
        <v>18</v>
      </c>
      <c r="G73" s="186" t="s">
        <v>74</v>
      </c>
      <c r="H73" s="288">
        <v>47673</v>
      </c>
      <c r="I73" s="289">
        <v>47673</v>
      </c>
      <c r="J73" s="289">
        <v>753</v>
      </c>
      <c r="K73" s="380"/>
      <c r="L73" s="295">
        <v>33837</v>
      </c>
      <c r="M73" s="296">
        <v>33837</v>
      </c>
      <c r="N73" s="296">
        <v>650</v>
      </c>
      <c r="O73" s="91"/>
      <c r="P73" s="191"/>
      <c r="Q73" s="190"/>
      <c r="R73" s="481"/>
      <c r="S73" s="470"/>
      <c r="T73" s="470"/>
      <c r="U73" s="482"/>
      <c r="V73" s="5"/>
      <c r="X73" s="285"/>
      <c r="Y73" s="286"/>
    </row>
    <row r="74" spans="1:25" ht="11.25" customHeight="1" outlineLevel="1" x14ac:dyDescent="0.2">
      <c r="A74" s="441"/>
      <c r="B74" s="435"/>
      <c r="C74" s="436"/>
      <c r="D74" s="473"/>
      <c r="E74" s="479"/>
      <c r="F74" s="476"/>
      <c r="G74" s="169" t="s">
        <v>75</v>
      </c>
      <c r="H74" s="288">
        <v>5503</v>
      </c>
      <c r="I74" s="289">
        <v>5503</v>
      </c>
      <c r="J74" s="289"/>
      <c r="K74" s="380"/>
      <c r="L74" s="295">
        <v>4672</v>
      </c>
      <c r="M74" s="296">
        <v>4672</v>
      </c>
      <c r="N74" s="296"/>
      <c r="O74" s="91"/>
      <c r="P74" s="191">
        <v>58380</v>
      </c>
      <c r="Q74" s="190">
        <v>64395</v>
      </c>
      <c r="R74" s="481"/>
      <c r="S74" s="471"/>
      <c r="T74" s="471"/>
      <c r="U74" s="483"/>
      <c r="V74" s="5"/>
      <c r="X74" s="285"/>
      <c r="Y74" s="285"/>
    </row>
    <row r="75" spans="1:25" ht="11.25" customHeight="1" outlineLevel="1" x14ac:dyDescent="0.2">
      <c r="A75" s="441"/>
      <c r="B75" s="435"/>
      <c r="C75" s="436"/>
      <c r="D75" s="474"/>
      <c r="E75" s="480"/>
      <c r="F75" s="477"/>
      <c r="G75" s="136"/>
      <c r="H75" s="290">
        <f>H73+H74</f>
        <v>53176</v>
      </c>
      <c r="I75" s="291">
        <f t="shared" ref="I75:Q75" si="21">I73+I74</f>
        <v>53176</v>
      </c>
      <c r="J75" s="291">
        <f t="shared" si="21"/>
        <v>753</v>
      </c>
      <c r="K75" s="381">
        <f t="shared" si="21"/>
        <v>0</v>
      </c>
      <c r="L75" s="290">
        <f t="shared" si="21"/>
        <v>38509</v>
      </c>
      <c r="M75" s="291">
        <f t="shared" si="21"/>
        <v>38509</v>
      </c>
      <c r="N75" s="291">
        <f t="shared" si="21"/>
        <v>650</v>
      </c>
      <c r="O75" s="292">
        <f t="shared" si="21"/>
        <v>0</v>
      </c>
      <c r="P75" s="363">
        <f t="shared" si="21"/>
        <v>58380</v>
      </c>
      <c r="Q75" s="290">
        <f t="shared" si="21"/>
        <v>64395</v>
      </c>
      <c r="R75" s="481"/>
      <c r="S75" s="139">
        <f>S73+S74</f>
        <v>0</v>
      </c>
      <c r="T75" s="139">
        <f>T73+T74</f>
        <v>0</v>
      </c>
      <c r="U75" s="140">
        <f>U73+U74</f>
        <v>0</v>
      </c>
      <c r="V75" s="5"/>
      <c r="X75" s="285"/>
      <c r="Y75" s="285"/>
    </row>
    <row r="76" spans="1:25" ht="11.25" customHeight="1" outlineLevel="1" x14ac:dyDescent="0.2">
      <c r="A76" s="441" t="s">
        <v>18</v>
      </c>
      <c r="B76" s="435" t="s">
        <v>18</v>
      </c>
      <c r="C76" s="436" t="s">
        <v>301</v>
      </c>
      <c r="D76" s="472" t="s">
        <v>157</v>
      </c>
      <c r="E76" s="478" t="s">
        <v>81</v>
      </c>
      <c r="F76" s="475">
        <v>22</v>
      </c>
      <c r="G76" s="186" t="s">
        <v>74</v>
      </c>
      <c r="H76" s="288">
        <v>66271</v>
      </c>
      <c r="I76" s="289">
        <v>66271</v>
      </c>
      <c r="J76" s="289"/>
      <c r="K76" s="382"/>
      <c r="L76" s="295">
        <v>66271</v>
      </c>
      <c r="M76" s="296">
        <v>66271</v>
      </c>
      <c r="N76" s="296"/>
      <c r="O76" s="91"/>
      <c r="P76" s="191">
        <v>67386</v>
      </c>
      <c r="Q76" s="190">
        <v>67386</v>
      </c>
      <c r="R76" s="481"/>
      <c r="S76" s="470"/>
      <c r="T76" s="470"/>
      <c r="U76" s="482"/>
      <c r="V76" s="5"/>
      <c r="X76" s="5"/>
      <c r="Y76" s="5"/>
    </row>
    <row r="77" spans="1:25" ht="11.25" customHeight="1" outlineLevel="1" x14ac:dyDescent="0.2">
      <c r="A77" s="441"/>
      <c r="B77" s="435"/>
      <c r="C77" s="436"/>
      <c r="D77" s="473"/>
      <c r="E77" s="479"/>
      <c r="F77" s="476"/>
      <c r="G77" s="169" t="s">
        <v>75</v>
      </c>
      <c r="H77" s="288">
        <v>21600</v>
      </c>
      <c r="I77" s="289">
        <v>21600</v>
      </c>
      <c r="J77" s="289"/>
      <c r="K77" s="380"/>
      <c r="L77" s="295">
        <v>21600</v>
      </c>
      <c r="M77" s="296">
        <v>21600</v>
      </c>
      <c r="N77" s="296"/>
      <c r="O77" s="91"/>
      <c r="P77" s="191">
        <v>23800</v>
      </c>
      <c r="Q77" s="190">
        <v>26180</v>
      </c>
      <c r="R77" s="481"/>
      <c r="S77" s="471"/>
      <c r="T77" s="471"/>
      <c r="U77" s="483"/>
      <c r="V77" s="5"/>
      <c r="X77" s="5"/>
      <c r="Y77" s="5"/>
    </row>
    <row r="78" spans="1:25" ht="11.25" customHeight="1" outlineLevel="1" x14ac:dyDescent="0.2">
      <c r="A78" s="441"/>
      <c r="B78" s="435"/>
      <c r="C78" s="436"/>
      <c r="D78" s="474"/>
      <c r="E78" s="480"/>
      <c r="F78" s="477"/>
      <c r="G78" s="136"/>
      <c r="H78" s="290">
        <f>H76+H77</f>
        <v>87871</v>
      </c>
      <c r="I78" s="291">
        <f t="shared" ref="I78:Q78" si="22">I76+I77</f>
        <v>87871</v>
      </c>
      <c r="J78" s="291">
        <f t="shared" si="22"/>
        <v>0</v>
      </c>
      <c r="K78" s="381">
        <f t="shared" si="22"/>
        <v>0</v>
      </c>
      <c r="L78" s="290">
        <f t="shared" si="22"/>
        <v>87871</v>
      </c>
      <c r="M78" s="291">
        <f t="shared" si="22"/>
        <v>87871</v>
      </c>
      <c r="N78" s="291">
        <f t="shared" si="22"/>
        <v>0</v>
      </c>
      <c r="O78" s="292">
        <f t="shared" si="22"/>
        <v>0</v>
      </c>
      <c r="P78" s="363">
        <f t="shared" si="22"/>
        <v>91186</v>
      </c>
      <c r="Q78" s="290">
        <f t="shared" si="22"/>
        <v>93566</v>
      </c>
      <c r="R78" s="481"/>
      <c r="S78" s="139">
        <f>S76+S77</f>
        <v>0</v>
      </c>
      <c r="T78" s="139">
        <f>T76+T77</f>
        <v>0</v>
      </c>
      <c r="U78" s="140">
        <f>U76+U77</f>
        <v>0</v>
      </c>
      <c r="V78" s="5"/>
      <c r="X78" s="5"/>
      <c r="Y78" s="5"/>
    </row>
    <row r="79" spans="1:25" ht="11.25" customHeight="1" outlineLevel="1" x14ac:dyDescent="0.2">
      <c r="A79" s="441" t="s">
        <v>18</v>
      </c>
      <c r="B79" s="435" t="s">
        <v>18</v>
      </c>
      <c r="C79" s="436" t="s">
        <v>302</v>
      </c>
      <c r="D79" s="472" t="s">
        <v>158</v>
      </c>
      <c r="E79" s="478" t="s">
        <v>81</v>
      </c>
      <c r="F79" s="475">
        <v>17</v>
      </c>
      <c r="G79" s="186" t="s">
        <v>74</v>
      </c>
      <c r="H79" s="288">
        <v>41510</v>
      </c>
      <c r="I79" s="289">
        <v>41510</v>
      </c>
      <c r="J79" s="289">
        <v>1000</v>
      </c>
      <c r="K79" s="380"/>
      <c r="L79" s="295">
        <v>36675</v>
      </c>
      <c r="M79" s="296">
        <v>36675</v>
      </c>
      <c r="N79" s="296">
        <v>945</v>
      </c>
      <c r="O79" s="91"/>
      <c r="P79" s="191">
        <v>41510</v>
      </c>
      <c r="Q79" s="190">
        <v>41510</v>
      </c>
      <c r="R79" s="481"/>
      <c r="S79" s="470"/>
      <c r="T79" s="470"/>
      <c r="U79" s="482"/>
      <c r="V79" s="5"/>
      <c r="W79" s="20"/>
      <c r="X79" s="5"/>
      <c r="Y79" s="5"/>
    </row>
    <row r="80" spans="1:25" ht="11.25" customHeight="1" outlineLevel="1" x14ac:dyDescent="0.2">
      <c r="A80" s="441"/>
      <c r="B80" s="435"/>
      <c r="C80" s="436"/>
      <c r="D80" s="473"/>
      <c r="E80" s="479"/>
      <c r="F80" s="476"/>
      <c r="G80" s="169" t="s">
        <v>75</v>
      </c>
      <c r="H80" s="288">
        <v>8000</v>
      </c>
      <c r="I80" s="289">
        <v>8000</v>
      </c>
      <c r="J80" s="289"/>
      <c r="K80" s="380"/>
      <c r="L80" s="295">
        <v>7400</v>
      </c>
      <c r="M80" s="296">
        <v>7400</v>
      </c>
      <c r="N80" s="296"/>
      <c r="O80" s="91"/>
      <c r="P80" s="191">
        <v>8000</v>
      </c>
      <c r="Q80" s="190">
        <v>8000</v>
      </c>
      <c r="R80" s="481"/>
      <c r="S80" s="471"/>
      <c r="T80" s="471"/>
      <c r="U80" s="483"/>
      <c r="V80" s="5"/>
      <c r="X80" s="5"/>
      <c r="Y80" s="5"/>
    </row>
    <row r="81" spans="1:25" ht="11.25" customHeight="1" outlineLevel="1" x14ac:dyDescent="0.2">
      <c r="A81" s="441"/>
      <c r="B81" s="435"/>
      <c r="C81" s="436"/>
      <c r="D81" s="474"/>
      <c r="E81" s="480"/>
      <c r="F81" s="477"/>
      <c r="G81" s="136"/>
      <c r="H81" s="290">
        <f>H79+H80</f>
        <v>49510</v>
      </c>
      <c r="I81" s="291">
        <f t="shared" ref="I81:Q81" si="23">I79+I80</f>
        <v>49510</v>
      </c>
      <c r="J81" s="291">
        <f t="shared" si="23"/>
        <v>1000</v>
      </c>
      <c r="K81" s="381">
        <f t="shared" si="23"/>
        <v>0</v>
      </c>
      <c r="L81" s="290">
        <f t="shared" si="23"/>
        <v>44075</v>
      </c>
      <c r="M81" s="291">
        <f t="shared" si="23"/>
        <v>44075</v>
      </c>
      <c r="N81" s="291">
        <f t="shared" si="23"/>
        <v>945</v>
      </c>
      <c r="O81" s="292">
        <f t="shared" si="23"/>
        <v>0</v>
      </c>
      <c r="P81" s="363">
        <f t="shared" si="23"/>
        <v>49510</v>
      </c>
      <c r="Q81" s="290">
        <f t="shared" si="23"/>
        <v>49510</v>
      </c>
      <c r="R81" s="481"/>
      <c r="S81" s="139">
        <f>S79+S80</f>
        <v>0</v>
      </c>
      <c r="T81" s="139">
        <f>T79+T80</f>
        <v>0</v>
      </c>
      <c r="U81" s="140">
        <f>U79+U80</f>
        <v>0</v>
      </c>
      <c r="V81" s="5"/>
      <c r="X81" s="5"/>
      <c r="Y81" s="5"/>
    </row>
    <row r="82" spans="1:25" ht="11.25" customHeight="1" outlineLevel="1" x14ac:dyDescent="0.2">
      <c r="A82" s="441" t="s">
        <v>18</v>
      </c>
      <c r="B82" s="435" t="s">
        <v>18</v>
      </c>
      <c r="C82" s="436" t="s">
        <v>303</v>
      </c>
      <c r="D82" s="472" t="s">
        <v>159</v>
      </c>
      <c r="E82" s="478" t="s">
        <v>81</v>
      </c>
      <c r="F82" s="475">
        <v>19</v>
      </c>
      <c r="G82" s="186" t="s">
        <v>74</v>
      </c>
      <c r="H82" s="288">
        <v>27853</v>
      </c>
      <c r="I82" s="289">
        <v>27853</v>
      </c>
      <c r="J82" s="289"/>
      <c r="K82" s="380"/>
      <c r="L82" s="295">
        <v>27853</v>
      </c>
      <c r="M82" s="296">
        <v>27853</v>
      </c>
      <c r="N82" s="296">
        <v>795</v>
      </c>
      <c r="O82" s="91"/>
      <c r="P82" s="191">
        <v>27853</v>
      </c>
      <c r="Q82" s="190">
        <v>27853</v>
      </c>
      <c r="R82" s="481"/>
      <c r="S82" s="470"/>
      <c r="T82" s="470"/>
      <c r="U82" s="482"/>
      <c r="V82" s="5"/>
      <c r="X82" s="5"/>
      <c r="Y82" s="5"/>
    </row>
    <row r="83" spans="1:25" ht="11.25" customHeight="1" outlineLevel="1" x14ac:dyDescent="0.2">
      <c r="A83" s="441"/>
      <c r="B83" s="435"/>
      <c r="C83" s="436"/>
      <c r="D83" s="473"/>
      <c r="E83" s="479"/>
      <c r="F83" s="476"/>
      <c r="G83" s="169" t="s">
        <v>75</v>
      </c>
      <c r="H83" s="288">
        <v>900</v>
      </c>
      <c r="I83" s="289">
        <v>900</v>
      </c>
      <c r="J83" s="289"/>
      <c r="K83" s="380"/>
      <c r="L83" s="295">
        <v>900</v>
      </c>
      <c r="M83" s="296">
        <v>900</v>
      </c>
      <c r="N83" s="296"/>
      <c r="O83" s="91"/>
      <c r="P83" s="191">
        <v>900</v>
      </c>
      <c r="Q83" s="190">
        <v>900</v>
      </c>
      <c r="R83" s="481"/>
      <c r="S83" s="471"/>
      <c r="T83" s="471"/>
      <c r="U83" s="483"/>
      <c r="V83" s="5"/>
      <c r="X83" s="5"/>
      <c r="Y83" s="5"/>
    </row>
    <row r="84" spans="1:25" ht="11.25" customHeight="1" outlineLevel="1" x14ac:dyDescent="0.2">
      <c r="A84" s="441"/>
      <c r="B84" s="435"/>
      <c r="C84" s="436"/>
      <c r="D84" s="474"/>
      <c r="E84" s="480"/>
      <c r="F84" s="477"/>
      <c r="G84" s="136"/>
      <c r="H84" s="290">
        <f>H82+H83</f>
        <v>28753</v>
      </c>
      <c r="I84" s="291">
        <f t="shared" ref="I84:Q84" si="24">I82+I83</f>
        <v>28753</v>
      </c>
      <c r="J84" s="291">
        <f t="shared" si="24"/>
        <v>0</v>
      </c>
      <c r="K84" s="381">
        <f t="shared" si="24"/>
        <v>0</v>
      </c>
      <c r="L84" s="290">
        <f t="shared" si="24"/>
        <v>28753</v>
      </c>
      <c r="M84" s="291">
        <f t="shared" si="24"/>
        <v>28753</v>
      </c>
      <c r="N84" s="291">
        <f t="shared" si="24"/>
        <v>795</v>
      </c>
      <c r="O84" s="292">
        <f t="shared" si="24"/>
        <v>0</v>
      </c>
      <c r="P84" s="363">
        <f t="shared" si="24"/>
        <v>28753</v>
      </c>
      <c r="Q84" s="290">
        <f t="shared" si="24"/>
        <v>28753</v>
      </c>
      <c r="R84" s="481"/>
      <c r="S84" s="139">
        <f>S82+S83</f>
        <v>0</v>
      </c>
      <c r="T84" s="139">
        <f>T82+T83</f>
        <v>0</v>
      </c>
      <c r="U84" s="140">
        <f>U82+U83</f>
        <v>0</v>
      </c>
      <c r="V84" s="5"/>
      <c r="X84" s="5"/>
      <c r="Y84" s="5"/>
    </row>
    <row r="85" spans="1:25" ht="11.25" customHeight="1" outlineLevel="1" x14ac:dyDescent="0.2">
      <c r="A85" s="441" t="s">
        <v>18</v>
      </c>
      <c r="B85" s="435" t="s">
        <v>18</v>
      </c>
      <c r="C85" s="436" t="s">
        <v>304</v>
      </c>
      <c r="D85" s="472" t="s">
        <v>160</v>
      </c>
      <c r="E85" s="478" t="s">
        <v>81</v>
      </c>
      <c r="F85" s="475">
        <v>21</v>
      </c>
      <c r="G85" s="186" t="s">
        <v>74</v>
      </c>
      <c r="H85" s="288">
        <v>17030</v>
      </c>
      <c r="I85" s="289">
        <v>17030</v>
      </c>
      <c r="J85" s="289">
        <v>434</v>
      </c>
      <c r="K85" s="380"/>
      <c r="L85" s="295">
        <v>16744</v>
      </c>
      <c r="M85" s="296">
        <v>16744</v>
      </c>
      <c r="N85" s="296">
        <v>434</v>
      </c>
      <c r="O85" s="91"/>
      <c r="P85" s="191">
        <v>16500</v>
      </c>
      <c r="Q85" s="190">
        <v>16000</v>
      </c>
      <c r="R85" s="481"/>
      <c r="S85" s="470"/>
      <c r="T85" s="470"/>
      <c r="U85" s="482"/>
      <c r="V85" s="5"/>
      <c r="X85" s="5"/>
      <c r="Y85" s="5"/>
    </row>
    <row r="86" spans="1:25" ht="11.25" customHeight="1" outlineLevel="1" x14ac:dyDescent="0.2">
      <c r="A86" s="441"/>
      <c r="B86" s="435"/>
      <c r="C86" s="436"/>
      <c r="D86" s="473"/>
      <c r="E86" s="479"/>
      <c r="F86" s="476"/>
      <c r="G86" s="169" t="s">
        <v>75</v>
      </c>
      <c r="H86" s="288">
        <v>6000</v>
      </c>
      <c r="I86" s="289">
        <v>6000</v>
      </c>
      <c r="J86" s="289"/>
      <c r="K86" s="380"/>
      <c r="L86" s="295">
        <v>5996</v>
      </c>
      <c r="M86" s="296">
        <v>5996</v>
      </c>
      <c r="N86" s="296"/>
      <c r="O86" s="91"/>
      <c r="P86" s="191">
        <v>5500</v>
      </c>
      <c r="Q86" s="190">
        <v>5200</v>
      </c>
      <c r="R86" s="481"/>
      <c r="S86" s="471"/>
      <c r="T86" s="471"/>
      <c r="U86" s="483"/>
      <c r="V86" s="5"/>
      <c r="X86" s="5"/>
      <c r="Y86" s="5"/>
    </row>
    <row r="87" spans="1:25" ht="11.25" customHeight="1" outlineLevel="1" x14ac:dyDescent="0.2">
      <c r="A87" s="441"/>
      <c r="B87" s="435"/>
      <c r="C87" s="436"/>
      <c r="D87" s="474"/>
      <c r="E87" s="480"/>
      <c r="F87" s="477"/>
      <c r="G87" s="136"/>
      <c r="H87" s="290">
        <f>H85+H86</f>
        <v>23030</v>
      </c>
      <c r="I87" s="291">
        <f t="shared" ref="I87:Q87" si="25">I85+I86</f>
        <v>23030</v>
      </c>
      <c r="J87" s="291">
        <f t="shared" si="25"/>
        <v>434</v>
      </c>
      <c r="K87" s="381">
        <f t="shared" si="25"/>
        <v>0</v>
      </c>
      <c r="L87" s="290">
        <f t="shared" si="25"/>
        <v>22740</v>
      </c>
      <c r="M87" s="291">
        <f t="shared" si="25"/>
        <v>22740</v>
      </c>
      <c r="N87" s="291">
        <f t="shared" si="25"/>
        <v>434</v>
      </c>
      <c r="O87" s="292">
        <f t="shared" si="25"/>
        <v>0</v>
      </c>
      <c r="P87" s="363">
        <f t="shared" si="25"/>
        <v>22000</v>
      </c>
      <c r="Q87" s="290">
        <f t="shared" si="25"/>
        <v>21200</v>
      </c>
      <c r="R87" s="481"/>
      <c r="S87" s="139">
        <f>S85+S86</f>
        <v>0</v>
      </c>
      <c r="T87" s="139">
        <f>T85+T86</f>
        <v>0</v>
      </c>
      <c r="U87" s="140">
        <f>U85+U86</f>
        <v>0</v>
      </c>
      <c r="V87" s="5"/>
      <c r="X87" s="5"/>
      <c r="Y87" s="5"/>
    </row>
    <row r="88" spans="1:25" ht="11.25" customHeight="1" outlineLevel="1" x14ac:dyDescent="0.2">
      <c r="A88" s="441" t="s">
        <v>18</v>
      </c>
      <c r="B88" s="435" t="s">
        <v>18</v>
      </c>
      <c r="C88" s="436" t="s">
        <v>305</v>
      </c>
      <c r="D88" s="472" t="s">
        <v>161</v>
      </c>
      <c r="E88" s="478" t="s">
        <v>81</v>
      </c>
      <c r="F88" s="475">
        <v>20</v>
      </c>
      <c r="G88" s="186" t="s">
        <v>74</v>
      </c>
      <c r="H88" s="288">
        <v>41708</v>
      </c>
      <c r="I88" s="289">
        <v>41708</v>
      </c>
      <c r="J88" s="289">
        <v>980</v>
      </c>
      <c r="K88" s="380"/>
      <c r="L88" s="295">
        <v>41708</v>
      </c>
      <c r="M88" s="296">
        <v>41708</v>
      </c>
      <c r="N88" s="296">
        <v>980</v>
      </c>
      <c r="O88" s="330"/>
      <c r="P88" s="212">
        <v>42700</v>
      </c>
      <c r="Q88" s="206">
        <v>42700</v>
      </c>
      <c r="R88" s="481"/>
      <c r="S88" s="470"/>
      <c r="T88" s="470"/>
      <c r="U88" s="482"/>
      <c r="V88" s="5"/>
      <c r="X88" s="5"/>
      <c r="Y88" s="5"/>
    </row>
    <row r="89" spans="1:25" ht="11.25" customHeight="1" outlineLevel="1" x14ac:dyDescent="0.2">
      <c r="A89" s="441"/>
      <c r="B89" s="435"/>
      <c r="C89" s="436"/>
      <c r="D89" s="473"/>
      <c r="E89" s="479"/>
      <c r="F89" s="476"/>
      <c r="G89" s="169" t="s">
        <v>75</v>
      </c>
      <c r="H89" s="288">
        <v>11010</v>
      </c>
      <c r="I89" s="289">
        <v>11010</v>
      </c>
      <c r="J89" s="289"/>
      <c r="K89" s="380"/>
      <c r="L89" s="295">
        <v>11010</v>
      </c>
      <c r="M89" s="296">
        <v>11010</v>
      </c>
      <c r="N89" s="296"/>
      <c r="O89" s="330"/>
      <c r="P89" s="212">
        <v>10500</v>
      </c>
      <c r="Q89" s="206">
        <v>10500</v>
      </c>
      <c r="R89" s="481"/>
      <c r="S89" s="471"/>
      <c r="T89" s="471"/>
      <c r="U89" s="483"/>
      <c r="V89" s="5"/>
      <c r="X89" s="5"/>
      <c r="Y89" s="5"/>
    </row>
    <row r="90" spans="1:25" ht="10.9" customHeight="1" outlineLevel="1" x14ac:dyDescent="0.2">
      <c r="A90" s="441"/>
      <c r="B90" s="435"/>
      <c r="C90" s="436"/>
      <c r="D90" s="474"/>
      <c r="E90" s="480"/>
      <c r="F90" s="477"/>
      <c r="G90" s="136"/>
      <c r="H90" s="290">
        <f>H88+H89</f>
        <v>52718</v>
      </c>
      <c r="I90" s="291">
        <f t="shared" ref="I90:Q90" si="26">I88+I89</f>
        <v>52718</v>
      </c>
      <c r="J90" s="291">
        <f t="shared" si="26"/>
        <v>980</v>
      </c>
      <c r="K90" s="381">
        <f t="shared" si="26"/>
        <v>0</v>
      </c>
      <c r="L90" s="290">
        <f t="shared" si="26"/>
        <v>52718</v>
      </c>
      <c r="M90" s="291">
        <f t="shared" si="26"/>
        <v>52718</v>
      </c>
      <c r="N90" s="291">
        <f t="shared" si="26"/>
        <v>980</v>
      </c>
      <c r="O90" s="292">
        <f t="shared" si="26"/>
        <v>0</v>
      </c>
      <c r="P90" s="363">
        <f t="shared" si="26"/>
        <v>53200</v>
      </c>
      <c r="Q90" s="290">
        <f t="shared" si="26"/>
        <v>53200</v>
      </c>
      <c r="R90" s="481"/>
      <c r="S90" s="139">
        <f>S88+S89</f>
        <v>0</v>
      </c>
      <c r="T90" s="139">
        <f>T88+T89</f>
        <v>0</v>
      </c>
      <c r="U90" s="140">
        <f>U88+U89</f>
        <v>0</v>
      </c>
      <c r="V90" s="5"/>
      <c r="X90" s="5"/>
      <c r="Y90" s="5"/>
    </row>
    <row r="91" spans="1:25" ht="10.9" customHeight="1" outlineLevel="1" x14ac:dyDescent="0.2">
      <c r="A91" s="446" t="s">
        <v>18</v>
      </c>
      <c r="B91" s="466" t="s">
        <v>18</v>
      </c>
      <c r="C91" s="490" t="s">
        <v>178</v>
      </c>
      <c r="D91" s="472"/>
      <c r="E91" s="478" t="s">
        <v>81</v>
      </c>
      <c r="F91" s="475">
        <v>16</v>
      </c>
      <c r="G91" s="186" t="s">
        <v>74</v>
      </c>
      <c r="H91" s="288"/>
      <c r="I91" s="289"/>
      <c r="J91" s="289"/>
      <c r="K91" s="380"/>
      <c r="L91" s="288"/>
      <c r="M91" s="289"/>
      <c r="N91" s="289"/>
      <c r="O91" s="187"/>
      <c r="P91" s="191"/>
      <c r="Q91" s="190"/>
      <c r="R91" s="510" t="s">
        <v>206</v>
      </c>
      <c r="S91" s="470"/>
      <c r="T91" s="470"/>
      <c r="U91" s="482"/>
      <c r="V91" s="5"/>
      <c r="X91" s="5"/>
      <c r="Y91" s="5"/>
    </row>
    <row r="92" spans="1:25" ht="10.9" customHeight="1" outlineLevel="1" x14ac:dyDescent="0.2">
      <c r="A92" s="447"/>
      <c r="B92" s="488"/>
      <c r="C92" s="491"/>
      <c r="D92" s="473"/>
      <c r="E92" s="479"/>
      <c r="F92" s="476"/>
      <c r="G92" s="169" t="s">
        <v>75</v>
      </c>
      <c r="H92" s="288"/>
      <c r="I92" s="289"/>
      <c r="J92" s="289"/>
      <c r="K92" s="380"/>
      <c r="L92" s="288"/>
      <c r="M92" s="289"/>
      <c r="N92" s="289"/>
      <c r="O92" s="187"/>
      <c r="P92" s="191"/>
      <c r="Q92" s="190"/>
      <c r="R92" s="508"/>
      <c r="S92" s="471"/>
      <c r="T92" s="471"/>
      <c r="U92" s="483"/>
      <c r="V92" s="5"/>
      <c r="X92" s="5"/>
      <c r="Y92" s="5"/>
    </row>
    <row r="93" spans="1:25" ht="10.9" customHeight="1" outlineLevel="1" x14ac:dyDescent="0.2">
      <c r="A93" s="443"/>
      <c r="B93" s="444"/>
      <c r="C93" s="445"/>
      <c r="D93" s="474"/>
      <c r="E93" s="480"/>
      <c r="F93" s="477"/>
      <c r="G93" s="136"/>
      <c r="H93" s="290">
        <f>H91+H92</f>
        <v>0</v>
      </c>
      <c r="I93" s="291">
        <f t="shared" ref="I93:Q93" si="27">I91+I92</f>
        <v>0</v>
      </c>
      <c r="J93" s="291">
        <f t="shared" si="27"/>
        <v>0</v>
      </c>
      <c r="K93" s="381">
        <f t="shared" si="27"/>
        <v>0</v>
      </c>
      <c r="L93" s="290">
        <f t="shared" si="27"/>
        <v>0</v>
      </c>
      <c r="M93" s="291">
        <f t="shared" si="27"/>
        <v>0</v>
      </c>
      <c r="N93" s="291">
        <f t="shared" si="27"/>
        <v>0</v>
      </c>
      <c r="O93" s="40">
        <f t="shared" si="27"/>
        <v>0</v>
      </c>
      <c r="P93" s="131">
        <f t="shared" si="27"/>
        <v>0</v>
      </c>
      <c r="Q93" s="83">
        <f t="shared" si="27"/>
        <v>0</v>
      </c>
      <c r="R93" s="509"/>
      <c r="S93" s="139">
        <f>S91+S92</f>
        <v>0</v>
      </c>
      <c r="T93" s="139">
        <f>T91+T92</f>
        <v>0</v>
      </c>
      <c r="U93" s="140">
        <f>U91+U92</f>
        <v>0</v>
      </c>
      <c r="V93" s="5"/>
      <c r="X93" s="5"/>
      <c r="Y93" s="5"/>
    </row>
    <row r="94" spans="1:25" ht="11.25" customHeight="1" outlineLevel="1" x14ac:dyDescent="0.2">
      <c r="A94" s="441" t="s">
        <v>18</v>
      </c>
      <c r="B94" s="435" t="s">
        <v>18</v>
      </c>
      <c r="C94" s="436" t="s">
        <v>306</v>
      </c>
      <c r="D94" s="472" t="s">
        <v>311</v>
      </c>
      <c r="E94" s="478" t="s">
        <v>81</v>
      </c>
      <c r="F94" s="475">
        <v>14</v>
      </c>
      <c r="G94" s="186" t="s">
        <v>74</v>
      </c>
      <c r="H94" s="288">
        <v>2830</v>
      </c>
      <c r="I94" s="289">
        <v>2830</v>
      </c>
      <c r="J94" s="312">
        <v>107</v>
      </c>
      <c r="K94" s="382"/>
      <c r="L94" s="295">
        <v>2786</v>
      </c>
      <c r="M94" s="296">
        <v>2786</v>
      </c>
      <c r="N94" s="296">
        <v>82</v>
      </c>
      <c r="O94" s="331"/>
      <c r="P94" s="191">
        <v>2824</v>
      </c>
      <c r="Q94" s="190">
        <v>3039</v>
      </c>
      <c r="R94" s="481"/>
      <c r="S94" s="470"/>
      <c r="T94" s="470"/>
      <c r="U94" s="482"/>
      <c r="V94" s="5"/>
      <c r="X94" s="5"/>
      <c r="Y94" s="5"/>
    </row>
    <row r="95" spans="1:25" ht="11.25" customHeight="1" outlineLevel="1" x14ac:dyDescent="0.2">
      <c r="A95" s="441"/>
      <c r="B95" s="435"/>
      <c r="C95" s="436"/>
      <c r="D95" s="473"/>
      <c r="E95" s="479"/>
      <c r="F95" s="476"/>
      <c r="G95" s="169" t="s">
        <v>75</v>
      </c>
      <c r="H95" s="288">
        <v>1200</v>
      </c>
      <c r="I95" s="289">
        <v>1200</v>
      </c>
      <c r="J95" s="294"/>
      <c r="K95" s="382"/>
      <c r="L95" s="295">
        <v>1200</v>
      </c>
      <c r="M95" s="296">
        <v>1200</v>
      </c>
      <c r="N95" s="332"/>
      <c r="O95" s="331"/>
      <c r="P95" s="191">
        <v>435</v>
      </c>
      <c r="Q95" s="190">
        <v>467</v>
      </c>
      <c r="R95" s="481"/>
      <c r="S95" s="471"/>
      <c r="T95" s="471"/>
      <c r="U95" s="483"/>
      <c r="V95" s="5"/>
      <c r="X95" s="5"/>
      <c r="Y95" s="5"/>
    </row>
    <row r="96" spans="1:25" ht="11.25" customHeight="1" outlineLevel="1" x14ac:dyDescent="0.2">
      <c r="A96" s="441"/>
      <c r="B96" s="435"/>
      <c r="C96" s="436"/>
      <c r="D96" s="474"/>
      <c r="E96" s="480"/>
      <c r="F96" s="477"/>
      <c r="G96" s="136"/>
      <c r="H96" s="290">
        <f>H94+H95</f>
        <v>4030</v>
      </c>
      <c r="I96" s="291">
        <f t="shared" ref="I96:Q96" si="28">I94+I95</f>
        <v>4030</v>
      </c>
      <c r="J96" s="291">
        <f t="shared" si="28"/>
        <v>107</v>
      </c>
      <c r="K96" s="381">
        <f t="shared" si="28"/>
        <v>0</v>
      </c>
      <c r="L96" s="290">
        <f t="shared" si="28"/>
        <v>3986</v>
      </c>
      <c r="M96" s="291">
        <f t="shared" si="28"/>
        <v>3986</v>
      </c>
      <c r="N96" s="291">
        <f t="shared" si="28"/>
        <v>82</v>
      </c>
      <c r="O96" s="292">
        <f t="shared" si="28"/>
        <v>0</v>
      </c>
      <c r="P96" s="363">
        <f t="shared" si="28"/>
        <v>3259</v>
      </c>
      <c r="Q96" s="290">
        <f t="shared" si="28"/>
        <v>3506</v>
      </c>
      <c r="R96" s="481"/>
      <c r="S96" s="139">
        <f>S94+S95</f>
        <v>0</v>
      </c>
      <c r="T96" s="139">
        <f>T94+T95</f>
        <v>0</v>
      </c>
      <c r="U96" s="140">
        <f>U94+U95</f>
        <v>0</v>
      </c>
      <c r="V96" s="5"/>
      <c r="X96" s="5"/>
      <c r="Y96" s="5"/>
    </row>
    <row r="97" spans="1:25" ht="11.25" customHeight="1" outlineLevel="1" x14ac:dyDescent="0.2">
      <c r="A97" s="441" t="s">
        <v>18</v>
      </c>
      <c r="B97" s="435" t="s">
        <v>18</v>
      </c>
      <c r="C97" s="436" t="s">
        <v>307</v>
      </c>
      <c r="D97" s="472" t="s">
        <v>312</v>
      </c>
      <c r="E97" s="478" t="s">
        <v>81</v>
      </c>
      <c r="F97" s="475">
        <v>13</v>
      </c>
      <c r="G97" s="186" t="s">
        <v>74</v>
      </c>
      <c r="H97" s="288">
        <v>2810</v>
      </c>
      <c r="I97" s="289">
        <v>2810</v>
      </c>
      <c r="J97" s="289"/>
      <c r="K97" s="380"/>
      <c r="L97" s="295">
        <v>2774</v>
      </c>
      <c r="M97" s="296">
        <v>2774</v>
      </c>
      <c r="N97" s="296"/>
      <c r="O97" s="91"/>
      <c r="P97" s="191">
        <v>3000</v>
      </c>
      <c r="Q97" s="190">
        <v>3200</v>
      </c>
      <c r="R97" s="481"/>
      <c r="S97" s="470"/>
      <c r="T97" s="470"/>
      <c r="U97" s="482"/>
      <c r="V97" s="5"/>
      <c r="X97" s="5"/>
      <c r="Y97" s="5"/>
    </row>
    <row r="98" spans="1:25" ht="11.25" customHeight="1" outlineLevel="1" x14ac:dyDescent="0.2">
      <c r="A98" s="441"/>
      <c r="B98" s="435"/>
      <c r="C98" s="436"/>
      <c r="D98" s="473"/>
      <c r="E98" s="479"/>
      <c r="F98" s="476"/>
      <c r="G98" s="169" t="s">
        <v>75</v>
      </c>
      <c r="H98" s="288">
        <v>1300</v>
      </c>
      <c r="I98" s="289">
        <v>1300</v>
      </c>
      <c r="J98" s="294"/>
      <c r="K98" s="382"/>
      <c r="L98" s="295">
        <v>1200</v>
      </c>
      <c r="M98" s="296">
        <v>1200</v>
      </c>
      <c r="N98" s="296"/>
      <c r="O98" s="91"/>
      <c r="P98" s="191">
        <v>1350</v>
      </c>
      <c r="Q98" s="190">
        <v>1400</v>
      </c>
      <c r="R98" s="481"/>
      <c r="S98" s="471"/>
      <c r="T98" s="471"/>
      <c r="U98" s="483"/>
      <c r="V98" s="5"/>
      <c r="X98" s="5"/>
      <c r="Y98" s="5"/>
    </row>
    <row r="99" spans="1:25" ht="11.25" customHeight="1" outlineLevel="1" x14ac:dyDescent="0.2">
      <c r="A99" s="441"/>
      <c r="B99" s="435"/>
      <c r="C99" s="436"/>
      <c r="D99" s="474"/>
      <c r="E99" s="480"/>
      <c r="F99" s="477"/>
      <c r="G99" s="136"/>
      <c r="H99" s="290">
        <f>H97+H98</f>
        <v>4110</v>
      </c>
      <c r="I99" s="291">
        <f t="shared" ref="I99:Q99" si="29">I97+I98</f>
        <v>4110</v>
      </c>
      <c r="J99" s="291">
        <f t="shared" si="29"/>
        <v>0</v>
      </c>
      <c r="K99" s="381">
        <f t="shared" si="29"/>
        <v>0</v>
      </c>
      <c r="L99" s="290">
        <f t="shared" si="29"/>
        <v>3974</v>
      </c>
      <c r="M99" s="291">
        <f t="shared" si="29"/>
        <v>3974</v>
      </c>
      <c r="N99" s="291">
        <f t="shared" si="29"/>
        <v>0</v>
      </c>
      <c r="O99" s="292">
        <f t="shared" si="29"/>
        <v>0</v>
      </c>
      <c r="P99" s="363">
        <f t="shared" si="29"/>
        <v>4350</v>
      </c>
      <c r="Q99" s="290">
        <f t="shared" si="29"/>
        <v>4600</v>
      </c>
      <c r="R99" s="481"/>
      <c r="S99" s="139">
        <f>S97+S98</f>
        <v>0</v>
      </c>
      <c r="T99" s="139">
        <f>T97+T98</f>
        <v>0</v>
      </c>
      <c r="U99" s="140">
        <f>U97+U98</f>
        <v>0</v>
      </c>
      <c r="V99" s="5"/>
      <c r="X99" s="5"/>
      <c r="Y99" s="5"/>
    </row>
    <row r="100" spans="1:25" ht="11.25" customHeight="1" outlineLevel="1" x14ac:dyDescent="0.2">
      <c r="A100" s="441" t="s">
        <v>18</v>
      </c>
      <c r="B100" s="435" t="s">
        <v>18</v>
      </c>
      <c r="C100" s="436" t="s">
        <v>308</v>
      </c>
      <c r="D100" s="472" t="s">
        <v>313</v>
      </c>
      <c r="E100" s="478" t="s">
        <v>81</v>
      </c>
      <c r="F100" s="475">
        <v>15</v>
      </c>
      <c r="G100" s="186" t="s">
        <v>74</v>
      </c>
      <c r="H100" s="288">
        <v>1100</v>
      </c>
      <c r="I100" s="289">
        <v>1100</v>
      </c>
      <c r="J100" s="289"/>
      <c r="K100" s="380"/>
      <c r="L100" s="295">
        <v>786</v>
      </c>
      <c r="M100" s="296">
        <v>786</v>
      </c>
      <c r="N100" s="296"/>
      <c r="O100" s="91"/>
      <c r="P100" s="191">
        <v>1100</v>
      </c>
      <c r="Q100" s="190">
        <v>1100</v>
      </c>
      <c r="R100" s="481"/>
      <c r="S100" s="470"/>
      <c r="T100" s="655"/>
      <c r="U100" s="657"/>
      <c r="V100" s="5"/>
      <c r="X100" s="5"/>
      <c r="Y100" s="5"/>
    </row>
    <row r="101" spans="1:25" ht="11.25" customHeight="1" outlineLevel="1" x14ac:dyDescent="0.2">
      <c r="A101" s="441"/>
      <c r="B101" s="435"/>
      <c r="C101" s="436"/>
      <c r="D101" s="473"/>
      <c r="E101" s="479"/>
      <c r="F101" s="476"/>
      <c r="G101" s="169" t="s">
        <v>75</v>
      </c>
      <c r="H101" s="288">
        <v>500</v>
      </c>
      <c r="I101" s="289">
        <v>500</v>
      </c>
      <c r="J101" s="289"/>
      <c r="K101" s="380"/>
      <c r="L101" s="295">
        <v>368</v>
      </c>
      <c r="M101" s="296">
        <v>368</v>
      </c>
      <c r="N101" s="296"/>
      <c r="O101" s="91"/>
      <c r="P101" s="191">
        <v>500</v>
      </c>
      <c r="Q101" s="190">
        <v>500</v>
      </c>
      <c r="R101" s="481"/>
      <c r="S101" s="471"/>
      <c r="T101" s="656"/>
      <c r="U101" s="658"/>
      <c r="V101" s="5"/>
      <c r="X101" s="5"/>
      <c r="Y101" s="5"/>
    </row>
    <row r="102" spans="1:25" ht="11.25" customHeight="1" outlineLevel="1" x14ac:dyDescent="0.2">
      <c r="A102" s="441"/>
      <c r="B102" s="435"/>
      <c r="C102" s="436"/>
      <c r="D102" s="474"/>
      <c r="E102" s="480"/>
      <c r="F102" s="477"/>
      <c r="G102" s="136"/>
      <c r="H102" s="290">
        <f>H100+H101</f>
        <v>1600</v>
      </c>
      <c r="I102" s="291">
        <f t="shared" ref="I102:Q102" si="30">I100+I101</f>
        <v>1600</v>
      </c>
      <c r="J102" s="291">
        <f t="shared" si="30"/>
        <v>0</v>
      </c>
      <c r="K102" s="381">
        <f t="shared" si="30"/>
        <v>0</v>
      </c>
      <c r="L102" s="290">
        <f t="shared" si="30"/>
        <v>1154</v>
      </c>
      <c r="M102" s="291">
        <f t="shared" si="30"/>
        <v>1154</v>
      </c>
      <c r="N102" s="291">
        <f t="shared" si="30"/>
        <v>0</v>
      </c>
      <c r="O102" s="292">
        <f t="shared" si="30"/>
        <v>0</v>
      </c>
      <c r="P102" s="363">
        <f t="shared" si="30"/>
        <v>1600</v>
      </c>
      <c r="Q102" s="290">
        <f t="shared" si="30"/>
        <v>1600</v>
      </c>
      <c r="R102" s="481"/>
      <c r="S102" s="139">
        <f>S100+S101</f>
        <v>0</v>
      </c>
      <c r="T102" s="139">
        <f>T100+T101</f>
        <v>0</v>
      </c>
      <c r="U102" s="140">
        <f>U100+U101</f>
        <v>0</v>
      </c>
      <c r="V102" s="5"/>
      <c r="X102" s="5"/>
      <c r="Y102" s="5"/>
    </row>
    <row r="103" spans="1:25" ht="11.25" customHeight="1" outlineLevel="1" x14ac:dyDescent="0.2">
      <c r="A103" s="441" t="s">
        <v>18</v>
      </c>
      <c r="B103" s="435" t="s">
        <v>18</v>
      </c>
      <c r="C103" s="436" t="s">
        <v>309</v>
      </c>
      <c r="D103" s="472" t="s">
        <v>314</v>
      </c>
      <c r="E103" s="478" t="s">
        <v>81</v>
      </c>
      <c r="F103" s="475">
        <v>12</v>
      </c>
      <c r="G103" s="186" t="s">
        <v>74</v>
      </c>
      <c r="H103" s="288">
        <v>3170</v>
      </c>
      <c r="I103" s="289">
        <v>3170</v>
      </c>
      <c r="J103" s="289">
        <v>93</v>
      </c>
      <c r="K103" s="380"/>
      <c r="L103" s="295">
        <v>3170</v>
      </c>
      <c r="M103" s="296">
        <v>3170</v>
      </c>
      <c r="N103" s="296">
        <v>93</v>
      </c>
      <c r="O103" s="91"/>
      <c r="P103" s="191">
        <v>4130</v>
      </c>
      <c r="Q103" s="190">
        <v>4130</v>
      </c>
      <c r="R103" s="481"/>
      <c r="S103" s="470"/>
      <c r="T103" s="655"/>
      <c r="U103" s="657"/>
      <c r="V103" s="5"/>
      <c r="X103" s="5"/>
      <c r="Y103" s="5"/>
    </row>
    <row r="104" spans="1:25" ht="11.25" customHeight="1" outlineLevel="1" x14ac:dyDescent="0.2">
      <c r="A104" s="441"/>
      <c r="B104" s="435"/>
      <c r="C104" s="436"/>
      <c r="D104" s="473"/>
      <c r="E104" s="479"/>
      <c r="F104" s="476"/>
      <c r="G104" s="169" t="s">
        <v>75</v>
      </c>
      <c r="H104" s="288">
        <v>1482</v>
      </c>
      <c r="I104" s="289">
        <v>1482</v>
      </c>
      <c r="J104" s="289"/>
      <c r="K104" s="380"/>
      <c r="L104" s="295">
        <v>1482</v>
      </c>
      <c r="M104" s="296">
        <v>1482</v>
      </c>
      <c r="N104" s="296"/>
      <c r="O104" s="91"/>
      <c r="P104" s="191">
        <v>1500</v>
      </c>
      <c r="Q104" s="190">
        <v>1500</v>
      </c>
      <c r="R104" s="481"/>
      <c r="S104" s="471"/>
      <c r="T104" s="656"/>
      <c r="U104" s="658"/>
      <c r="V104" s="5"/>
      <c r="X104" s="5"/>
      <c r="Y104" s="5"/>
    </row>
    <row r="105" spans="1:25" ht="11.25" customHeight="1" outlineLevel="1" x14ac:dyDescent="0.2">
      <c r="A105" s="441"/>
      <c r="B105" s="435"/>
      <c r="C105" s="436"/>
      <c r="D105" s="474"/>
      <c r="E105" s="480"/>
      <c r="F105" s="477"/>
      <c r="G105" s="136"/>
      <c r="H105" s="290">
        <f>H103+H104</f>
        <v>4652</v>
      </c>
      <c r="I105" s="291">
        <f t="shared" ref="I105:Q105" si="31">I103+I104</f>
        <v>4652</v>
      </c>
      <c r="J105" s="291">
        <f t="shared" si="31"/>
        <v>93</v>
      </c>
      <c r="K105" s="381">
        <f t="shared" si="31"/>
        <v>0</v>
      </c>
      <c r="L105" s="290">
        <f t="shared" si="31"/>
        <v>4652</v>
      </c>
      <c r="M105" s="291">
        <f t="shared" si="31"/>
        <v>4652</v>
      </c>
      <c r="N105" s="291">
        <f t="shared" si="31"/>
        <v>93</v>
      </c>
      <c r="O105" s="292">
        <f t="shared" si="31"/>
        <v>0</v>
      </c>
      <c r="P105" s="363">
        <f t="shared" si="31"/>
        <v>5630</v>
      </c>
      <c r="Q105" s="290">
        <f t="shared" si="31"/>
        <v>5630</v>
      </c>
      <c r="R105" s="481"/>
      <c r="S105" s="139">
        <f>S103+S104</f>
        <v>0</v>
      </c>
      <c r="T105" s="139">
        <f>T103+T104</f>
        <v>0</v>
      </c>
      <c r="U105" s="140">
        <f>U103+U104</f>
        <v>0</v>
      </c>
      <c r="V105" s="5"/>
      <c r="X105" s="5"/>
      <c r="Y105" s="5"/>
    </row>
    <row r="106" spans="1:25" ht="11.25" customHeight="1" outlineLevel="1" x14ac:dyDescent="0.2">
      <c r="A106" s="446" t="s">
        <v>18</v>
      </c>
      <c r="B106" s="466" t="s">
        <v>18</v>
      </c>
      <c r="C106" s="490" t="s">
        <v>310</v>
      </c>
      <c r="D106" s="663" t="s">
        <v>315</v>
      </c>
      <c r="E106" s="478" t="s">
        <v>81</v>
      </c>
      <c r="F106" s="475">
        <v>27</v>
      </c>
      <c r="G106" s="186" t="s">
        <v>74</v>
      </c>
      <c r="H106" s="316">
        <v>2249</v>
      </c>
      <c r="I106" s="332">
        <v>2249</v>
      </c>
      <c r="J106" s="332"/>
      <c r="K106" s="383"/>
      <c r="L106" s="316">
        <v>2249</v>
      </c>
      <c r="M106" s="332">
        <v>2249</v>
      </c>
      <c r="N106" s="332"/>
      <c r="O106" s="372"/>
      <c r="P106" s="317">
        <v>2249</v>
      </c>
      <c r="Q106" s="316">
        <v>2249</v>
      </c>
      <c r="R106" s="510"/>
      <c r="S106" s="320"/>
      <c r="T106" s="320"/>
      <c r="U106" s="321"/>
      <c r="V106" s="5"/>
      <c r="X106" s="5"/>
      <c r="Y106" s="5"/>
    </row>
    <row r="107" spans="1:25" ht="11.25" customHeight="1" outlineLevel="1" x14ac:dyDescent="0.2">
      <c r="A107" s="447"/>
      <c r="B107" s="488"/>
      <c r="C107" s="491"/>
      <c r="D107" s="664"/>
      <c r="E107" s="479"/>
      <c r="F107" s="476"/>
      <c r="G107" s="169" t="s">
        <v>75</v>
      </c>
      <c r="H107" s="316"/>
      <c r="I107" s="332"/>
      <c r="J107" s="332"/>
      <c r="K107" s="383"/>
      <c r="L107" s="316"/>
      <c r="M107" s="332"/>
      <c r="N107" s="332"/>
      <c r="O107" s="372"/>
      <c r="P107" s="318"/>
      <c r="Q107" s="319"/>
      <c r="R107" s="508"/>
      <c r="S107" s="320"/>
      <c r="T107" s="320"/>
      <c r="U107" s="321"/>
      <c r="V107" s="5"/>
      <c r="X107" s="5"/>
      <c r="Y107" s="5"/>
    </row>
    <row r="108" spans="1:25" ht="11.25" customHeight="1" outlineLevel="1" x14ac:dyDescent="0.2">
      <c r="A108" s="443"/>
      <c r="B108" s="444"/>
      <c r="C108" s="445"/>
      <c r="D108" s="665"/>
      <c r="E108" s="480"/>
      <c r="F108" s="477"/>
      <c r="G108" s="136"/>
      <c r="H108" s="290">
        <f>H106+H107</f>
        <v>2249</v>
      </c>
      <c r="I108" s="291">
        <f t="shared" ref="I108:Q108" si="32">I106+I107</f>
        <v>2249</v>
      </c>
      <c r="J108" s="291">
        <f t="shared" si="32"/>
        <v>0</v>
      </c>
      <c r="K108" s="381">
        <f t="shared" si="32"/>
        <v>0</v>
      </c>
      <c r="L108" s="290">
        <f t="shared" si="32"/>
        <v>2249</v>
      </c>
      <c r="M108" s="291">
        <f t="shared" si="32"/>
        <v>2249</v>
      </c>
      <c r="N108" s="291">
        <f t="shared" si="32"/>
        <v>0</v>
      </c>
      <c r="O108" s="292">
        <f t="shared" si="32"/>
        <v>0</v>
      </c>
      <c r="P108" s="363">
        <f t="shared" si="32"/>
        <v>2249</v>
      </c>
      <c r="Q108" s="290">
        <f t="shared" si="32"/>
        <v>2249</v>
      </c>
      <c r="R108" s="509"/>
      <c r="S108" s="139">
        <f>S106+S107</f>
        <v>0</v>
      </c>
      <c r="T108" s="139">
        <f>T106+T107</f>
        <v>0</v>
      </c>
      <c r="U108" s="139">
        <f>U106+U107</f>
        <v>0</v>
      </c>
      <c r="V108" s="5"/>
      <c r="X108" s="5"/>
      <c r="Y108" s="5"/>
    </row>
    <row r="109" spans="1:25" ht="15.75" customHeight="1" x14ac:dyDescent="0.2">
      <c r="A109" s="441" t="s">
        <v>18</v>
      </c>
      <c r="B109" s="435" t="s">
        <v>18</v>
      </c>
      <c r="C109" s="436" t="s">
        <v>58</v>
      </c>
      <c r="D109" s="486" t="s">
        <v>287</v>
      </c>
      <c r="E109" s="487" t="s">
        <v>81</v>
      </c>
      <c r="F109" s="487" t="s">
        <v>207</v>
      </c>
      <c r="G109" s="169" t="s">
        <v>74</v>
      </c>
      <c r="H109" s="295">
        <v>55775</v>
      </c>
      <c r="I109" s="296">
        <v>55775</v>
      </c>
      <c r="J109" s="296"/>
      <c r="K109" s="384"/>
      <c r="L109" s="295">
        <v>55775</v>
      </c>
      <c r="M109" s="296">
        <v>55775</v>
      </c>
      <c r="N109" s="296"/>
      <c r="O109" s="91"/>
      <c r="P109" s="189">
        <v>55752</v>
      </c>
      <c r="Q109" s="188">
        <v>55752</v>
      </c>
      <c r="R109" s="501" t="s">
        <v>90</v>
      </c>
      <c r="S109" s="137">
        <v>1187</v>
      </c>
      <c r="T109" s="137">
        <v>1187</v>
      </c>
      <c r="U109" s="138">
        <v>1187</v>
      </c>
      <c r="V109" s="5"/>
      <c r="X109" s="5"/>
      <c r="Y109" s="5"/>
    </row>
    <row r="110" spans="1:25" ht="16.149999999999999" customHeight="1" thickBot="1" x14ac:dyDescent="0.25">
      <c r="A110" s="441"/>
      <c r="B110" s="435"/>
      <c r="C110" s="436"/>
      <c r="D110" s="486"/>
      <c r="E110" s="487"/>
      <c r="F110" s="521"/>
      <c r="G110" s="168" t="s">
        <v>13</v>
      </c>
      <c r="H110" s="305">
        <f t="shared" ref="H110:Q110" si="33">SUM(H109:H109)</f>
        <v>55775</v>
      </c>
      <c r="I110" s="306">
        <f t="shared" si="33"/>
        <v>55775</v>
      </c>
      <c r="J110" s="306">
        <f t="shared" si="33"/>
        <v>0</v>
      </c>
      <c r="K110" s="385">
        <f t="shared" si="33"/>
        <v>0</v>
      </c>
      <c r="L110" s="305">
        <f t="shared" si="33"/>
        <v>55775</v>
      </c>
      <c r="M110" s="306">
        <f t="shared" si="33"/>
        <v>55775</v>
      </c>
      <c r="N110" s="306">
        <f t="shared" si="33"/>
        <v>0</v>
      </c>
      <c r="O110" s="307">
        <f t="shared" si="33"/>
        <v>0</v>
      </c>
      <c r="P110" s="363">
        <f t="shared" si="33"/>
        <v>55752</v>
      </c>
      <c r="Q110" s="290">
        <f t="shared" si="33"/>
        <v>55752</v>
      </c>
      <c r="R110" s="501"/>
      <c r="S110" s="276">
        <f>SUM(S109)</f>
        <v>1187</v>
      </c>
      <c r="T110" s="276">
        <f>SUM(T109)</f>
        <v>1187</v>
      </c>
      <c r="U110" s="277">
        <f>SUM(U109)</f>
        <v>1187</v>
      </c>
      <c r="V110" s="5"/>
      <c r="X110" s="5"/>
      <c r="Y110" s="5"/>
    </row>
    <row r="111" spans="1:25" ht="0.6" customHeight="1" x14ac:dyDescent="0.2">
      <c r="A111" s="441" t="s">
        <v>18</v>
      </c>
      <c r="B111" s="435" t="s">
        <v>18</v>
      </c>
      <c r="C111" s="436" t="s">
        <v>68</v>
      </c>
      <c r="D111" s="489"/>
      <c r="E111" s="487"/>
      <c r="F111" s="487"/>
      <c r="G111" s="152" t="s">
        <v>74</v>
      </c>
      <c r="H111" s="366"/>
      <c r="I111" s="367"/>
      <c r="J111" s="367"/>
      <c r="K111" s="368"/>
      <c r="L111" s="366"/>
      <c r="M111" s="367"/>
      <c r="N111" s="367"/>
      <c r="O111" s="386"/>
      <c r="P111" s="265"/>
      <c r="Q111" s="210"/>
      <c r="R111" s="533" t="s">
        <v>25</v>
      </c>
      <c r="S111" s="278">
        <f>S113+S115+S117+S119+S121+S123+S125+S127+S129+S131+S133+S135</f>
        <v>0</v>
      </c>
      <c r="T111" s="278">
        <f>T113+T115+T117+T119+T121+T123+T125+T127+T129+T131+T133+T135</f>
        <v>0</v>
      </c>
      <c r="U111" s="279">
        <f>U113+U115+U117+U119+U121+U123+U125+U127+U129+U131+U133+U135</f>
        <v>0</v>
      </c>
      <c r="X111" s="5"/>
      <c r="Y111" s="5"/>
    </row>
    <row r="112" spans="1:25" ht="15" hidden="1" customHeight="1" thickBot="1" x14ac:dyDescent="0.25">
      <c r="A112" s="441"/>
      <c r="B112" s="435"/>
      <c r="C112" s="436"/>
      <c r="D112" s="489"/>
      <c r="E112" s="487"/>
      <c r="F112" s="487"/>
      <c r="G112" s="136" t="s">
        <v>13</v>
      </c>
      <c r="H112" s="290">
        <f t="shared" ref="H112:Q112" si="34">SUM(H111:H111)</f>
        <v>0</v>
      </c>
      <c r="I112" s="290">
        <f t="shared" si="34"/>
        <v>0</v>
      </c>
      <c r="J112" s="290">
        <f t="shared" si="34"/>
        <v>0</v>
      </c>
      <c r="K112" s="290">
        <f t="shared" si="34"/>
        <v>0</v>
      </c>
      <c r="L112" s="290">
        <f t="shared" si="34"/>
        <v>0</v>
      </c>
      <c r="M112" s="290">
        <f t="shared" si="34"/>
        <v>0</v>
      </c>
      <c r="N112" s="290">
        <f t="shared" si="34"/>
        <v>0</v>
      </c>
      <c r="O112" s="290">
        <f t="shared" si="34"/>
        <v>0</v>
      </c>
      <c r="P112" s="290">
        <f t="shared" si="34"/>
        <v>0</v>
      </c>
      <c r="Q112" s="290">
        <f t="shared" si="34"/>
        <v>0</v>
      </c>
      <c r="R112" s="533"/>
      <c r="S112" s="139">
        <f>SUM(S111)</f>
        <v>0</v>
      </c>
      <c r="T112" s="139">
        <f>SUM(T111)</f>
        <v>0</v>
      </c>
      <c r="U112" s="140">
        <f>SUM(U111)</f>
        <v>0</v>
      </c>
      <c r="V112" s="5"/>
      <c r="X112" s="5"/>
      <c r="Y112" s="5"/>
    </row>
    <row r="113" spans="1:22" outlineLevel="1" x14ac:dyDescent="0.2">
      <c r="A113" s="441" t="s">
        <v>18</v>
      </c>
      <c r="B113" s="435" t="s">
        <v>18</v>
      </c>
      <c r="C113" s="436" t="s">
        <v>179</v>
      </c>
      <c r="D113" s="472"/>
      <c r="E113" s="487" t="s">
        <v>81</v>
      </c>
      <c r="F113" s="499" t="s">
        <v>264</v>
      </c>
      <c r="G113" s="186" t="s">
        <v>74</v>
      </c>
      <c r="H113" s="297"/>
      <c r="I113" s="298"/>
      <c r="J113" s="298"/>
      <c r="K113" s="299"/>
      <c r="L113" s="297"/>
      <c r="M113" s="298"/>
      <c r="N113" s="298"/>
      <c r="O113" s="284"/>
      <c r="P113" s="191"/>
      <c r="Q113" s="177"/>
      <c r="R113" s="508"/>
      <c r="S113" s="238"/>
      <c r="T113" s="237"/>
      <c r="U113" s="202"/>
      <c r="V113" s="5"/>
    </row>
    <row r="114" spans="1:22" outlineLevel="1" x14ac:dyDescent="0.2">
      <c r="A114" s="441"/>
      <c r="B114" s="435"/>
      <c r="C114" s="436"/>
      <c r="D114" s="474"/>
      <c r="E114" s="487"/>
      <c r="F114" s="500"/>
      <c r="G114" s="168"/>
      <c r="H114" s="300">
        <f>H113</f>
        <v>0</v>
      </c>
      <c r="I114" s="291">
        <f t="shared" ref="I114:Q114" si="35">I113</f>
        <v>0</v>
      </c>
      <c r="J114" s="291">
        <f t="shared" si="35"/>
        <v>0</v>
      </c>
      <c r="K114" s="301">
        <f t="shared" si="35"/>
        <v>0</v>
      </c>
      <c r="L114" s="300">
        <f t="shared" si="35"/>
        <v>0</v>
      </c>
      <c r="M114" s="291">
        <f t="shared" si="35"/>
        <v>0</v>
      </c>
      <c r="N114" s="291">
        <f t="shared" si="35"/>
        <v>0</v>
      </c>
      <c r="O114" s="192">
        <f t="shared" si="35"/>
        <v>0</v>
      </c>
      <c r="P114" s="192">
        <f t="shared" si="35"/>
        <v>0</v>
      </c>
      <c r="Q114" s="175">
        <f t="shared" si="35"/>
        <v>0</v>
      </c>
      <c r="R114" s="509"/>
      <c r="S114" s="139">
        <f>S113</f>
        <v>0</v>
      </c>
      <c r="T114" s="140">
        <f>T113</f>
        <v>0</v>
      </c>
      <c r="U114" s="194">
        <f>U113</f>
        <v>0</v>
      </c>
      <c r="V114" s="5"/>
    </row>
    <row r="115" spans="1:22" outlineLevel="1" x14ac:dyDescent="0.2">
      <c r="A115" s="441" t="s">
        <v>18</v>
      </c>
      <c r="B115" s="435" t="s">
        <v>18</v>
      </c>
      <c r="C115" s="436" t="s">
        <v>180</v>
      </c>
      <c r="D115" s="472"/>
      <c r="E115" s="487" t="s">
        <v>81</v>
      </c>
      <c r="F115" s="499" t="s">
        <v>101</v>
      </c>
      <c r="G115" s="186" t="s">
        <v>74</v>
      </c>
      <c r="H115" s="302"/>
      <c r="I115" s="289"/>
      <c r="J115" s="289"/>
      <c r="K115" s="303"/>
      <c r="L115" s="302"/>
      <c r="M115" s="289"/>
      <c r="N115" s="289"/>
      <c r="O115" s="191"/>
      <c r="P115" s="191"/>
      <c r="Q115" s="177"/>
      <c r="R115" s="510"/>
      <c r="S115" s="236"/>
      <c r="T115" s="235"/>
      <c r="U115" s="197"/>
      <c r="V115" s="5"/>
    </row>
    <row r="116" spans="1:22" outlineLevel="1" x14ac:dyDescent="0.2">
      <c r="A116" s="441"/>
      <c r="B116" s="435"/>
      <c r="C116" s="436"/>
      <c r="D116" s="474"/>
      <c r="E116" s="487"/>
      <c r="F116" s="500"/>
      <c r="G116" s="168"/>
      <c r="H116" s="300">
        <f>H115</f>
        <v>0</v>
      </c>
      <c r="I116" s="291">
        <f t="shared" ref="I116:Q116" si="36">I115</f>
        <v>0</v>
      </c>
      <c r="J116" s="291">
        <f t="shared" si="36"/>
        <v>0</v>
      </c>
      <c r="K116" s="301">
        <f t="shared" si="36"/>
        <v>0</v>
      </c>
      <c r="L116" s="300">
        <f t="shared" si="36"/>
        <v>0</v>
      </c>
      <c r="M116" s="291">
        <f t="shared" si="36"/>
        <v>0</v>
      </c>
      <c r="N116" s="291">
        <f t="shared" si="36"/>
        <v>0</v>
      </c>
      <c r="O116" s="192">
        <f t="shared" si="36"/>
        <v>0</v>
      </c>
      <c r="P116" s="192">
        <f t="shared" si="36"/>
        <v>0</v>
      </c>
      <c r="Q116" s="175">
        <f t="shared" si="36"/>
        <v>0</v>
      </c>
      <c r="R116" s="509"/>
      <c r="S116" s="139">
        <f>S115</f>
        <v>0</v>
      </c>
      <c r="T116" s="140"/>
      <c r="U116" s="194"/>
      <c r="V116" s="5"/>
    </row>
    <row r="117" spans="1:22" ht="9.6" customHeight="1" outlineLevel="1" x14ac:dyDescent="0.2">
      <c r="A117" s="441" t="s">
        <v>18</v>
      </c>
      <c r="B117" s="435" t="s">
        <v>18</v>
      </c>
      <c r="C117" s="436" t="s">
        <v>181</v>
      </c>
      <c r="D117" s="472"/>
      <c r="E117" s="487" t="s">
        <v>81</v>
      </c>
      <c r="F117" s="499" t="s">
        <v>265</v>
      </c>
      <c r="G117" s="186" t="s">
        <v>74</v>
      </c>
      <c r="H117" s="302"/>
      <c r="I117" s="289"/>
      <c r="J117" s="289"/>
      <c r="K117" s="303"/>
      <c r="L117" s="302"/>
      <c r="M117" s="289"/>
      <c r="N117" s="289"/>
      <c r="O117" s="191"/>
      <c r="P117" s="191"/>
      <c r="Q117" s="177"/>
      <c r="R117" s="510"/>
      <c r="S117" s="236"/>
      <c r="T117" s="235"/>
      <c r="U117" s="197"/>
      <c r="V117" s="5"/>
    </row>
    <row r="118" spans="1:22" outlineLevel="1" x14ac:dyDescent="0.2">
      <c r="A118" s="441"/>
      <c r="B118" s="435"/>
      <c r="C118" s="436"/>
      <c r="D118" s="474"/>
      <c r="E118" s="487"/>
      <c r="F118" s="500"/>
      <c r="G118" s="168"/>
      <c r="H118" s="300">
        <f>H117</f>
        <v>0</v>
      </c>
      <c r="I118" s="291">
        <f t="shared" ref="I118:Q118" si="37">I117</f>
        <v>0</v>
      </c>
      <c r="J118" s="291">
        <f t="shared" si="37"/>
        <v>0</v>
      </c>
      <c r="K118" s="301">
        <f t="shared" si="37"/>
        <v>0</v>
      </c>
      <c r="L118" s="300">
        <f t="shared" si="37"/>
        <v>0</v>
      </c>
      <c r="M118" s="291">
        <f t="shared" si="37"/>
        <v>0</v>
      </c>
      <c r="N118" s="291">
        <f t="shared" si="37"/>
        <v>0</v>
      </c>
      <c r="O118" s="192">
        <f t="shared" si="37"/>
        <v>0</v>
      </c>
      <c r="P118" s="192">
        <f t="shared" si="37"/>
        <v>0</v>
      </c>
      <c r="Q118" s="175">
        <f t="shared" si="37"/>
        <v>0</v>
      </c>
      <c r="R118" s="509"/>
      <c r="S118" s="139">
        <f>S117</f>
        <v>0</v>
      </c>
      <c r="T118" s="140">
        <f>T117</f>
        <v>0</v>
      </c>
      <c r="U118" s="194">
        <f>U117</f>
        <v>0</v>
      </c>
      <c r="V118" s="5"/>
    </row>
    <row r="119" spans="1:22" outlineLevel="1" x14ac:dyDescent="0.2">
      <c r="A119" s="441" t="s">
        <v>18</v>
      </c>
      <c r="B119" s="435" t="s">
        <v>18</v>
      </c>
      <c r="C119" s="436" t="s">
        <v>182</v>
      </c>
      <c r="D119" s="472"/>
      <c r="E119" s="487" t="s">
        <v>81</v>
      </c>
      <c r="F119" s="499" t="s">
        <v>66</v>
      </c>
      <c r="G119" s="186" t="s">
        <v>74</v>
      </c>
      <c r="H119" s="302"/>
      <c r="I119" s="289"/>
      <c r="J119" s="289"/>
      <c r="K119" s="303"/>
      <c r="L119" s="302"/>
      <c r="M119" s="289"/>
      <c r="N119" s="289"/>
      <c r="O119" s="191"/>
      <c r="P119" s="191"/>
      <c r="Q119" s="177"/>
      <c r="R119" s="510"/>
      <c r="S119" s="236"/>
      <c r="T119" s="235"/>
      <c r="U119" s="197"/>
      <c r="V119" s="5"/>
    </row>
    <row r="120" spans="1:22" outlineLevel="1" x14ac:dyDescent="0.2">
      <c r="A120" s="441"/>
      <c r="B120" s="435"/>
      <c r="C120" s="436"/>
      <c r="D120" s="474"/>
      <c r="E120" s="487"/>
      <c r="F120" s="500"/>
      <c r="G120" s="168"/>
      <c r="H120" s="300">
        <f>H119</f>
        <v>0</v>
      </c>
      <c r="I120" s="291">
        <f t="shared" ref="I120:Q120" si="38">I119</f>
        <v>0</v>
      </c>
      <c r="J120" s="291">
        <f>J119</f>
        <v>0</v>
      </c>
      <c r="K120" s="301">
        <f t="shared" si="38"/>
        <v>0</v>
      </c>
      <c r="L120" s="300">
        <f t="shared" si="38"/>
        <v>0</v>
      </c>
      <c r="M120" s="291">
        <f t="shared" si="38"/>
        <v>0</v>
      </c>
      <c r="N120" s="291">
        <f t="shared" si="38"/>
        <v>0</v>
      </c>
      <c r="O120" s="192">
        <f t="shared" si="38"/>
        <v>0</v>
      </c>
      <c r="P120" s="192">
        <f t="shared" si="38"/>
        <v>0</v>
      </c>
      <c r="Q120" s="175">
        <f t="shared" si="38"/>
        <v>0</v>
      </c>
      <c r="R120" s="509"/>
      <c r="S120" s="139">
        <f>S119</f>
        <v>0</v>
      </c>
      <c r="T120" s="140">
        <f>T119</f>
        <v>0</v>
      </c>
      <c r="U120" s="194">
        <f>U119</f>
        <v>0</v>
      </c>
      <c r="V120" s="5"/>
    </row>
    <row r="121" spans="1:22" outlineLevel="1" x14ac:dyDescent="0.2">
      <c r="A121" s="441" t="s">
        <v>18</v>
      </c>
      <c r="B121" s="435" t="s">
        <v>18</v>
      </c>
      <c r="C121" s="436" t="s">
        <v>183</v>
      </c>
      <c r="D121" s="472"/>
      <c r="E121" s="487" t="s">
        <v>81</v>
      </c>
      <c r="F121" s="499" t="s">
        <v>67</v>
      </c>
      <c r="G121" s="186" t="s">
        <v>74</v>
      </c>
      <c r="H121" s="302"/>
      <c r="I121" s="289"/>
      <c r="J121" s="289"/>
      <c r="K121" s="303"/>
      <c r="L121" s="302"/>
      <c r="M121" s="289"/>
      <c r="N121" s="289"/>
      <c r="O121" s="191"/>
      <c r="P121" s="191"/>
      <c r="Q121" s="177"/>
      <c r="R121" s="510"/>
      <c r="S121" s="236"/>
      <c r="T121" s="235"/>
      <c r="U121" s="197"/>
      <c r="V121" s="5"/>
    </row>
    <row r="122" spans="1:22" outlineLevel="1" x14ac:dyDescent="0.2">
      <c r="A122" s="441"/>
      <c r="B122" s="435"/>
      <c r="C122" s="436"/>
      <c r="D122" s="474"/>
      <c r="E122" s="487"/>
      <c r="F122" s="500"/>
      <c r="G122" s="168"/>
      <c r="H122" s="300">
        <f>H121</f>
        <v>0</v>
      </c>
      <c r="I122" s="291">
        <f t="shared" ref="I122:Q122" si="39">I121</f>
        <v>0</v>
      </c>
      <c r="J122" s="291">
        <f t="shared" si="39"/>
        <v>0</v>
      </c>
      <c r="K122" s="301">
        <f t="shared" si="39"/>
        <v>0</v>
      </c>
      <c r="L122" s="300">
        <f t="shared" si="39"/>
        <v>0</v>
      </c>
      <c r="M122" s="291">
        <f t="shared" si="39"/>
        <v>0</v>
      </c>
      <c r="N122" s="291">
        <f t="shared" si="39"/>
        <v>0</v>
      </c>
      <c r="O122" s="192">
        <f t="shared" si="39"/>
        <v>0</v>
      </c>
      <c r="P122" s="192">
        <f t="shared" si="39"/>
        <v>0</v>
      </c>
      <c r="Q122" s="175">
        <f t="shared" si="39"/>
        <v>0</v>
      </c>
      <c r="R122" s="509"/>
      <c r="S122" s="139">
        <f>S121</f>
        <v>0</v>
      </c>
      <c r="T122" s="140">
        <f>T121</f>
        <v>0</v>
      </c>
      <c r="U122" s="194">
        <f>U121</f>
        <v>0</v>
      </c>
      <c r="V122" s="5"/>
    </row>
    <row r="123" spans="1:22" ht="15" customHeight="1" outlineLevel="1" x14ac:dyDescent="0.2">
      <c r="A123" s="441" t="s">
        <v>18</v>
      </c>
      <c r="B123" s="435" t="s">
        <v>18</v>
      </c>
      <c r="C123" s="436" t="s">
        <v>184</v>
      </c>
      <c r="D123" s="472"/>
      <c r="E123" s="487" t="s">
        <v>81</v>
      </c>
      <c r="F123" s="499" t="s">
        <v>266</v>
      </c>
      <c r="G123" s="186" t="s">
        <v>74</v>
      </c>
      <c r="H123" s="302"/>
      <c r="I123" s="289"/>
      <c r="J123" s="289"/>
      <c r="K123" s="303"/>
      <c r="L123" s="302"/>
      <c r="M123" s="289"/>
      <c r="N123" s="289"/>
      <c r="O123" s="191"/>
      <c r="P123" s="191"/>
      <c r="Q123" s="177"/>
      <c r="R123" s="510"/>
      <c r="S123" s="236"/>
      <c r="T123" s="235"/>
      <c r="U123" s="197"/>
      <c r="V123" s="5"/>
    </row>
    <row r="124" spans="1:22" outlineLevel="1" x14ac:dyDescent="0.2">
      <c r="A124" s="441"/>
      <c r="B124" s="435"/>
      <c r="C124" s="436"/>
      <c r="D124" s="474"/>
      <c r="E124" s="487"/>
      <c r="F124" s="500"/>
      <c r="G124" s="168"/>
      <c r="H124" s="300">
        <f>H123</f>
        <v>0</v>
      </c>
      <c r="I124" s="291">
        <f t="shared" ref="I124:Q124" si="40">I123</f>
        <v>0</v>
      </c>
      <c r="J124" s="291">
        <f t="shared" si="40"/>
        <v>0</v>
      </c>
      <c r="K124" s="301">
        <f t="shared" si="40"/>
        <v>0</v>
      </c>
      <c r="L124" s="300">
        <f t="shared" si="40"/>
        <v>0</v>
      </c>
      <c r="M124" s="291">
        <f t="shared" si="40"/>
        <v>0</v>
      </c>
      <c r="N124" s="291">
        <f t="shared" si="40"/>
        <v>0</v>
      </c>
      <c r="O124" s="192">
        <f t="shared" si="40"/>
        <v>0</v>
      </c>
      <c r="P124" s="192">
        <f t="shared" si="40"/>
        <v>0</v>
      </c>
      <c r="Q124" s="175">
        <f t="shared" si="40"/>
        <v>0</v>
      </c>
      <c r="R124" s="509"/>
      <c r="S124" s="139">
        <f>S123</f>
        <v>0</v>
      </c>
      <c r="T124" s="140">
        <f>T123</f>
        <v>0</v>
      </c>
      <c r="U124" s="194">
        <f>U123</f>
        <v>0</v>
      </c>
      <c r="V124" s="5"/>
    </row>
    <row r="125" spans="1:22" outlineLevel="1" x14ac:dyDescent="0.2">
      <c r="A125" s="441" t="s">
        <v>18</v>
      </c>
      <c r="B125" s="435" t="s">
        <v>18</v>
      </c>
      <c r="C125" s="436" t="s">
        <v>185</v>
      </c>
      <c r="D125" s="472"/>
      <c r="E125" s="487" t="s">
        <v>81</v>
      </c>
      <c r="F125" s="499" t="s">
        <v>68</v>
      </c>
      <c r="G125" s="186" t="s">
        <v>74</v>
      </c>
      <c r="H125" s="302"/>
      <c r="I125" s="289"/>
      <c r="J125" s="289"/>
      <c r="K125" s="303"/>
      <c r="L125" s="302"/>
      <c r="M125" s="289"/>
      <c r="N125" s="289"/>
      <c r="O125" s="191"/>
      <c r="P125" s="191"/>
      <c r="Q125" s="177"/>
      <c r="R125" s="510"/>
      <c r="S125" s="236"/>
      <c r="T125" s="235"/>
      <c r="U125" s="197"/>
      <c r="V125" s="5"/>
    </row>
    <row r="126" spans="1:22" outlineLevel="1" x14ac:dyDescent="0.2">
      <c r="A126" s="441"/>
      <c r="B126" s="435"/>
      <c r="C126" s="436"/>
      <c r="D126" s="474"/>
      <c r="E126" s="487"/>
      <c r="F126" s="500"/>
      <c r="G126" s="168"/>
      <c r="H126" s="300">
        <f>H125</f>
        <v>0</v>
      </c>
      <c r="I126" s="291">
        <f t="shared" ref="I126:Q126" si="41">I125</f>
        <v>0</v>
      </c>
      <c r="J126" s="291">
        <f t="shared" si="41"/>
        <v>0</v>
      </c>
      <c r="K126" s="301">
        <f t="shared" si="41"/>
        <v>0</v>
      </c>
      <c r="L126" s="300">
        <f t="shared" si="41"/>
        <v>0</v>
      </c>
      <c r="M126" s="291">
        <f t="shared" si="41"/>
        <v>0</v>
      </c>
      <c r="N126" s="291">
        <f t="shared" si="41"/>
        <v>0</v>
      </c>
      <c r="O126" s="192">
        <f t="shared" si="41"/>
        <v>0</v>
      </c>
      <c r="P126" s="192">
        <f t="shared" si="41"/>
        <v>0</v>
      </c>
      <c r="Q126" s="175">
        <f t="shared" si="41"/>
        <v>0</v>
      </c>
      <c r="R126" s="509"/>
      <c r="S126" s="139">
        <f>S125</f>
        <v>0</v>
      </c>
      <c r="T126" s="140">
        <f>T125</f>
        <v>0</v>
      </c>
      <c r="U126" s="194">
        <f>U125</f>
        <v>0</v>
      </c>
      <c r="V126" s="5"/>
    </row>
    <row r="127" spans="1:22" outlineLevel="1" x14ac:dyDescent="0.2">
      <c r="A127" s="441" t="s">
        <v>18</v>
      </c>
      <c r="B127" s="435" t="s">
        <v>18</v>
      </c>
      <c r="C127" s="436" t="s">
        <v>186</v>
      </c>
      <c r="D127" s="472"/>
      <c r="E127" s="487" t="s">
        <v>81</v>
      </c>
      <c r="F127" s="499" t="s">
        <v>100</v>
      </c>
      <c r="G127" s="186" t="s">
        <v>74</v>
      </c>
      <c r="H127" s="302"/>
      <c r="I127" s="289"/>
      <c r="J127" s="289"/>
      <c r="K127" s="303"/>
      <c r="L127" s="302"/>
      <c r="M127" s="289"/>
      <c r="N127" s="289"/>
      <c r="O127" s="191"/>
      <c r="P127" s="191"/>
      <c r="Q127" s="177"/>
      <c r="R127" s="510"/>
      <c r="S127" s="159"/>
      <c r="T127" s="178"/>
      <c r="U127" s="196"/>
      <c r="V127" s="5"/>
    </row>
    <row r="128" spans="1:22" outlineLevel="1" x14ac:dyDescent="0.2">
      <c r="A128" s="441"/>
      <c r="B128" s="435"/>
      <c r="C128" s="436"/>
      <c r="D128" s="474"/>
      <c r="E128" s="487"/>
      <c r="F128" s="500"/>
      <c r="G128" s="168"/>
      <c r="H128" s="300">
        <f>H127</f>
        <v>0</v>
      </c>
      <c r="I128" s="291">
        <f t="shared" ref="I128:Q128" si="42">I127</f>
        <v>0</v>
      </c>
      <c r="J128" s="291">
        <f t="shared" si="42"/>
        <v>0</v>
      </c>
      <c r="K128" s="301">
        <f t="shared" si="42"/>
        <v>0</v>
      </c>
      <c r="L128" s="300">
        <f t="shared" si="42"/>
        <v>0</v>
      </c>
      <c r="M128" s="291">
        <f t="shared" si="42"/>
        <v>0</v>
      </c>
      <c r="N128" s="291">
        <f t="shared" si="42"/>
        <v>0</v>
      </c>
      <c r="O128" s="192">
        <f t="shared" si="42"/>
        <v>0</v>
      </c>
      <c r="P128" s="192">
        <f t="shared" si="42"/>
        <v>0</v>
      </c>
      <c r="Q128" s="175">
        <f t="shared" si="42"/>
        <v>0</v>
      </c>
      <c r="R128" s="509"/>
      <c r="S128" s="139">
        <f>S127</f>
        <v>0</v>
      </c>
      <c r="T128" s="140">
        <f>T127</f>
        <v>0</v>
      </c>
      <c r="U128" s="194">
        <f>U127</f>
        <v>0</v>
      </c>
      <c r="V128" s="5"/>
    </row>
    <row r="129" spans="1:23" ht="12.6" customHeight="1" outlineLevel="1" x14ac:dyDescent="0.2">
      <c r="A129" s="441" t="s">
        <v>18</v>
      </c>
      <c r="B129" s="435" t="s">
        <v>18</v>
      </c>
      <c r="C129" s="436" t="s">
        <v>187</v>
      </c>
      <c r="D129" s="472"/>
      <c r="E129" s="487" t="s">
        <v>81</v>
      </c>
      <c r="F129" s="499" t="s">
        <v>65</v>
      </c>
      <c r="G129" s="186" t="s">
        <v>74</v>
      </c>
      <c r="H129" s="302"/>
      <c r="I129" s="289"/>
      <c r="J129" s="289"/>
      <c r="K129" s="303"/>
      <c r="L129" s="302"/>
      <c r="M129" s="289"/>
      <c r="N129" s="289"/>
      <c r="O129" s="191"/>
      <c r="P129" s="191"/>
      <c r="Q129" s="177"/>
      <c r="R129" s="510"/>
      <c r="S129" s="236"/>
      <c r="T129" s="235"/>
      <c r="U129" s="197"/>
      <c r="V129" s="5"/>
    </row>
    <row r="130" spans="1:23" ht="15.6" customHeight="1" outlineLevel="1" x14ac:dyDescent="0.2">
      <c r="A130" s="441"/>
      <c r="B130" s="435"/>
      <c r="C130" s="436"/>
      <c r="D130" s="474"/>
      <c r="E130" s="487"/>
      <c r="F130" s="500"/>
      <c r="G130" s="168"/>
      <c r="H130" s="300">
        <f>H129</f>
        <v>0</v>
      </c>
      <c r="I130" s="291">
        <f t="shared" ref="I130:Q130" si="43">I129</f>
        <v>0</v>
      </c>
      <c r="J130" s="291">
        <f t="shared" si="43"/>
        <v>0</v>
      </c>
      <c r="K130" s="301">
        <f t="shared" si="43"/>
        <v>0</v>
      </c>
      <c r="L130" s="300">
        <f t="shared" si="43"/>
        <v>0</v>
      </c>
      <c r="M130" s="291">
        <f t="shared" si="43"/>
        <v>0</v>
      </c>
      <c r="N130" s="291">
        <f t="shared" si="43"/>
        <v>0</v>
      </c>
      <c r="O130" s="192">
        <f t="shared" si="43"/>
        <v>0</v>
      </c>
      <c r="P130" s="192">
        <f t="shared" si="43"/>
        <v>0</v>
      </c>
      <c r="Q130" s="175">
        <f t="shared" si="43"/>
        <v>0</v>
      </c>
      <c r="R130" s="509"/>
      <c r="S130" s="139">
        <f>S129</f>
        <v>0</v>
      </c>
      <c r="T130" s="140">
        <f>T129</f>
        <v>0</v>
      </c>
      <c r="U130" s="194">
        <f>U129</f>
        <v>0</v>
      </c>
      <c r="V130" s="5"/>
    </row>
    <row r="131" spans="1:23" outlineLevel="1" x14ac:dyDescent="0.2">
      <c r="A131" s="441" t="s">
        <v>18</v>
      </c>
      <c r="B131" s="435" t="s">
        <v>18</v>
      </c>
      <c r="C131" s="436" t="s">
        <v>188</v>
      </c>
      <c r="D131" s="472"/>
      <c r="E131" s="487" t="s">
        <v>81</v>
      </c>
      <c r="F131" s="499" t="s">
        <v>64</v>
      </c>
      <c r="G131" s="186" t="s">
        <v>74</v>
      </c>
      <c r="H131" s="302"/>
      <c r="I131" s="289"/>
      <c r="J131" s="289"/>
      <c r="K131" s="303"/>
      <c r="L131" s="302"/>
      <c r="M131" s="289"/>
      <c r="N131" s="289"/>
      <c r="O131" s="191"/>
      <c r="P131" s="191"/>
      <c r="Q131" s="177"/>
      <c r="R131" s="510"/>
      <c r="S131" s="236"/>
      <c r="T131" s="235"/>
      <c r="U131" s="197"/>
      <c r="V131" s="5"/>
    </row>
    <row r="132" spans="1:23" outlineLevel="1" x14ac:dyDescent="0.2">
      <c r="A132" s="441"/>
      <c r="B132" s="435"/>
      <c r="C132" s="436"/>
      <c r="D132" s="474"/>
      <c r="E132" s="487"/>
      <c r="F132" s="500"/>
      <c r="G132" s="168"/>
      <c r="H132" s="300">
        <f>H131</f>
        <v>0</v>
      </c>
      <c r="I132" s="291">
        <f t="shared" ref="I132:Q132" si="44">I131</f>
        <v>0</v>
      </c>
      <c r="J132" s="291">
        <f t="shared" si="44"/>
        <v>0</v>
      </c>
      <c r="K132" s="301">
        <f t="shared" si="44"/>
        <v>0</v>
      </c>
      <c r="L132" s="300">
        <f t="shared" si="44"/>
        <v>0</v>
      </c>
      <c r="M132" s="291">
        <f t="shared" si="44"/>
        <v>0</v>
      </c>
      <c r="N132" s="291">
        <f t="shared" si="44"/>
        <v>0</v>
      </c>
      <c r="O132" s="192">
        <f t="shared" si="44"/>
        <v>0</v>
      </c>
      <c r="P132" s="192">
        <f t="shared" si="44"/>
        <v>0</v>
      </c>
      <c r="Q132" s="175">
        <f t="shared" si="44"/>
        <v>0</v>
      </c>
      <c r="R132" s="509"/>
      <c r="S132" s="139">
        <f>S131</f>
        <v>0</v>
      </c>
      <c r="T132" s="140">
        <f>T131</f>
        <v>0</v>
      </c>
      <c r="U132" s="194">
        <f>U131</f>
        <v>0</v>
      </c>
      <c r="V132" s="5"/>
    </row>
    <row r="133" spans="1:23" outlineLevel="1" x14ac:dyDescent="0.2">
      <c r="A133" s="441" t="s">
        <v>18</v>
      </c>
      <c r="B133" s="435" t="s">
        <v>18</v>
      </c>
      <c r="C133" s="436" t="s">
        <v>189</v>
      </c>
      <c r="D133" s="472"/>
      <c r="E133" s="487" t="s">
        <v>81</v>
      </c>
      <c r="F133" s="499" t="s">
        <v>99</v>
      </c>
      <c r="G133" s="186" t="s">
        <v>74</v>
      </c>
      <c r="H133" s="302"/>
      <c r="I133" s="289"/>
      <c r="J133" s="294"/>
      <c r="K133" s="304"/>
      <c r="L133" s="302"/>
      <c r="M133" s="289"/>
      <c r="N133" s="294"/>
      <c r="O133" s="158"/>
      <c r="P133" s="158"/>
      <c r="Q133" s="176"/>
      <c r="R133" s="510"/>
      <c r="S133" s="159"/>
      <c r="T133" s="178"/>
      <c r="U133" s="196"/>
      <c r="V133" s="5"/>
    </row>
    <row r="134" spans="1:23" outlineLevel="1" x14ac:dyDescent="0.2">
      <c r="A134" s="441"/>
      <c r="B134" s="435"/>
      <c r="C134" s="436"/>
      <c r="D134" s="474"/>
      <c r="E134" s="487"/>
      <c r="F134" s="500"/>
      <c r="G134" s="168"/>
      <c r="H134" s="300">
        <f>H133</f>
        <v>0</v>
      </c>
      <c r="I134" s="291">
        <f t="shared" ref="I134:Q134" si="45">I133</f>
        <v>0</v>
      </c>
      <c r="J134" s="291">
        <f t="shared" si="45"/>
        <v>0</v>
      </c>
      <c r="K134" s="301">
        <f t="shared" si="45"/>
        <v>0</v>
      </c>
      <c r="L134" s="300">
        <f t="shared" si="45"/>
        <v>0</v>
      </c>
      <c r="M134" s="291">
        <f t="shared" si="45"/>
        <v>0</v>
      </c>
      <c r="N134" s="291">
        <f t="shared" si="45"/>
        <v>0</v>
      </c>
      <c r="O134" s="192">
        <f t="shared" si="45"/>
        <v>0</v>
      </c>
      <c r="P134" s="192">
        <f t="shared" si="45"/>
        <v>0</v>
      </c>
      <c r="Q134" s="175">
        <f t="shared" si="45"/>
        <v>0</v>
      </c>
      <c r="R134" s="509"/>
      <c r="S134" s="139">
        <f>S133</f>
        <v>0</v>
      </c>
      <c r="T134" s="140">
        <f>T133</f>
        <v>0</v>
      </c>
      <c r="U134" s="194">
        <f>U133</f>
        <v>0</v>
      </c>
      <c r="V134" s="5"/>
    </row>
    <row r="135" spans="1:23" ht="13.15" customHeight="1" outlineLevel="1" x14ac:dyDescent="0.2">
      <c r="A135" s="441" t="s">
        <v>18</v>
      </c>
      <c r="B135" s="435" t="s">
        <v>18</v>
      </c>
      <c r="C135" s="436" t="s">
        <v>190</v>
      </c>
      <c r="D135" s="472"/>
      <c r="E135" s="487" t="s">
        <v>81</v>
      </c>
      <c r="F135" s="499" t="s">
        <v>152</v>
      </c>
      <c r="G135" s="169" t="s">
        <v>74</v>
      </c>
      <c r="H135" s="288"/>
      <c r="I135" s="289"/>
      <c r="J135" s="294"/>
      <c r="K135" s="293"/>
      <c r="L135" s="288"/>
      <c r="M135" s="289"/>
      <c r="N135" s="294"/>
      <c r="O135" s="170"/>
      <c r="P135" s="191"/>
      <c r="Q135" s="177"/>
      <c r="R135" s="501"/>
      <c r="S135" s="137"/>
      <c r="T135" s="138"/>
      <c r="U135" s="195"/>
      <c r="V135" s="5"/>
    </row>
    <row r="136" spans="1:23" ht="16.149999999999999" customHeight="1" outlineLevel="1" thickBot="1" x14ac:dyDescent="0.25">
      <c r="A136" s="446"/>
      <c r="B136" s="466"/>
      <c r="C136" s="490"/>
      <c r="D136" s="473"/>
      <c r="E136" s="487"/>
      <c r="F136" s="534"/>
      <c r="G136" s="310"/>
      <c r="H136" s="305">
        <f>H135</f>
        <v>0</v>
      </c>
      <c r="I136" s="306">
        <f t="shared" ref="I136:Q136" si="46">I135</f>
        <v>0</v>
      </c>
      <c r="J136" s="306">
        <f t="shared" si="46"/>
        <v>0</v>
      </c>
      <c r="K136" s="307">
        <f t="shared" si="46"/>
        <v>0</v>
      </c>
      <c r="L136" s="305">
        <f t="shared" si="46"/>
        <v>0</v>
      </c>
      <c r="M136" s="306">
        <f t="shared" si="46"/>
        <v>0</v>
      </c>
      <c r="N136" s="306">
        <f t="shared" si="46"/>
        <v>0</v>
      </c>
      <c r="O136" s="173">
        <f t="shared" si="46"/>
        <v>0</v>
      </c>
      <c r="P136" s="282">
        <f t="shared" si="46"/>
        <v>0</v>
      </c>
      <c r="Q136" s="193">
        <f t="shared" si="46"/>
        <v>0</v>
      </c>
      <c r="R136" s="502"/>
      <c r="S136" s="141">
        <f>S135</f>
        <v>0</v>
      </c>
      <c r="T136" s="142">
        <f>T135</f>
        <v>0</v>
      </c>
      <c r="U136" s="198">
        <f>U135</f>
        <v>0</v>
      </c>
      <c r="V136" s="5"/>
    </row>
    <row r="137" spans="1:23" ht="13.15" customHeight="1" outlineLevel="1" x14ac:dyDescent="0.2">
      <c r="A137" s="441" t="s">
        <v>18</v>
      </c>
      <c r="B137" s="435" t="s">
        <v>18</v>
      </c>
      <c r="C137" s="436" t="s">
        <v>261</v>
      </c>
      <c r="D137" s="472"/>
      <c r="E137" s="487" t="s">
        <v>81</v>
      </c>
      <c r="F137" s="536" t="s">
        <v>62</v>
      </c>
      <c r="G137" s="311" t="s">
        <v>74</v>
      </c>
      <c r="H137" s="308"/>
      <c r="I137" s="298"/>
      <c r="J137" s="298"/>
      <c r="K137" s="293"/>
      <c r="L137" s="308"/>
      <c r="M137" s="298"/>
      <c r="N137" s="298"/>
      <c r="O137" s="283"/>
      <c r="P137" s="177"/>
      <c r="Q137" s="177"/>
      <c r="R137" s="501"/>
      <c r="S137" s="137"/>
      <c r="T137" s="138"/>
      <c r="U137" s="195"/>
      <c r="V137" s="5"/>
    </row>
    <row r="138" spans="1:23" ht="16.149999999999999" customHeight="1" outlineLevel="1" thickBot="1" x14ac:dyDescent="0.25">
      <c r="A138" s="446"/>
      <c r="B138" s="466"/>
      <c r="C138" s="490"/>
      <c r="D138" s="473"/>
      <c r="E138" s="487"/>
      <c r="F138" s="534"/>
      <c r="G138" s="309"/>
      <c r="H138" s="171">
        <f>H137</f>
        <v>0</v>
      </c>
      <c r="I138" s="172">
        <f t="shared" ref="I138:Q138" si="47">I137</f>
        <v>0</v>
      </c>
      <c r="J138" s="172">
        <f t="shared" si="47"/>
        <v>0</v>
      </c>
      <c r="K138" s="173">
        <f t="shared" si="47"/>
        <v>0</v>
      </c>
      <c r="L138" s="267">
        <f t="shared" si="47"/>
        <v>0</v>
      </c>
      <c r="M138" s="268">
        <f t="shared" si="47"/>
        <v>0</v>
      </c>
      <c r="N138" s="93">
        <f t="shared" si="47"/>
        <v>0</v>
      </c>
      <c r="O138" s="174">
        <f t="shared" si="47"/>
        <v>0</v>
      </c>
      <c r="P138" s="193">
        <f t="shared" si="47"/>
        <v>0</v>
      </c>
      <c r="Q138" s="193">
        <f t="shared" si="47"/>
        <v>0</v>
      </c>
      <c r="R138" s="502"/>
      <c r="S138" s="141">
        <f>S137</f>
        <v>0</v>
      </c>
      <c r="T138" s="142">
        <f>T137</f>
        <v>0</v>
      </c>
      <c r="U138" s="198">
        <f>U137</f>
        <v>0</v>
      </c>
      <c r="V138" s="5"/>
    </row>
    <row r="139" spans="1:23" ht="13.5" customHeight="1" thickBot="1" x14ac:dyDescent="0.25">
      <c r="A139" s="21" t="s">
        <v>18</v>
      </c>
      <c r="B139" s="98" t="s">
        <v>18</v>
      </c>
      <c r="C139" s="607" t="s">
        <v>14</v>
      </c>
      <c r="D139" s="607"/>
      <c r="E139" s="607"/>
      <c r="F139" s="607"/>
      <c r="G139" s="608"/>
      <c r="H139" s="99">
        <f>H15+H19+H17+H21+H23+H25+H29+H33+H37+H39+H42+H44+H46+H50+H52+H55+H60+H69+H110+H112</f>
        <v>8788612</v>
      </c>
      <c r="I139" s="100">
        <f>I15+I19+I17+I21+I23+I25+I29+I33+I37+I39+I42+I44+I46+I50+I52+I55+I60+I69+I110+I112</f>
        <v>8781396</v>
      </c>
      <c r="J139" s="100">
        <f>J15+J19+J17+J21+J23+J25+J29+J33+J37+J39+J42+J44+J46+J50+J52+J55+J60+J69+J110+J112</f>
        <v>130887</v>
      </c>
      <c r="K139" s="101">
        <f>K15+K19+K17+K21+K23+K25+K29+K33+K37+K39+K42+K44+K46+K50+K52+K55+K60+K69+K110+K112</f>
        <v>7216</v>
      </c>
      <c r="L139" s="22">
        <f t="shared" ref="L139:Q139" si="48">L15+L21+L29+L33+L39+L42+L46+L52+L55+L69+L110</f>
        <v>8767594</v>
      </c>
      <c r="M139" s="22">
        <f t="shared" si="48"/>
        <v>8760378</v>
      </c>
      <c r="N139" s="22">
        <f t="shared" si="48"/>
        <v>131499</v>
      </c>
      <c r="O139" s="22">
        <f t="shared" si="48"/>
        <v>7216</v>
      </c>
      <c r="P139" s="22">
        <f t="shared" si="48"/>
        <v>9274566</v>
      </c>
      <c r="Q139" s="22">
        <f t="shared" si="48"/>
        <v>9282888</v>
      </c>
      <c r="R139" s="258" t="s">
        <v>25</v>
      </c>
      <c r="S139" s="13" t="s">
        <v>25</v>
      </c>
      <c r="T139" s="13" t="s">
        <v>25</v>
      </c>
      <c r="U139" s="14" t="s">
        <v>25</v>
      </c>
      <c r="V139" s="5"/>
    </row>
    <row r="140" spans="1:23" ht="14.25" customHeight="1" thickBot="1" x14ac:dyDescent="0.25">
      <c r="A140" s="129" t="s">
        <v>18</v>
      </c>
      <c r="B140" s="130">
        <v>2</v>
      </c>
      <c r="C140" s="648" t="s">
        <v>63</v>
      </c>
      <c r="D140" s="648"/>
      <c r="E140" s="648"/>
      <c r="F140" s="648"/>
      <c r="G140" s="648"/>
      <c r="H140" s="573"/>
      <c r="I140" s="573"/>
      <c r="J140" s="573"/>
      <c r="K140" s="573"/>
      <c r="L140" s="573"/>
      <c r="M140" s="573"/>
      <c r="N140" s="573"/>
      <c r="O140" s="573"/>
      <c r="P140" s="648"/>
      <c r="Q140" s="648"/>
      <c r="R140" s="648"/>
      <c r="S140" s="648"/>
      <c r="T140" s="648"/>
      <c r="U140" s="649"/>
      <c r="V140" s="5"/>
    </row>
    <row r="141" spans="1:23" ht="11.25" customHeight="1" x14ac:dyDescent="0.2">
      <c r="A141" s="467" t="s">
        <v>18</v>
      </c>
      <c r="B141" s="468" t="s">
        <v>20</v>
      </c>
      <c r="C141" s="469">
        <v>1</v>
      </c>
      <c r="D141" s="451" t="s">
        <v>148</v>
      </c>
      <c r="E141" s="455" t="s">
        <v>84</v>
      </c>
      <c r="F141" s="455" t="s">
        <v>210</v>
      </c>
      <c r="G141" s="180" t="s">
        <v>74</v>
      </c>
      <c r="H141" s="209">
        <f>H144+H146+H148+H150+H152+H154</f>
        <v>72552</v>
      </c>
      <c r="I141" s="348">
        <f>I144+I146+I148+I150+I152+I154</f>
        <v>72552</v>
      </c>
      <c r="J141" s="348">
        <f>J144+J146+J148+J150+J152+J154</f>
        <v>55391</v>
      </c>
      <c r="K141" s="350"/>
      <c r="L141" s="209">
        <f>L144+L146+L148+L150+L152+L154</f>
        <v>72197</v>
      </c>
      <c r="M141" s="348">
        <f>M144+M146+M148+M150+M152+M154</f>
        <v>72197</v>
      </c>
      <c r="N141" s="348">
        <f>N144+N146+N148+N150+N152+N154</f>
        <v>55122</v>
      </c>
      <c r="O141" s="349"/>
      <c r="P141" s="356">
        <f>P144+P146+P148+P150+P152+P154</f>
        <v>74297</v>
      </c>
      <c r="Q141" s="346">
        <f>Q144+Q146+Q148+Q150+Q152+Q154</f>
        <v>75324</v>
      </c>
      <c r="R141" s="535" t="s">
        <v>235</v>
      </c>
      <c r="S141" s="512">
        <v>6</v>
      </c>
      <c r="T141" s="512">
        <v>6</v>
      </c>
      <c r="U141" s="511">
        <v>6</v>
      </c>
      <c r="V141" s="5"/>
      <c r="W141" s="20"/>
    </row>
    <row r="142" spans="1:23" ht="12" customHeight="1" x14ac:dyDescent="0.2">
      <c r="A142" s="438"/>
      <c r="B142" s="440"/>
      <c r="C142" s="442"/>
      <c r="D142" s="439"/>
      <c r="E142" s="456"/>
      <c r="F142" s="456"/>
      <c r="G142" s="132" t="s">
        <v>75</v>
      </c>
      <c r="H142" s="36"/>
      <c r="I142" s="39"/>
      <c r="J142" s="39"/>
      <c r="K142" s="351"/>
      <c r="L142" s="36"/>
      <c r="M142" s="39"/>
      <c r="N142" s="39"/>
      <c r="O142" s="41"/>
      <c r="P142" s="84"/>
      <c r="Q142" s="181"/>
      <c r="R142" s="514"/>
      <c r="S142" s="513"/>
      <c r="T142" s="513"/>
      <c r="U142" s="461"/>
      <c r="V142" s="5"/>
    </row>
    <row r="143" spans="1:23" ht="12.75" customHeight="1" x14ac:dyDescent="0.2">
      <c r="A143" s="438"/>
      <c r="B143" s="440"/>
      <c r="C143" s="442"/>
      <c r="D143" s="439"/>
      <c r="E143" s="456"/>
      <c r="F143" s="456"/>
      <c r="G143" s="133" t="s">
        <v>13</v>
      </c>
      <c r="H143" s="35">
        <f t="shared" ref="H143:Q143" si="49">H141+H142</f>
        <v>72552</v>
      </c>
      <c r="I143" s="38">
        <f t="shared" si="49"/>
        <v>72552</v>
      </c>
      <c r="J143" s="38">
        <f t="shared" si="49"/>
        <v>55391</v>
      </c>
      <c r="K143" s="352">
        <f t="shared" si="49"/>
        <v>0</v>
      </c>
      <c r="L143" s="35">
        <f t="shared" si="49"/>
        <v>72197</v>
      </c>
      <c r="M143" s="38">
        <f t="shared" si="49"/>
        <v>72197</v>
      </c>
      <c r="N143" s="38">
        <f t="shared" si="49"/>
        <v>55122</v>
      </c>
      <c r="O143" s="40">
        <f t="shared" si="49"/>
        <v>0</v>
      </c>
      <c r="P143" s="342">
        <f t="shared" si="49"/>
        <v>74297</v>
      </c>
      <c r="Q143" s="43">
        <f t="shared" si="49"/>
        <v>75324</v>
      </c>
      <c r="R143" s="514"/>
      <c r="S143" s="139">
        <f>SUM(S141)</f>
        <v>6</v>
      </c>
      <c r="T143" s="139">
        <f>SUM(T141)</f>
        <v>6</v>
      </c>
      <c r="U143" s="140">
        <f>SUM(U141)</f>
        <v>6</v>
      </c>
      <c r="V143" s="5"/>
    </row>
    <row r="144" spans="1:23" ht="12.75" customHeight="1" outlineLevel="1" x14ac:dyDescent="0.2">
      <c r="A144" s="438" t="s">
        <v>18</v>
      </c>
      <c r="B144" s="440" t="s">
        <v>20</v>
      </c>
      <c r="C144" s="436" t="s">
        <v>192</v>
      </c>
      <c r="D144" s="486" t="s">
        <v>162</v>
      </c>
      <c r="E144" s="486" t="s">
        <v>84</v>
      </c>
      <c r="F144" s="495">
        <v>5</v>
      </c>
      <c r="G144" s="180" t="s">
        <v>74</v>
      </c>
      <c r="H144" s="36">
        <v>27202</v>
      </c>
      <c r="I144" s="39">
        <v>27202</v>
      </c>
      <c r="J144" s="39">
        <v>20768</v>
      </c>
      <c r="K144" s="351"/>
      <c r="L144" s="313">
        <v>27202</v>
      </c>
      <c r="M144" s="314">
        <v>27202</v>
      </c>
      <c r="N144" s="314">
        <v>20768</v>
      </c>
      <c r="O144" s="315"/>
      <c r="P144" s="84">
        <v>27202</v>
      </c>
      <c r="Q144" s="181">
        <v>27202</v>
      </c>
      <c r="R144" s="497"/>
      <c r="S144" s="272"/>
      <c r="T144" s="272"/>
      <c r="U144" s="273"/>
      <c r="V144" s="5"/>
    </row>
    <row r="145" spans="1:22" ht="12.75" customHeight="1" outlineLevel="1" x14ac:dyDescent="0.2">
      <c r="A145" s="438"/>
      <c r="B145" s="440"/>
      <c r="C145" s="436"/>
      <c r="D145" s="486"/>
      <c r="E145" s="486"/>
      <c r="F145" s="495"/>
      <c r="G145" s="133"/>
      <c r="H145" s="35">
        <f>H144</f>
        <v>27202</v>
      </c>
      <c r="I145" s="38">
        <f t="shared" ref="I145:Q145" si="50">I144</f>
        <v>27202</v>
      </c>
      <c r="J145" s="38">
        <f t="shared" si="50"/>
        <v>20768</v>
      </c>
      <c r="K145" s="352">
        <f t="shared" si="50"/>
        <v>0</v>
      </c>
      <c r="L145" s="35">
        <f t="shared" si="50"/>
        <v>27202</v>
      </c>
      <c r="M145" s="38">
        <f t="shared" si="50"/>
        <v>27202</v>
      </c>
      <c r="N145" s="38">
        <f t="shared" si="50"/>
        <v>20768</v>
      </c>
      <c r="O145" s="40">
        <f t="shared" si="50"/>
        <v>0</v>
      </c>
      <c r="P145" s="342">
        <f t="shared" si="50"/>
        <v>27202</v>
      </c>
      <c r="Q145" s="43">
        <f t="shared" si="50"/>
        <v>27202</v>
      </c>
      <c r="R145" s="498"/>
      <c r="S145" s="143">
        <f>S144</f>
        <v>0</v>
      </c>
      <c r="T145" s="143">
        <f>T144</f>
        <v>0</v>
      </c>
      <c r="U145" s="144">
        <f>U144</f>
        <v>0</v>
      </c>
      <c r="V145" s="5"/>
    </row>
    <row r="146" spans="1:22" ht="15.75" customHeight="1" outlineLevel="1" x14ac:dyDescent="0.2">
      <c r="A146" s="438" t="s">
        <v>18</v>
      </c>
      <c r="B146" s="440" t="s">
        <v>20</v>
      </c>
      <c r="C146" s="436" t="s">
        <v>191</v>
      </c>
      <c r="D146" s="486" t="s">
        <v>163</v>
      </c>
      <c r="E146" s="486" t="s">
        <v>84</v>
      </c>
      <c r="F146" s="495">
        <v>4</v>
      </c>
      <c r="G146" s="180" t="s">
        <v>74</v>
      </c>
      <c r="H146" s="36">
        <v>4535</v>
      </c>
      <c r="I146" s="39">
        <v>4535</v>
      </c>
      <c r="J146" s="39">
        <v>3462</v>
      </c>
      <c r="K146" s="351"/>
      <c r="L146" s="313">
        <v>4534</v>
      </c>
      <c r="M146" s="314">
        <v>4534</v>
      </c>
      <c r="N146" s="314">
        <v>3462</v>
      </c>
      <c r="O146" s="315"/>
      <c r="P146" s="84">
        <v>4920</v>
      </c>
      <c r="Q146" s="181">
        <v>5200</v>
      </c>
      <c r="R146" s="497"/>
      <c r="S146" s="272"/>
      <c r="T146" s="272"/>
      <c r="U146" s="273"/>
      <c r="V146" s="5"/>
    </row>
    <row r="147" spans="1:22" ht="12.75" customHeight="1" outlineLevel="1" x14ac:dyDescent="0.2">
      <c r="A147" s="438"/>
      <c r="B147" s="440"/>
      <c r="C147" s="436"/>
      <c r="D147" s="486"/>
      <c r="E147" s="486"/>
      <c r="F147" s="495"/>
      <c r="G147" s="133"/>
      <c r="H147" s="35">
        <f>H146</f>
        <v>4535</v>
      </c>
      <c r="I147" s="38">
        <f t="shared" ref="I147:Q147" si="51">I146</f>
        <v>4535</v>
      </c>
      <c r="J147" s="38">
        <f t="shared" si="51"/>
        <v>3462</v>
      </c>
      <c r="K147" s="352">
        <f t="shared" si="51"/>
        <v>0</v>
      </c>
      <c r="L147" s="35">
        <f t="shared" si="51"/>
        <v>4534</v>
      </c>
      <c r="M147" s="38">
        <f t="shared" si="51"/>
        <v>4534</v>
      </c>
      <c r="N147" s="38">
        <f t="shared" si="51"/>
        <v>3462</v>
      </c>
      <c r="O147" s="40">
        <f t="shared" si="51"/>
        <v>0</v>
      </c>
      <c r="P147" s="342">
        <f t="shared" si="51"/>
        <v>4920</v>
      </c>
      <c r="Q147" s="43">
        <f t="shared" si="51"/>
        <v>5200</v>
      </c>
      <c r="R147" s="498"/>
      <c r="S147" s="143">
        <f>S146</f>
        <v>0</v>
      </c>
      <c r="T147" s="143">
        <f>T146</f>
        <v>0</v>
      </c>
      <c r="U147" s="144">
        <f>U146</f>
        <v>0</v>
      </c>
      <c r="V147" s="5"/>
    </row>
    <row r="148" spans="1:22" ht="13.5" customHeight="1" outlineLevel="1" x14ac:dyDescent="0.2">
      <c r="A148" s="438" t="s">
        <v>18</v>
      </c>
      <c r="B148" s="440" t="s">
        <v>20</v>
      </c>
      <c r="C148" s="436" t="s">
        <v>193</v>
      </c>
      <c r="D148" s="486" t="s">
        <v>164</v>
      </c>
      <c r="E148" s="486" t="s">
        <v>84</v>
      </c>
      <c r="F148" s="495">
        <v>2</v>
      </c>
      <c r="G148" s="180" t="s">
        <v>74</v>
      </c>
      <c r="H148" s="36">
        <v>9068</v>
      </c>
      <c r="I148" s="39">
        <v>9068</v>
      </c>
      <c r="J148" s="39">
        <v>6923</v>
      </c>
      <c r="K148" s="351"/>
      <c r="L148" s="313">
        <v>9068</v>
      </c>
      <c r="M148" s="314">
        <v>9068</v>
      </c>
      <c r="N148" s="314">
        <v>6923</v>
      </c>
      <c r="O148" s="315"/>
      <c r="P148" s="84">
        <v>9068</v>
      </c>
      <c r="Q148" s="181">
        <v>9068</v>
      </c>
      <c r="R148" s="497"/>
      <c r="S148" s="272"/>
      <c r="T148" s="272"/>
      <c r="U148" s="273"/>
      <c r="V148" s="5"/>
    </row>
    <row r="149" spans="1:22" ht="12.75" customHeight="1" outlineLevel="1" x14ac:dyDescent="0.2">
      <c r="A149" s="438"/>
      <c r="B149" s="440"/>
      <c r="C149" s="436"/>
      <c r="D149" s="486"/>
      <c r="E149" s="486"/>
      <c r="F149" s="495"/>
      <c r="G149" s="133"/>
      <c r="H149" s="35">
        <f>H148</f>
        <v>9068</v>
      </c>
      <c r="I149" s="38">
        <f t="shared" ref="I149:Q149" si="52">I148</f>
        <v>9068</v>
      </c>
      <c r="J149" s="38">
        <f t="shared" si="52"/>
        <v>6923</v>
      </c>
      <c r="K149" s="352">
        <f t="shared" si="52"/>
        <v>0</v>
      </c>
      <c r="L149" s="35">
        <f t="shared" si="52"/>
        <v>9068</v>
      </c>
      <c r="M149" s="38">
        <f t="shared" si="52"/>
        <v>9068</v>
      </c>
      <c r="N149" s="38">
        <f t="shared" si="52"/>
        <v>6923</v>
      </c>
      <c r="O149" s="40">
        <f t="shared" si="52"/>
        <v>0</v>
      </c>
      <c r="P149" s="342">
        <f t="shared" si="52"/>
        <v>9068</v>
      </c>
      <c r="Q149" s="43">
        <f t="shared" si="52"/>
        <v>9068</v>
      </c>
      <c r="R149" s="498"/>
      <c r="S149" s="143">
        <f>S148</f>
        <v>0</v>
      </c>
      <c r="T149" s="143">
        <f>T148</f>
        <v>0</v>
      </c>
      <c r="U149" s="144">
        <f>U148</f>
        <v>0</v>
      </c>
      <c r="V149" s="5"/>
    </row>
    <row r="150" spans="1:22" ht="12" customHeight="1" outlineLevel="1" x14ac:dyDescent="0.2">
      <c r="A150" s="438" t="s">
        <v>18</v>
      </c>
      <c r="B150" s="440" t="s">
        <v>20</v>
      </c>
      <c r="C150" s="436" t="s">
        <v>152</v>
      </c>
      <c r="D150" s="486" t="s">
        <v>165</v>
      </c>
      <c r="E150" s="486" t="s">
        <v>84</v>
      </c>
      <c r="F150" s="495">
        <v>7</v>
      </c>
      <c r="G150" s="180" t="s">
        <v>74</v>
      </c>
      <c r="H150" s="36">
        <v>13611</v>
      </c>
      <c r="I150" s="39">
        <v>13611</v>
      </c>
      <c r="J150" s="39">
        <v>10392</v>
      </c>
      <c r="K150" s="353"/>
      <c r="L150" s="313">
        <v>13258</v>
      </c>
      <c r="M150" s="314">
        <v>13258</v>
      </c>
      <c r="N150" s="314">
        <v>10123</v>
      </c>
      <c r="O150" s="315"/>
      <c r="P150" s="84">
        <v>13611</v>
      </c>
      <c r="Q150" s="181">
        <v>13611</v>
      </c>
      <c r="R150" s="497"/>
      <c r="S150" s="272"/>
      <c r="T150" s="272"/>
      <c r="U150" s="273"/>
      <c r="V150" s="5"/>
    </row>
    <row r="151" spans="1:22" ht="12" customHeight="1" outlineLevel="1" x14ac:dyDescent="0.2">
      <c r="A151" s="438"/>
      <c r="B151" s="440"/>
      <c r="C151" s="436"/>
      <c r="D151" s="486"/>
      <c r="E151" s="486"/>
      <c r="F151" s="495"/>
      <c r="G151" s="133"/>
      <c r="H151" s="35">
        <f>H150</f>
        <v>13611</v>
      </c>
      <c r="I151" s="38">
        <f t="shared" ref="I151:Q151" si="53">I150</f>
        <v>13611</v>
      </c>
      <c r="J151" s="38">
        <f t="shared" si="53"/>
        <v>10392</v>
      </c>
      <c r="K151" s="352">
        <f t="shared" si="53"/>
        <v>0</v>
      </c>
      <c r="L151" s="35">
        <f t="shared" si="53"/>
        <v>13258</v>
      </c>
      <c r="M151" s="38">
        <f t="shared" si="53"/>
        <v>13258</v>
      </c>
      <c r="N151" s="38">
        <f t="shared" si="53"/>
        <v>10123</v>
      </c>
      <c r="O151" s="40">
        <f t="shared" si="53"/>
        <v>0</v>
      </c>
      <c r="P151" s="342">
        <f t="shared" si="53"/>
        <v>13611</v>
      </c>
      <c r="Q151" s="43">
        <f t="shared" si="53"/>
        <v>13611</v>
      </c>
      <c r="R151" s="498"/>
      <c r="S151" s="143">
        <f>S150</f>
        <v>0</v>
      </c>
      <c r="T151" s="143">
        <f>T150</f>
        <v>0</v>
      </c>
      <c r="U151" s="144">
        <f>U150</f>
        <v>0</v>
      </c>
      <c r="V151" s="5"/>
    </row>
    <row r="152" spans="1:22" ht="12" customHeight="1" outlineLevel="1" x14ac:dyDescent="0.2">
      <c r="A152" s="438" t="s">
        <v>18</v>
      </c>
      <c r="B152" s="440" t="s">
        <v>20</v>
      </c>
      <c r="C152" s="436" t="s">
        <v>194</v>
      </c>
      <c r="D152" s="486" t="s">
        <v>166</v>
      </c>
      <c r="E152" s="486" t="s">
        <v>84</v>
      </c>
      <c r="F152" s="495">
        <v>6</v>
      </c>
      <c r="G152" s="180" t="s">
        <v>74</v>
      </c>
      <c r="H152" s="36">
        <v>13601</v>
      </c>
      <c r="I152" s="39">
        <v>13601</v>
      </c>
      <c r="J152" s="39">
        <v>10384</v>
      </c>
      <c r="K152" s="351"/>
      <c r="L152" s="313">
        <v>13601</v>
      </c>
      <c r="M152" s="314">
        <v>13601</v>
      </c>
      <c r="N152" s="314">
        <v>10384</v>
      </c>
      <c r="O152" s="315"/>
      <c r="P152" s="84">
        <v>14961</v>
      </c>
      <c r="Q152" s="181">
        <v>15708</v>
      </c>
      <c r="R152" s="497"/>
      <c r="S152" s="272"/>
      <c r="T152" s="274"/>
      <c r="U152" s="275"/>
      <c r="V152" s="5"/>
    </row>
    <row r="153" spans="1:22" ht="12" customHeight="1" outlineLevel="1" x14ac:dyDescent="0.2">
      <c r="A153" s="438"/>
      <c r="B153" s="440"/>
      <c r="C153" s="436"/>
      <c r="D153" s="486"/>
      <c r="E153" s="486"/>
      <c r="F153" s="495"/>
      <c r="G153" s="133"/>
      <c r="H153" s="35">
        <f>H152</f>
        <v>13601</v>
      </c>
      <c r="I153" s="38">
        <f t="shared" ref="I153:Q153" si="54">I152</f>
        <v>13601</v>
      </c>
      <c r="J153" s="38">
        <f t="shared" si="54"/>
        <v>10384</v>
      </c>
      <c r="K153" s="352">
        <f t="shared" si="54"/>
        <v>0</v>
      </c>
      <c r="L153" s="35">
        <f t="shared" si="54"/>
        <v>13601</v>
      </c>
      <c r="M153" s="38">
        <f t="shared" si="54"/>
        <v>13601</v>
      </c>
      <c r="N153" s="38">
        <f t="shared" si="54"/>
        <v>10384</v>
      </c>
      <c r="O153" s="40">
        <f t="shared" si="54"/>
        <v>0</v>
      </c>
      <c r="P153" s="342">
        <f t="shared" si="54"/>
        <v>14961</v>
      </c>
      <c r="Q153" s="43">
        <f t="shared" si="54"/>
        <v>15708</v>
      </c>
      <c r="R153" s="498"/>
      <c r="S153" s="143">
        <f>S152</f>
        <v>0</v>
      </c>
      <c r="T153" s="143">
        <f>T152</f>
        <v>0</v>
      </c>
      <c r="U153" s="144">
        <f>U152</f>
        <v>0</v>
      </c>
      <c r="V153" s="5"/>
    </row>
    <row r="154" spans="1:22" ht="12" customHeight="1" outlineLevel="1" x14ac:dyDescent="0.2">
      <c r="A154" s="438" t="s">
        <v>18</v>
      </c>
      <c r="B154" s="440" t="s">
        <v>20</v>
      </c>
      <c r="C154" s="436" t="s">
        <v>195</v>
      </c>
      <c r="D154" s="486" t="s">
        <v>167</v>
      </c>
      <c r="E154" s="486" t="s">
        <v>84</v>
      </c>
      <c r="F154" s="495">
        <v>3</v>
      </c>
      <c r="G154" s="180" t="s">
        <v>74</v>
      </c>
      <c r="H154" s="36">
        <v>4535</v>
      </c>
      <c r="I154" s="39">
        <v>4535</v>
      </c>
      <c r="J154" s="39">
        <v>3462</v>
      </c>
      <c r="K154" s="351"/>
      <c r="L154" s="313">
        <v>4534</v>
      </c>
      <c r="M154" s="314">
        <v>4534</v>
      </c>
      <c r="N154" s="314">
        <v>3462</v>
      </c>
      <c r="O154" s="315"/>
      <c r="P154" s="84">
        <v>4535</v>
      </c>
      <c r="Q154" s="181">
        <v>4535</v>
      </c>
      <c r="R154" s="497"/>
      <c r="S154" s="272"/>
      <c r="T154" s="272"/>
      <c r="U154" s="273"/>
      <c r="V154" s="5"/>
    </row>
    <row r="155" spans="1:22" ht="12" customHeight="1" outlineLevel="1" x14ac:dyDescent="0.2">
      <c r="A155" s="438"/>
      <c r="B155" s="440"/>
      <c r="C155" s="436"/>
      <c r="D155" s="486"/>
      <c r="E155" s="486"/>
      <c r="F155" s="495"/>
      <c r="G155" s="133"/>
      <c r="H155" s="35">
        <f>H154</f>
        <v>4535</v>
      </c>
      <c r="I155" s="38">
        <f t="shared" ref="I155:Q155" si="55">I154</f>
        <v>4535</v>
      </c>
      <c r="J155" s="38">
        <f t="shared" si="55"/>
        <v>3462</v>
      </c>
      <c r="K155" s="352">
        <f t="shared" si="55"/>
        <v>0</v>
      </c>
      <c r="L155" s="35">
        <f t="shared" si="55"/>
        <v>4534</v>
      </c>
      <c r="M155" s="38">
        <f t="shared" si="55"/>
        <v>4534</v>
      </c>
      <c r="N155" s="38">
        <f t="shared" si="55"/>
        <v>3462</v>
      </c>
      <c r="O155" s="40">
        <f t="shared" si="55"/>
        <v>0</v>
      </c>
      <c r="P155" s="342">
        <f t="shared" si="55"/>
        <v>4535</v>
      </c>
      <c r="Q155" s="43">
        <f t="shared" si="55"/>
        <v>4535</v>
      </c>
      <c r="R155" s="498"/>
      <c r="S155" s="143">
        <f>S154</f>
        <v>0</v>
      </c>
      <c r="T155" s="143">
        <f>T154</f>
        <v>0</v>
      </c>
      <c r="U155" s="144">
        <f>U154</f>
        <v>0</v>
      </c>
      <c r="V155" s="5"/>
    </row>
    <row r="156" spans="1:22" ht="12.75" customHeight="1" x14ac:dyDescent="0.2">
      <c r="A156" s="438" t="s">
        <v>18</v>
      </c>
      <c r="B156" s="440" t="s">
        <v>20</v>
      </c>
      <c r="C156" s="442">
        <v>2</v>
      </c>
      <c r="D156" s="439" t="s">
        <v>102</v>
      </c>
      <c r="E156" s="456" t="s">
        <v>93</v>
      </c>
      <c r="F156" s="487" t="s">
        <v>211</v>
      </c>
      <c r="G156" s="134" t="s">
        <v>74</v>
      </c>
      <c r="H156" s="11"/>
      <c r="I156" s="6"/>
      <c r="J156" s="6"/>
      <c r="K156" s="161"/>
      <c r="L156" s="210"/>
      <c r="M156" s="211"/>
      <c r="N156" s="211"/>
      <c r="O156" s="10"/>
      <c r="P156" s="165"/>
      <c r="Q156" s="146"/>
      <c r="R156" s="518" t="s">
        <v>25</v>
      </c>
      <c r="S156" s="426"/>
      <c r="T156" s="426"/>
      <c r="U156" s="423"/>
      <c r="V156" s="5"/>
    </row>
    <row r="157" spans="1:22" ht="12.75" customHeight="1" x14ac:dyDescent="0.2">
      <c r="A157" s="438"/>
      <c r="B157" s="440"/>
      <c r="C157" s="442"/>
      <c r="D157" s="439"/>
      <c r="E157" s="456"/>
      <c r="F157" s="487"/>
      <c r="G157" s="134" t="s">
        <v>133</v>
      </c>
      <c r="H157" s="11">
        <v>40600</v>
      </c>
      <c r="I157" s="6">
        <v>40600</v>
      </c>
      <c r="J157" s="6"/>
      <c r="K157" s="161"/>
      <c r="L157" s="210">
        <f>L161+L164</f>
        <v>40600</v>
      </c>
      <c r="M157" s="211">
        <f>M161+M164</f>
        <v>40600</v>
      </c>
      <c r="N157" s="211">
        <f>N161+N164</f>
        <v>31000</v>
      </c>
      <c r="O157" s="324"/>
      <c r="P157" s="165">
        <f>P161+P164</f>
        <v>52883</v>
      </c>
      <c r="Q157" s="165">
        <f>Q161+Q164</f>
        <v>52883</v>
      </c>
      <c r="R157" s="518"/>
      <c r="S157" s="427"/>
      <c r="T157" s="427"/>
      <c r="U157" s="424"/>
      <c r="V157" s="5"/>
    </row>
    <row r="158" spans="1:22" s="34" customFormat="1" ht="15.75" customHeight="1" x14ac:dyDescent="0.2">
      <c r="A158" s="438"/>
      <c r="B158" s="440"/>
      <c r="C158" s="442"/>
      <c r="D158" s="439"/>
      <c r="E158" s="456"/>
      <c r="F158" s="487"/>
      <c r="G158" s="135" t="s">
        <v>75</v>
      </c>
      <c r="H158" s="11">
        <f t="shared" ref="H158:Q158" si="56">H160+H163+H166+H168+H170+H172+H174+H176</f>
        <v>83293</v>
      </c>
      <c r="I158" s="6">
        <f t="shared" si="56"/>
        <v>83293</v>
      </c>
      <c r="J158" s="6">
        <f t="shared" si="56"/>
        <v>51561</v>
      </c>
      <c r="K158" s="161">
        <f t="shared" si="56"/>
        <v>0</v>
      </c>
      <c r="L158" s="11">
        <f t="shared" si="56"/>
        <v>73242</v>
      </c>
      <c r="M158" s="6">
        <f t="shared" si="56"/>
        <v>73242</v>
      </c>
      <c r="N158" s="6">
        <f t="shared" si="56"/>
        <v>51561</v>
      </c>
      <c r="O158" s="10"/>
      <c r="P158" s="165">
        <f t="shared" si="56"/>
        <v>84474</v>
      </c>
      <c r="Q158" s="102">
        <f t="shared" si="56"/>
        <v>85565</v>
      </c>
      <c r="R158" s="518"/>
      <c r="S158" s="428"/>
      <c r="T158" s="428"/>
      <c r="U158" s="425"/>
      <c r="V158" s="33"/>
    </row>
    <row r="159" spans="1:22" s="34" customFormat="1" ht="16.5" customHeight="1" x14ac:dyDescent="0.2">
      <c r="A159" s="438"/>
      <c r="B159" s="440"/>
      <c r="C159" s="442"/>
      <c r="D159" s="439"/>
      <c r="E159" s="456"/>
      <c r="F159" s="487"/>
      <c r="G159" s="136" t="s">
        <v>13</v>
      </c>
      <c r="H159" s="35">
        <f>H156+H157+H158</f>
        <v>123893</v>
      </c>
      <c r="I159" s="38">
        <f t="shared" ref="I159:Q159" si="57">I156+I157+I158</f>
        <v>123893</v>
      </c>
      <c r="J159" s="38">
        <f t="shared" si="57"/>
        <v>51561</v>
      </c>
      <c r="K159" s="352">
        <f t="shared" si="57"/>
        <v>0</v>
      </c>
      <c r="L159" s="35">
        <f t="shared" si="57"/>
        <v>113842</v>
      </c>
      <c r="M159" s="38">
        <f t="shared" si="57"/>
        <v>113842</v>
      </c>
      <c r="N159" s="38">
        <f>N156+N157+N158</f>
        <v>82561</v>
      </c>
      <c r="O159" s="40">
        <f>O156+O157+O158</f>
        <v>0</v>
      </c>
      <c r="P159" s="342">
        <f t="shared" si="57"/>
        <v>137357</v>
      </c>
      <c r="Q159" s="43">
        <f t="shared" si="57"/>
        <v>138448</v>
      </c>
      <c r="R159" s="518"/>
      <c r="S159" s="139">
        <f>SUM(S156:S156)</f>
        <v>0</v>
      </c>
      <c r="T159" s="139">
        <f>SUM(T156:T156)</f>
        <v>0</v>
      </c>
      <c r="U159" s="140">
        <f>SUM(U156:U156)</f>
        <v>0</v>
      </c>
      <c r="V159" s="33"/>
    </row>
    <row r="160" spans="1:22" s="34" customFormat="1" ht="11.25" customHeight="1" outlineLevel="1" x14ac:dyDescent="0.2">
      <c r="A160" s="438" t="s">
        <v>18</v>
      </c>
      <c r="B160" s="440" t="s">
        <v>20</v>
      </c>
      <c r="C160" s="436" t="s">
        <v>196</v>
      </c>
      <c r="D160" s="439" t="s">
        <v>168</v>
      </c>
      <c r="E160" s="439" t="s">
        <v>94</v>
      </c>
      <c r="F160" s="507" t="s">
        <v>152</v>
      </c>
      <c r="G160" s="135" t="s">
        <v>75</v>
      </c>
      <c r="H160" s="36"/>
      <c r="I160" s="39"/>
      <c r="J160" s="39"/>
      <c r="K160" s="351"/>
      <c r="L160" s="322"/>
      <c r="M160" s="323"/>
      <c r="N160" s="323"/>
      <c r="O160" s="41"/>
      <c r="P160" s="84"/>
      <c r="Q160" s="181"/>
      <c r="R160" s="497"/>
      <c r="S160" s="272"/>
      <c r="T160" s="272"/>
      <c r="U160" s="273"/>
      <c r="V160" s="33"/>
    </row>
    <row r="161" spans="1:22" s="34" customFormat="1" ht="11.25" customHeight="1" outlineLevel="1" x14ac:dyDescent="0.2">
      <c r="A161" s="438"/>
      <c r="B161" s="440"/>
      <c r="C161" s="436"/>
      <c r="D161" s="439"/>
      <c r="E161" s="439"/>
      <c r="F161" s="507"/>
      <c r="G161" s="135" t="s">
        <v>133</v>
      </c>
      <c r="H161" s="36">
        <v>24600</v>
      </c>
      <c r="I161" s="39">
        <v>24600</v>
      </c>
      <c r="J161" s="39">
        <v>18800</v>
      </c>
      <c r="K161" s="351"/>
      <c r="L161" s="322">
        <v>24600</v>
      </c>
      <c r="M161" s="323">
        <v>24600</v>
      </c>
      <c r="N161" s="323">
        <v>18800</v>
      </c>
      <c r="O161" s="41"/>
      <c r="P161" s="84">
        <v>37331</v>
      </c>
      <c r="Q161" s="181">
        <v>37331</v>
      </c>
      <c r="R161" s="503"/>
      <c r="S161" s="272"/>
      <c r="T161" s="272"/>
      <c r="U161" s="273"/>
      <c r="V161" s="33"/>
    </row>
    <row r="162" spans="1:22" s="34" customFormat="1" ht="11.25" customHeight="1" outlineLevel="1" x14ac:dyDescent="0.2">
      <c r="A162" s="438"/>
      <c r="B162" s="440"/>
      <c r="C162" s="436"/>
      <c r="D162" s="439"/>
      <c r="E162" s="439"/>
      <c r="F162" s="465"/>
      <c r="G162" s="133" t="s">
        <v>13</v>
      </c>
      <c r="H162" s="35">
        <f>H160+H161</f>
        <v>24600</v>
      </c>
      <c r="I162" s="38">
        <f t="shared" ref="I162:Q162" si="58">I160+I161</f>
        <v>24600</v>
      </c>
      <c r="J162" s="38">
        <f t="shared" si="58"/>
        <v>18800</v>
      </c>
      <c r="K162" s="352">
        <f t="shared" si="58"/>
        <v>0</v>
      </c>
      <c r="L162" s="35">
        <f t="shared" si="58"/>
        <v>24600</v>
      </c>
      <c r="M162" s="38">
        <f t="shared" si="58"/>
        <v>24600</v>
      </c>
      <c r="N162" s="38">
        <f t="shared" si="58"/>
        <v>18800</v>
      </c>
      <c r="O162" s="40">
        <f t="shared" si="58"/>
        <v>0</v>
      </c>
      <c r="P162" s="342">
        <f t="shared" si="58"/>
        <v>37331</v>
      </c>
      <c r="Q162" s="43">
        <f t="shared" si="58"/>
        <v>37331</v>
      </c>
      <c r="R162" s="498"/>
      <c r="S162" s="143">
        <f>S160</f>
        <v>0</v>
      </c>
      <c r="T162" s="143">
        <f>T160</f>
        <v>0</v>
      </c>
      <c r="U162" s="144">
        <f>U160</f>
        <v>0</v>
      </c>
      <c r="V162" s="33"/>
    </row>
    <row r="163" spans="1:22" s="34" customFormat="1" ht="11.25" customHeight="1" outlineLevel="1" x14ac:dyDescent="0.2">
      <c r="A163" s="438" t="s">
        <v>18</v>
      </c>
      <c r="B163" s="440" t="s">
        <v>20</v>
      </c>
      <c r="C163" s="436" t="s">
        <v>197</v>
      </c>
      <c r="D163" s="439" t="s">
        <v>169</v>
      </c>
      <c r="E163" s="439" t="s">
        <v>259</v>
      </c>
      <c r="F163" s="507" t="s">
        <v>152</v>
      </c>
      <c r="G163" s="135" t="s">
        <v>75</v>
      </c>
      <c r="H163" s="36"/>
      <c r="I163" s="39"/>
      <c r="J163" s="39"/>
      <c r="K163" s="351"/>
      <c r="L163" s="322"/>
      <c r="M163" s="323"/>
      <c r="N163" s="323"/>
      <c r="O163" s="41"/>
      <c r="P163" s="84"/>
      <c r="Q163" s="181"/>
      <c r="R163" s="497"/>
      <c r="S163" s="272"/>
      <c r="T163" s="272"/>
      <c r="U163" s="273"/>
      <c r="V163" s="33"/>
    </row>
    <row r="164" spans="1:22" s="34" customFormat="1" ht="11.25" customHeight="1" outlineLevel="1" x14ac:dyDescent="0.2">
      <c r="A164" s="438"/>
      <c r="B164" s="440"/>
      <c r="C164" s="436"/>
      <c r="D164" s="439"/>
      <c r="E164" s="439"/>
      <c r="F164" s="507"/>
      <c r="G164" s="135" t="s">
        <v>133</v>
      </c>
      <c r="H164" s="36">
        <v>16000</v>
      </c>
      <c r="I164" s="39">
        <v>16000</v>
      </c>
      <c r="J164" s="39">
        <v>12200</v>
      </c>
      <c r="K164" s="351"/>
      <c r="L164" s="322">
        <v>16000</v>
      </c>
      <c r="M164" s="323">
        <v>16000</v>
      </c>
      <c r="N164" s="323">
        <v>12200</v>
      </c>
      <c r="O164" s="41"/>
      <c r="P164" s="84">
        <v>15552</v>
      </c>
      <c r="Q164" s="181">
        <v>15552</v>
      </c>
      <c r="R164" s="503"/>
      <c r="S164" s="272"/>
      <c r="T164" s="272"/>
      <c r="U164" s="273"/>
      <c r="V164" s="33"/>
    </row>
    <row r="165" spans="1:22" s="34" customFormat="1" ht="11.25" customHeight="1" outlineLevel="1" x14ac:dyDescent="0.2">
      <c r="A165" s="438"/>
      <c r="B165" s="440"/>
      <c r="C165" s="436"/>
      <c r="D165" s="439"/>
      <c r="E165" s="439"/>
      <c r="F165" s="465"/>
      <c r="G165" s="133" t="s">
        <v>13</v>
      </c>
      <c r="H165" s="35">
        <f>H163+H164</f>
        <v>16000</v>
      </c>
      <c r="I165" s="38">
        <f t="shared" ref="I165:Q165" si="59">I163+I164</f>
        <v>16000</v>
      </c>
      <c r="J165" s="38">
        <f t="shared" si="59"/>
        <v>12200</v>
      </c>
      <c r="K165" s="352">
        <f t="shared" si="59"/>
        <v>0</v>
      </c>
      <c r="L165" s="35">
        <f t="shared" si="59"/>
        <v>16000</v>
      </c>
      <c r="M165" s="38">
        <f t="shared" si="59"/>
        <v>16000</v>
      </c>
      <c r="N165" s="38">
        <f t="shared" si="59"/>
        <v>12200</v>
      </c>
      <c r="O165" s="40">
        <f t="shared" si="59"/>
        <v>0</v>
      </c>
      <c r="P165" s="342">
        <f t="shared" si="59"/>
        <v>15552</v>
      </c>
      <c r="Q165" s="43">
        <f t="shared" si="59"/>
        <v>15552</v>
      </c>
      <c r="R165" s="498"/>
      <c r="S165" s="143">
        <f>S163</f>
        <v>0</v>
      </c>
      <c r="T165" s="143">
        <f>T163</f>
        <v>0</v>
      </c>
      <c r="U165" s="144">
        <f>U163</f>
        <v>0</v>
      </c>
      <c r="V165" s="33"/>
    </row>
    <row r="166" spans="1:22" s="34" customFormat="1" ht="11.25" customHeight="1" outlineLevel="1" x14ac:dyDescent="0.2">
      <c r="A166" s="438" t="s">
        <v>18</v>
      </c>
      <c r="B166" s="440" t="s">
        <v>20</v>
      </c>
      <c r="C166" s="436" t="s">
        <v>198</v>
      </c>
      <c r="D166" s="439" t="s">
        <v>170</v>
      </c>
      <c r="E166" s="439"/>
      <c r="F166" s="465">
        <v>5</v>
      </c>
      <c r="G166" s="135" t="s">
        <v>75</v>
      </c>
      <c r="H166" s="36">
        <v>34524</v>
      </c>
      <c r="I166" s="39">
        <v>34524</v>
      </c>
      <c r="J166" s="39">
        <v>15081</v>
      </c>
      <c r="K166" s="351"/>
      <c r="L166" s="313">
        <v>24909</v>
      </c>
      <c r="M166" s="314">
        <v>24909</v>
      </c>
      <c r="N166" s="314">
        <v>15081</v>
      </c>
      <c r="O166" s="315"/>
      <c r="P166" s="84">
        <v>34524</v>
      </c>
      <c r="Q166" s="181">
        <v>34524</v>
      </c>
      <c r="R166" s="497"/>
      <c r="S166" s="272"/>
      <c r="T166" s="272"/>
      <c r="U166" s="273"/>
      <c r="V166" s="33"/>
    </row>
    <row r="167" spans="1:22" s="34" customFormat="1" ht="11.25" customHeight="1" outlineLevel="1" x14ac:dyDescent="0.2">
      <c r="A167" s="438"/>
      <c r="B167" s="440"/>
      <c r="C167" s="436"/>
      <c r="D167" s="439"/>
      <c r="E167" s="439"/>
      <c r="F167" s="465"/>
      <c r="G167" s="133" t="s">
        <v>13</v>
      </c>
      <c r="H167" s="35">
        <f>H166</f>
        <v>34524</v>
      </c>
      <c r="I167" s="38">
        <f t="shared" ref="I167:Q167" si="60">I166</f>
        <v>34524</v>
      </c>
      <c r="J167" s="38">
        <f t="shared" si="60"/>
        <v>15081</v>
      </c>
      <c r="K167" s="352">
        <f t="shared" si="60"/>
        <v>0</v>
      </c>
      <c r="L167" s="35">
        <f t="shared" si="60"/>
        <v>24909</v>
      </c>
      <c r="M167" s="38">
        <f t="shared" si="60"/>
        <v>24909</v>
      </c>
      <c r="N167" s="38">
        <f t="shared" si="60"/>
        <v>15081</v>
      </c>
      <c r="O167" s="40">
        <f t="shared" si="60"/>
        <v>0</v>
      </c>
      <c r="P167" s="342">
        <f t="shared" si="60"/>
        <v>34524</v>
      </c>
      <c r="Q167" s="43">
        <f t="shared" si="60"/>
        <v>34524</v>
      </c>
      <c r="R167" s="498"/>
      <c r="S167" s="143">
        <f>S166</f>
        <v>0</v>
      </c>
      <c r="T167" s="143">
        <f>T166</f>
        <v>0</v>
      </c>
      <c r="U167" s="144">
        <f>U166</f>
        <v>0</v>
      </c>
      <c r="V167" s="33"/>
    </row>
    <row r="168" spans="1:22" s="34" customFormat="1" ht="11.25" customHeight="1" outlineLevel="1" x14ac:dyDescent="0.2">
      <c r="A168" s="438" t="s">
        <v>18</v>
      </c>
      <c r="B168" s="440" t="s">
        <v>20</v>
      </c>
      <c r="C168" s="436" t="s">
        <v>199</v>
      </c>
      <c r="D168" s="439" t="s">
        <v>171</v>
      </c>
      <c r="E168" s="439"/>
      <c r="F168" s="465">
        <v>4</v>
      </c>
      <c r="G168" s="135" t="s">
        <v>75</v>
      </c>
      <c r="H168" s="36">
        <v>9942</v>
      </c>
      <c r="I168" s="39">
        <v>9942</v>
      </c>
      <c r="J168" s="39">
        <v>7413</v>
      </c>
      <c r="K168" s="351"/>
      <c r="L168" s="313">
        <v>9942</v>
      </c>
      <c r="M168" s="314">
        <v>9942</v>
      </c>
      <c r="N168" s="314">
        <v>7413</v>
      </c>
      <c r="O168" s="315"/>
      <c r="P168" s="84">
        <v>10480</v>
      </c>
      <c r="Q168" s="181">
        <v>11000</v>
      </c>
      <c r="R168" s="497"/>
      <c r="S168" s="272"/>
      <c r="T168" s="272"/>
      <c r="U168" s="273"/>
      <c r="V168" s="33"/>
    </row>
    <row r="169" spans="1:22" s="34" customFormat="1" ht="11.25" customHeight="1" outlineLevel="1" x14ac:dyDescent="0.2">
      <c r="A169" s="438"/>
      <c r="B169" s="440"/>
      <c r="C169" s="436"/>
      <c r="D169" s="439"/>
      <c r="E169" s="439"/>
      <c r="F169" s="465"/>
      <c r="G169" s="133" t="s">
        <v>13</v>
      </c>
      <c r="H169" s="35">
        <f>H168</f>
        <v>9942</v>
      </c>
      <c r="I169" s="38">
        <f t="shared" ref="I169:Q169" si="61">I168</f>
        <v>9942</v>
      </c>
      <c r="J169" s="38">
        <f t="shared" si="61"/>
        <v>7413</v>
      </c>
      <c r="K169" s="352">
        <f t="shared" si="61"/>
        <v>0</v>
      </c>
      <c r="L169" s="35">
        <f t="shared" si="61"/>
        <v>9942</v>
      </c>
      <c r="M169" s="38">
        <f t="shared" si="61"/>
        <v>9942</v>
      </c>
      <c r="N169" s="38">
        <f t="shared" si="61"/>
        <v>7413</v>
      </c>
      <c r="O169" s="40">
        <f t="shared" si="61"/>
        <v>0</v>
      </c>
      <c r="P169" s="342">
        <f t="shared" si="61"/>
        <v>10480</v>
      </c>
      <c r="Q169" s="43">
        <f t="shared" si="61"/>
        <v>11000</v>
      </c>
      <c r="R169" s="498"/>
      <c r="S169" s="143">
        <f>S168</f>
        <v>0</v>
      </c>
      <c r="T169" s="143">
        <f>T168</f>
        <v>0</v>
      </c>
      <c r="U169" s="144">
        <f>U168</f>
        <v>0</v>
      </c>
      <c r="V169" s="33"/>
    </row>
    <row r="170" spans="1:22" s="34" customFormat="1" ht="11.25" customHeight="1" outlineLevel="1" x14ac:dyDescent="0.2">
      <c r="A170" s="438" t="s">
        <v>18</v>
      </c>
      <c r="B170" s="440" t="s">
        <v>20</v>
      </c>
      <c r="C170" s="436" t="s">
        <v>200</v>
      </c>
      <c r="D170" s="439" t="s">
        <v>172</v>
      </c>
      <c r="E170" s="439"/>
      <c r="F170" s="465">
        <v>2</v>
      </c>
      <c r="G170" s="135" t="s">
        <v>75</v>
      </c>
      <c r="H170" s="36">
        <v>13345</v>
      </c>
      <c r="I170" s="39">
        <v>13345</v>
      </c>
      <c r="J170" s="39">
        <v>10056</v>
      </c>
      <c r="K170" s="351"/>
      <c r="L170" s="313">
        <v>13345</v>
      </c>
      <c r="M170" s="314">
        <v>13345</v>
      </c>
      <c r="N170" s="314">
        <v>10056</v>
      </c>
      <c r="O170" s="315"/>
      <c r="P170" s="84">
        <v>13386</v>
      </c>
      <c r="Q170" s="181">
        <v>13386</v>
      </c>
      <c r="R170" s="497"/>
      <c r="S170" s="272"/>
      <c r="T170" s="274"/>
      <c r="U170" s="275"/>
      <c r="V170" s="33"/>
    </row>
    <row r="171" spans="1:22" s="34" customFormat="1" ht="11.25" customHeight="1" outlineLevel="1" x14ac:dyDescent="0.2">
      <c r="A171" s="438"/>
      <c r="B171" s="440"/>
      <c r="C171" s="436"/>
      <c r="D171" s="439"/>
      <c r="E171" s="439"/>
      <c r="F171" s="465"/>
      <c r="G171" s="133" t="s">
        <v>13</v>
      </c>
      <c r="H171" s="35">
        <f>H170</f>
        <v>13345</v>
      </c>
      <c r="I171" s="38">
        <f t="shared" ref="I171:Q171" si="62">I170</f>
        <v>13345</v>
      </c>
      <c r="J171" s="38">
        <f t="shared" si="62"/>
        <v>10056</v>
      </c>
      <c r="K171" s="352">
        <f t="shared" si="62"/>
        <v>0</v>
      </c>
      <c r="L171" s="35">
        <f t="shared" si="62"/>
        <v>13345</v>
      </c>
      <c r="M171" s="38">
        <f t="shared" si="62"/>
        <v>13345</v>
      </c>
      <c r="N171" s="38">
        <f t="shared" si="62"/>
        <v>10056</v>
      </c>
      <c r="O171" s="40">
        <f t="shared" si="62"/>
        <v>0</v>
      </c>
      <c r="P171" s="342">
        <f t="shared" si="62"/>
        <v>13386</v>
      </c>
      <c r="Q171" s="43">
        <f t="shared" si="62"/>
        <v>13386</v>
      </c>
      <c r="R171" s="498"/>
      <c r="S171" s="143">
        <f>S170</f>
        <v>0</v>
      </c>
      <c r="T171" s="143">
        <f>T170</f>
        <v>0</v>
      </c>
      <c r="U171" s="144">
        <f>U170</f>
        <v>0</v>
      </c>
      <c r="V171" s="33"/>
    </row>
    <row r="172" spans="1:22" s="34" customFormat="1" ht="11.25" customHeight="1" outlineLevel="1" x14ac:dyDescent="0.2">
      <c r="A172" s="438" t="s">
        <v>18</v>
      </c>
      <c r="B172" s="440" t="s">
        <v>20</v>
      </c>
      <c r="C172" s="436" t="s">
        <v>201</v>
      </c>
      <c r="D172" s="439" t="s">
        <v>173</v>
      </c>
      <c r="E172" s="439"/>
      <c r="F172" s="465">
        <v>7</v>
      </c>
      <c r="G172" s="135" t="s">
        <v>75</v>
      </c>
      <c r="H172" s="36">
        <v>9666</v>
      </c>
      <c r="I172" s="39">
        <v>9666</v>
      </c>
      <c r="J172" s="39">
        <v>7380</v>
      </c>
      <c r="K172" s="351"/>
      <c r="L172" s="313">
        <v>9666</v>
      </c>
      <c r="M172" s="314">
        <v>9666</v>
      </c>
      <c r="N172" s="314">
        <v>7380</v>
      </c>
      <c r="O172" s="315"/>
      <c r="P172" s="84">
        <v>9666</v>
      </c>
      <c r="Q172" s="181">
        <v>9666</v>
      </c>
      <c r="R172" s="497"/>
      <c r="S172" s="272"/>
      <c r="T172" s="274"/>
      <c r="U172" s="275"/>
      <c r="V172" s="33"/>
    </row>
    <row r="173" spans="1:22" s="34" customFormat="1" ht="11.25" customHeight="1" outlineLevel="1" x14ac:dyDescent="0.2">
      <c r="A173" s="438"/>
      <c r="B173" s="440"/>
      <c r="C173" s="436"/>
      <c r="D173" s="439"/>
      <c r="E173" s="439"/>
      <c r="F173" s="465"/>
      <c r="G173" s="133" t="s">
        <v>13</v>
      </c>
      <c r="H173" s="35">
        <f>H172</f>
        <v>9666</v>
      </c>
      <c r="I173" s="38">
        <f t="shared" ref="I173:Q173" si="63">I172</f>
        <v>9666</v>
      </c>
      <c r="J173" s="38">
        <f t="shared" si="63"/>
        <v>7380</v>
      </c>
      <c r="K173" s="352">
        <f t="shared" si="63"/>
        <v>0</v>
      </c>
      <c r="L173" s="35">
        <f t="shared" si="63"/>
        <v>9666</v>
      </c>
      <c r="M173" s="38">
        <f t="shared" si="63"/>
        <v>9666</v>
      </c>
      <c r="N173" s="38">
        <f t="shared" si="63"/>
        <v>7380</v>
      </c>
      <c r="O173" s="40">
        <f t="shared" si="63"/>
        <v>0</v>
      </c>
      <c r="P173" s="342">
        <f t="shared" si="63"/>
        <v>9666</v>
      </c>
      <c r="Q173" s="43">
        <f t="shared" si="63"/>
        <v>9666</v>
      </c>
      <c r="R173" s="498"/>
      <c r="S173" s="143">
        <f>S172</f>
        <v>0</v>
      </c>
      <c r="T173" s="143">
        <f>T172</f>
        <v>0</v>
      </c>
      <c r="U173" s="144">
        <f>U172</f>
        <v>0</v>
      </c>
      <c r="V173" s="33"/>
    </row>
    <row r="174" spans="1:22" s="34" customFormat="1" ht="11.25" customHeight="1" outlineLevel="1" x14ac:dyDescent="0.2">
      <c r="A174" s="438" t="s">
        <v>18</v>
      </c>
      <c r="B174" s="440" t="s">
        <v>20</v>
      </c>
      <c r="C174" s="436" t="s">
        <v>202</v>
      </c>
      <c r="D174" s="439" t="s">
        <v>174</v>
      </c>
      <c r="E174" s="439"/>
      <c r="F174" s="465">
        <v>6</v>
      </c>
      <c r="G174" s="135" t="s">
        <v>75</v>
      </c>
      <c r="H174" s="36">
        <v>10814</v>
      </c>
      <c r="I174" s="39">
        <v>10814</v>
      </c>
      <c r="J174" s="39">
        <v>7924</v>
      </c>
      <c r="K174" s="351"/>
      <c r="L174" s="313">
        <v>10379</v>
      </c>
      <c r="M174" s="314">
        <v>10379</v>
      </c>
      <c r="N174" s="314">
        <v>7924</v>
      </c>
      <c r="O174" s="315"/>
      <c r="P174" s="84">
        <v>11416</v>
      </c>
      <c r="Q174" s="181">
        <v>11987</v>
      </c>
      <c r="R174" s="497"/>
      <c r="S174" s="272"/>
      <c r="T174" s="274"/>
      <c r="U174" s="275"/>
      <c r="V174" s="33"/>
    </row>
    <row r="175" spans="1:22" s="34" customFormat="1" ht="11.25" customHeight="1" outlineLevel="1" x14ac:dyDescent="0.2">
      <c r="A175" s="438"/>
      <c r="B175" s="440"/>
      <c r="C175" s="436"/>
      <c r="D175" s="439"/>
      <c r="E175" s="439"/>
      <c r="F175" s="465"/>
      <c r="G175" s="133" t="s">
        <v>13</v>
      </c>
      <c r="H175" s="35">
        <f>H174</f>
        <v>10814</v>
      </c>
      <c r="I175" s="38">
        <f t="shared" ref="I175:Q175" si="64">I174</f>
        <v>10814</v>
      </c>
      <c r="J175" s="38">
        <f t="shared" si="64"/>
        <v>7924</v>
      </c>
      <c r="K175" s="352">
        <f t="shared" si="64"/>
        <v>0</v>
      </c>
      <c r="L175" s="35">
        <f t="shared" si="64"/>
        <v>10379</v>
      </c>
      <c r="M175" s="38">
        <f t="shared" si="64"/>
        <v>10379</v>
      </c>
      <c r="N175" s="38">
        <f t="shared" si="64"/>
        <v>7924</v>
      </c>
      <c r="O175" s="40">
        <f t="shared" si="64"/>
        <v>0</v>
      </c>
      <c r="P175" s="342">
        <f t="shared" si="64"/>
        <v>11416</v>
      </c>
      <c r="Q175" s="43">
        <f t="shared" si="64"/>
        <v>11987</v>
      </c>
      <c r="R175" s="498"/>
      <c r="S175" s="143">
        <f>S174</f>
        <v>0</v>
      </c>
      <c r="T175" s="143">
        <f>T174</f>
        <v>0</v>
      </c>
      <c r="U175" s="144">
        <f>U174</f>
        <v>0</v>
      </c>
      <c r="V175" s="33"/>
    </row>
    <row r="176" spans="1:22" s="34" customFormat="1" ht="11.25" customHeight="1" outlineLevel="1" x14ac:dyDescent="0.2">
      <c r="A176" s="438" t="s">
        <v>18</v>
      </c>
      <c r="B176" s="440" t="s">
        <v>20</v>
      </c>
      <c r="C176" s="436" t="s">
        <v>203</v>
      </c>
      <c r="D176" s="439" t="s">
        <v>175</v>
      </c>
      <c r="E176" s="439"/>
      <c r="F176" s="465">
        <v>3</v>
      </c>
      <c r="G176" s="135" t="s">
        <v>75</v>
      </c>
      <c r="H176" s="36">
        <v>5002</v>
      </c>
      <c r="I176" s="39">
        <v>5002</v>
      </c>
      <c r="J176" s="39">
        <v>3707</v>
      </c>
      <c r="K176" s="351"/>
      <c r="L176" s="313">
        <v>5001</v>
      </c>
      <c r="M176" s="314">
        <v>5001</v>
      </c>
      <c r="N176" s="314">
        <v>3707</v>
      </c>
      <c r="O176" s="315"/>
      <c r="P176" s="84">
        <v>5002</v>
      </c>
      <c r="Q176" s="181">
        <v>5002</v>
      </c>
      <c r="R176" s="497"/>
      <c r="S176" s="272"/>
      <c r="T176" s="274"/>
      <c r="U176" s="275"/>
      <c r="V176" s="33"/>
    </row>
    <row r="177" spans="1:22" s="34" customFormat="1" ht="11.25" customHeight="1" outlineLevel="1" x14ac:dyDescent="0.2">
      <c r="A177" s="438"/>
      <c r="B177" s="440"/>
      <c r="C177" s="436"/>
      <c r="D177" s="439"/>
      <c r="E177" s="439"/>
      <c r="F177" s="465"/>
      <c r="G177" s="133" t="s">
        <v>13</v>
      </c>
      <c r="H177" s="35">
        <f>H176</f>
        <v>5002</v>
      </c>
      <c r="I177" s="38">
        <f t="shared" ref="I177:Q177" si="65">I176</f>
        <v>5002</v>
      </c>
      <c r="J177" s="38">
        <f t="shared" si="65"/>
        <v>3707</v>
      </c>
      <c r="K177" s="352">
        <f t="shared" si="65"/>
        <v>0</v>
      </c>
      <c r="L177" s="35">
        <f t="shared" si="65"/>
        <v>5001</v>
      </c>
      <c r="M177" s="38">
        <f t="shared" si="65"/>
        <v>5001</v>
      </c>
      <c r="N177" s="38">
        <f t="shared" si="65"/>
        <v>3707</v>
      </c>
      <c r="O177" s="40">
        <f t="shared" si="65"/>
        <v>0</v>
      </c>
      <c r="P177" s="342">
        <f t="shared" si="65"/>
        <v>5002</v>
      </c>
      <c r="Q177" s="43">
        <f t="shared" si="65"/>
        <v>5002</v>
      </c>
      <c r="R177" s="498"/>
      <c r="S177" s="143">
        <f>S176</f>
        <v>0</v>
      </c>
      <c r="T177" s="143">
        <f>T176</f>
        <v>0</v>
      </c>
      <c r="U177" s="144">
        <f>U176</f>
        <v>0</v>
      </c>
      <c r="V177" s="33"/>
    </row>
    <row r="178" spans="1:22" s="34" customFormat="1" ht="13.5" customHeight="1" x14ac:dyDescent="0.2">
      <c r="A178" s="438" t="s">
        <v>18</v>
      </c>
      <c r="B178" s="440" t="s">
        <v>20</v>
      </c>
      <c r="C178" s="442">
        <v>3</v>
      </c>
      <c r="D178" s="462" t="s">
        <v>61</v>
      </c>
      <c r="E178" s="464" t="s">
        <v>83</v>
      </c>
      <c r="F178" s="505" t="s">
        <v>267</v>
      </c>
      <c r="G178" s="152" t="s">
        <v>74</v>
      </c>
      <c r="H178" s="153"/>
      <c r="I178" s="154"/>
      <c r="J178" s="154"/>
      <c r="K178" s="354"/>
      <c r="L178" s="153"/>
      <c r="M178" s="154"/>
      <c r="N178" s="154"/>
      <c r="O178" s="155"/>
      <c r="P178" s="357"/>
      <c r="Q178" s="203"/>
      <c r="R178" s="516" t="s">
        <v>145</v>
      </c>
      <c r="S178" s="504">
        <v>4000</v>
      </c>
      <c r="T178" s="504">
        <v>4000</v>
      </c>
      <c r="U178" s="496">
        <v>4000</v>
      </c>
      <c r="V178" s="33"/>
    </row>
    <row r="179" spans="1:22" s="34" customFormat="1" ht="13.5" customHeight="1" x14ac:dyDescent="0.2">
      <c r="A179" s="438"/>
      <c r="B179" s="440"/>
      <c r="C179" s="442"/>
      <c r="D179" s="462"/>
      <c r="E179" s="464"/>
      <c r="F179" s="505"/>
      <c r="G179" s="152" t="s">
        <v>133</v>
      </c>
      <c r="H179" s="153">
        <v>8700</v>
      </c>
      <c r="I179" s="154">
        <v>8700</v>
      </c>
      <c r="J179" s="154"/>
      <c r="K179" s="354"/>
      <c r="L179" s="153">
        <v>8700</v>
      </c>
      <c r="M179" s="154">
        <v>8700</v>
      </c>
      <c r="N179" s="154"/>
      <c r="O179" s="155"/>
      <c r="P179" s="357">
        <v>8689</v>
      </c>
      <c r="Q179" s="203">
        <v>8689</v>
      </c>
      <c r="R179" s="516"/>
      <c r="S179" s="504"/>
      <c r="T179" s="504"/>
      <c r="U179" s="496"/>
      <c r="V179" s="33"/>
    </row>
    <row r="180" spans="1:22" s="34" customFormat="1" ht="12.75" customHeight="1" x14ac:dyDescent="0.2">
      <c r="A180" s="438"/>
      <c r="B180" s="440"/>
      <c r="C180" s="442"/>
      <c r="D180" s="463"/>
      <c r="E180" s="464"/>
      <c r="F180" s="506"/>
      <c r="G180" s="135" t="s">
        <v>75</v>
      </c>
      <c r="H180" s="11"/>
      <c r="I180" s="6"/>
      <c r="J180" s="6"/>
      <c r="K180" s="161"/>
      <c r="L180" s="11"/>
      <c r="M180" s="6"/>
      <c r="N180" s="6"/>
      <c r="O180" s="10"/>
      <c r="P180" s="165"/>
      <c r="Q180" s="146"/>
      <c r="R180" s="517"/>
      <c r="S180" s="504"/>
      <c r="T180" s="504"/>
      <c r="U180" s="496"/>
      <c r="V180" s="33"/>
    </row>
    <row r="181" spans="1:22" s="34" customFormat="1" ht="17.25" customHeight="1" x14ac:dyDescent="0.2">
      <c r="A181" s="438"/>
      <c r="B181" s="440"/>
      <c r="C181" s="442"/>
      <c r="D181" s="463"/>
      <c r="E181" s="464"/>
      <c r="F181" s="506"/>
      <c r="G181" s="133" t="s">
        <v>13</v>
      </c>
      <c r="H181" s="35">
        <f>SUM(H178:H179:H180)</f>
        <v>8700</v>
      </c>
      <c r="I181" s="38">
        <f>SUM(I178:I179:I180)</f>
        <v>8700</v>
      </c>
      <c r="J181" s="38">
        <f>SUM(J178:J179:J180)</f>
        <v>0</v>
      </c>
      <c r="K181" s="352">
        <f>SUM(K178:K179:K180)</f>
        <v>0</v>
      </c>
      <c r="L181" s="35">
        <f>SUM(L178:L179:L180)</f>
        <v>8700</v>
      </c>
      <c r="M181" s="38">
        <f>SUM(M178:M179:M180)</f>
        <v>8700</v>
      </c>
      <c r="N181" s="38">
        <f>SUM(N178:N179:N180)</f>
        <v>0</v>
      </c>
      <c r="O181" s="40">
        <f>SUM(O178:O179:O180)</f>
        <v>0</v>
      </c>
      <c r="P181" s="342">
        <f>SUM(P178:P179:P180)</f>
        <v>8689</v>
      </c>
      <c r="Q181" s="43">
        <f>SUM(Q178:Q179:Q180)</f>
        <v>8689</v>
      </c>
      <c r="R181" s="517"/>
      <c r="S181" s="139">
        <f>SUM(S178:S180)</f>
        <v>4000</v>
      </c>
      <c r="T181" s="139">
        <f>SUM(T178:T180)</f>
        <v>4000</v>
      </c>
      <c r="U181" s="140">
        <f>SUM(U178:U180)</f>
        <v>4000</v>
      </c>
      <c r="V181" s="33"/>
    </row>
    <row r="182" spans="1:22" s="34" customFormat="1" x14ac:dyDescent="0.2">
      <c r="A182" s="441" t="s">
        <v>18</v>
      </c>
      <c r="B182" s="435" t="s">
        <v>20</v>
      </c>
      <c r="C182" s="436" t="s">
        <v>21</v>
      </c>
      <c r="D182" s="439" t="s">
        <v>71</v>
      </c>
      <c r="E182" s="456" t="s">
        <v>98</v>
      </c>
      <c r="F182" s="449" t="s">
        <v>58</v>
      </c>
      <c r="G182" s="156" t="s">
        <v>74</v>
      </c>
      <c r="H182" s="36"/>
      <c r="I182" s="39"/>
      <c r="J182" s="39"/>
      <c r="K182" s="351"/>
      <c r="L182" s="208"/>
      <c r="M182" s="207"/>
      <c r="N182" s="207"/>
      <c r="O182" s="243"/>
      <c r="P182" s="84"/>
      <c r="Q182" s="181"/>
      <c r="R182" s="514" t="s">
        <v>25</v>
      </c>
      <c r="S182" s="413"/>
      <c r="T182" s="413"/>
      <c r="U182" s="410"/>
      <c r="V182" s="33"/>
    </row>
    <row r="183" spans="1:22" s="34" customFormat="1" ht="9.75" customHeight="1" x14ac:dyDescent="0.2">
      <c r="A183" s="441"/>
      <c r="B183" s="435"/>
      <c r="C183" s="436"/>
      <c r="D183" s="439"/>
      <c r="E183" s="456"/>
      <c r="F183" s="449"/>
      <c r="G183" s="156" t="s">
        <v>75</v>
      </c>
      <c r="H183" s="36">
        <v>250518</v>
      </c>
      <c r="I183" s="39">
        <v>250518</v>
      </c>
      <c r="J183" s="39">
        <v>174460</v>
      </c>
      <c r="K183" s="351"/>
      <c r="L183" s="210">
        <v>247700</v>
      </c>
      <c r="M183" s="211">
        <v>247700</v>
      </c>
      <c r="N183" s="211">
        <v>172820</v>
      </c>
      <c r="O183" s="324"/>
      <c r="P183" s="84">
        <v>261497</v>
      </c>
      <c r="Q183" s="181">
        <v>263197</v>
      </c>
      <c r="R183" s="514"/>
      <c r="S183" s="414"/>
      <c r="T183" s="414"/>
      <c r="U183" s="411"/>
      <c r="V183" s="33"/>
    </row>
    <row r="184" spans="1:22" s="34" customFormat="1" ht="14.25" customHeight="1" x14ac:dyDescent="0.2">
      <c r="A184" s="441"/>
      <c r="B184" s="435"/>
      <c r="C184" s="436"/>
      <c r="D184" s="439"/>
      <c r="E184" s="456"/>
      <c r="F184" s="449"/>
      <c r="G184" s="156" t="s">
        <v>275</v>
      </c>
      <c r="H184" s="36">
        <v>54217</v>
      </c>
      <c r="I184" s="39">
        <v>54217</v>
      </c>
      <c r="J184" s="39"/>
      <c r="K184" s="351"/>
      <c r="L184" s="208">
        <v>54217</v>
      </c>
      <c r="M184" s="207">
        <v>54217</v>
      </c>
      <c r="N184" s="207"/>
      <c r="O184" s="243"/>
      <c r="P184" s="84">
        <v>54217</v>
      </c>
      <c r="Q184" s="181">
        <v>54217</v>
      </c>
      <c r="R184" s="514"/>
      <c r="S184" s="414"/>
      <c r="T184" s="414"/>
      <c r="U184" s="411"/>
      <c r="V184" s="33"/>
    </row>
    <row r="185" spans="1:22" s="34" customFormat="1" ht="14.25" customHeight="1" x14ac:dyDescent="0.2">
      <c r="A185" s="441"/>
      <c r="B185" s="435"/>
      <c r="C185" s="436"/>
      <c r="D185" s="439"/>
      <c r="E185" s="456"/>
      <c r="F185" s="449"/>
      <c r="G185" s="156" t="s">
        <v>135</v>
      </c>
      <c r="H185" s="36"/>
      <c r="I185" s="39"/>
      <c r="J185" s="39"/>
      <c r="K185" s="351"/>
      <c r="L185" s="208"/>
      <c r="M185" s="207"/>
      <c r="N185" s="207"/>
      <c r="O185" s="243"/>
      <c r="P185" s="84"/>
      <c r="Q185" s="181"/>
      <c r="R185" s="514"/>
      <c r="S185" s="415"/>
      <c r="T185" s="415"/>
      <c r="U185" s="412"/>
      <c r="V185" s="33"/>
    </row>
    <row r="186" spans="1:22" s="34" customFormat="1" x14ac:dyDescent="0.2">
      <c r="A186" s="441"/>
      <c r="B186" s="435"/>
      <c r="C186" s="436"/>
      <c r="D186" s="439"/>
      <c r="E186" s="456"/>
      <c r="F186" s="449"/>
      <c r="G186" s="136" t="s">
        <v>13</v>
      </c>
      <c r="H186" s="35">
        <f>SUM(H182:H185)</f>
        <v>304735</v>
      </c>
      <c r="I186" s="38">
        <f t="shared" ref="I186:Q186" si="66">SUM(I182:I185)</f>
        <v>304735</v>
      </c>
      <c r="J186" s="38">
        <f t="shared" si="66"/>
        <v>174460</v>
      </c>
      <c r="K186" s="352">
        <f t="shared" si="66"/>
        <v>0</v>
      </c>
      <c r="L186" s="35">
        <f t="shared" si="66"/>
        <v>301917</v>
      </c>
      <c r="M186" s="38">
        <f t="shared" si="66"/>
        <v>301917</v>
      </c>
      <c r="N186" s="38">
        <f t="shared" si="66"/>
        <v>172820</v>
      </c>
      <c r="O186" s="40">
        <f t="shared" si="66"/>
        <v>0</v>
      </c>
      <c r="P186" s="342">
        <f t="shared" si="66"/>
        <v>315714</v>
      </c>
      <c r="Q186" s="43">
        <f t="shared" si="66"/>
        <v>317414</v>
      </c>
      <c r="R186" s="515"/>
      <c r="S186" s="205">
        <f>SUM(S182)</f>
        <v>0</v>
      </c>
      <c r="T186" s="38">
        <f>SUM(T182)</f>
        <v>0</v>
      </c>
      <c r="U186" s="40">
        <f>SUM(U182)</f>
        <v>0</v>
      </c>
      <c r="V186" s="33"/>
    </row>
    <row r="187" spans="1:22" s="34" customFormat="1" ht="12" customHeight="1" x14ac:dyDescent="0.2">
      <c r="A187" s="441" t="s">
        <v>18</v>
      </c>
      <c r="B187" s="435" t="s">
        <v>20</v>
      </c>
      <c r="C187" s="436" t="s">
        <v>22</v>
      </c>
      <c r="D187" s="439" t="s">
        <v>153</v>
      </c>
      <c r="E187" s="456" t="s">
        <v>155</v>
      </c>
      <c r="F187" s="449" t="s">
        <v>32</v>
      </c>
      <c r="G187" s="156" t="s">
        <v>74</v>
      </c>
      <c r="H187" s="36">
        <v>137374</v>
      </c>
      <c r="I187" s="39">
        <v>137374</v>
      </c>
      <c r="J187" s="39">
        <v>96853</v>
      </c>
      <c r="K187" s="351"/>
      <c r="L187" s="210">
        <v>154126</v>
      </c>
      <c r="M187" s="211">
        <v>154126</v>
      </c>
      <c r="N187" s="211">
        <v>74601</v>
      </c>
      <c r="O187" s="324"/>
      <c r="P187" s="84">
        <v>154126</v>
      </c>
      <c r="Q187" s="181">
        <v>154126</v>
      </c>
      <c r="R187" s="514" t="s">
        <v>154</v>
      </c>
      <c r="S187" s="413">
        <v>2530</v>
      </c>
      <c r="T187" s="413">
        <v>2535</v>
      </c>
      <c r="U187" s="410">
        <v>2540</v>
      </c>
      <c r="V187" s="33"/>
    </row>
    <row r="188" spans="1:22" s="34" customFormat="1" ht="13.9" customHeight="1" x14ac:dyDescent="0.2">
      <c r="A188" s="441"/>
      <c r="B188" s="435"/>
      <c r="C188" s="436"/>
      <c r="D188" s="439"/>
      <c r="E188" s="456"/>
      <c r="F188" s="449"/>
      <c r="G188" s="156" t="s">
        <v>75</v>
      </c>
      <c r="H188" s="36">
        <v>421006</v>
      </c>
      <c r="I188" s="39">
        <v>421006</v>
      </c>
      <c r="J188" s="39">
        <v>200745</v>
      </c>
      <c r="K188" s="351"/>
      <c r="L188" s="210">
        <v>310915</v>
      </c>
      <c r="M188" s="211">
        <v>310915</v>
      </c>
      <c r="N188" s="211">
        <v>174156</v>
      </c>
      <c r="O188" s="324"/>
      <c r="P188" s="84">
        <v>373339</v>
      </c>
      <c r="Q188" s="181">
        <v>441742</v>
      </c>
      <c r="R188" s="514"/>
      <c r="S188" s="414"/>
      <c r="T188" s="414"/>
      <c r="U188" s="411"/>
      <c r="V188" s="33"/>
    </row>
    <row r="189" spans="1:22" s="34" customFormat="1" x14ac:dyDescent="0.2">
      <c r="A189" s="441"/>
      <c r="B189" s="435"/>
      <c r="C189" s="436"/>
      <c r="D189" s="439"/>
      <c r="E189" s="456"/>
      <c r="F189" s="449"/>
      <c r="G189" s="156" t="s">
        <v>135</v>
      </c>
      <c r="H189" s="36">
        <v>310347</v>
      </c>
      <c r="I189" s="39">
        <v>310347</v>
      </c>
      <c r="J189" s="39">
        <v>204722</v>
      </c>
      <c r="K189" s="351"/>
      <c r="L189" s="210">
        <v>265205</v>
      </c>
      <c r="M189" s="211">
        <v>265205</v>
      </c>
      <c r="N189" s="211">
        <v>134340</v>
      </c>
      <c r="O189" s="324"/>
      <c r="P189" s="84">
        <v>316922</v>
      </c>
      <c r="Q189" s="181">
        <v>375848</v>
      </c>
      <c r="R189" s="514"/>
      <c r="S189" s="414"/>
      <c r="T189" s="414"/>
      <c r="U189" s="411"/>
      <c r="V189" s="33"/>
    </row>
    <row r="190" spans="1:22" s="34" customFormat="1" x14ac:dyDescent="0.2">
      <c r="A190" s="441"/>
      <c r="B190" s="435"/>
      <c r="C190" s="436"/>
      <c r="D190" s="439"/>
      <c r="E190" s="456"/>
      <c r="F190" s="449"/>
      <c r="G190" s="156" t="s">
        <v>245</v>
      </c>
      <c r="H190" s="36"/>
      <c r="I190" s="39"/>
      <c r="J190" s="39"/>
      <c r="K190" s="351"/>
      <c r="L190" s="210">
        <v>45142</v>
      </c>
      <c r="M190" s="211">
        <v>45142</v>
      </c>
      <c r="N190" s="211"/>
      <c r="O190" s="324"/>
      <c r="P190" s="84"/>
      <c r="Q190" s="181"/>
      <c r="R190" s="514"/>
      <c r="S190" s="415"/>
      <c r="T190" s="415"/>
      <c r="U190" s="412"/>
      <c r="V190" s="33"/>
    </row>
    <row r="191" spans="1:22" s="34" customFormat="1" x14ac:dyDescent="0.2">
      <c r="A191" s="441"/>
      <c r="B191" s="435"/>
      <c r="C191" s="436"/>
      <c r="D191" s="439"/>
      <c r="E191" s="456"/>
      <c r="F191" s="449"/>
      <c r="G191" s="136" t="s">
        <v>13</v>
      </c>
      <c r="H191" s="35">
        <f>H187+H188+H189+H190</f>
        <v>868727</v>
      </c>
      <c r="I191" s="38">
        <f t="shared" ref="I191:O191" si="67">I187+I188+I189+I190</f>
        <v>868727</v>
      </c>
      <c r="J191" s="38">
        <f t="shared" si="67"/>
        <v>502320</v>
      </c>
      <c r="K191" s="352">
        <f t="shared" si="67"/>
        <v>0</v>
      </c>
      <c r="L191" s="35">
        <f t="shared" si="67"/>
        <v>775388</v>
      </c>
      <c r="M191" s="38">
        <f t="shared" si="67"/>
        <v>775388</v>
      </c>
      <c r="N191" s="38">
        <f t="shared" si="67"/>
        <v>383097</v>
      </c>
      <c r="O191" s="40">
        <f t="shared" si="67"/>
        <v>0</v>
      </c>
      <c r="P191" s="342">
        <f>SUM(P187:P190)</f>
        <v>844387</v>
      </c>
      <c r="Q191" s="43">
        <f>Q187+Q188+Q189+Q190</f>
        <v>971716</v>
      </c>
      <c r="R191" s="515"/>
      <c r="S191" s="271">
        <f>SUM(S187:S187)</f>
        <v>2530</v>
      </c>
      <c r="T191" s="139">
        <f>SUM(T187:T187)</f>
        <v>2535</v>
      </c>
      <c r="U191" s="140">
        <f>SUM(U187:U187)</f>
        <v>2540</v>
      </c>
      <c r="V191" s="33"/>
    </row>
    <row r="192" spans="1:22" s="34" customFormat="1" ht="15" customHeight="1" x14ac:dyDescent="0.2">
      <c r="A192" s="441" t="s">
        <v>18</v>
      </c>
      <c r="B192" s="435" t="s">
        <v>20</v>
      </c>
      <c r="C192" s="436" t="s">
        <v>23</v>
      </c>
      <c r="D192" s="462" t="s">
        <v>143</v>
      </c>
      <c r="E192" s="559" t="s">
        <v>84</v>
      </c>
      <c r="F192" s="453" t="s">
        <v>268</v>
      </c>
      <c r="G192" s="156" t="s">
        <v>74</v>
      </c>
      <c r="H192" s="36">
        <v>26806</v>
      </c>
      <c r="I192" s="39">
        <v>26806</v>
      </c>
      <c r="J192" s="39"/>
      <c r="K192" s="351"/>
      <c r="L192" s="11">
        <v>26806</v>
      </c>
      <c r="M192" s="6">
        <v>26806</v>
      </c>
      <c r="N192" s="6"/>
      <c r="O192" s="10"/>
      <c r="P192" s="84">
        <v>24154</v>
      </c>
      <c r="Q192" s="181">
        <v>24154</v>
      </c>
      <c r="R192" s="514" t="s">
        <v>144</v>
      </c>
      <c r="S192" s="236">
        <v>5</v>
      </c>
      <c r="T192" s="236">
        <v>5</v>
      </c>
      <c r="U192" s="235">
        <v>5</v>
      </c>
      <c r="V192" s="33"/>
    </row>
    <row r="193" spans="1:22" s="34" customFormat="1" ht="15" customHeight="1" x14ac:dyDescent="0.2">
      <c r="A193" s="441"/>
      <c r="B193" s="435"/>
      <c r="C193" s="436"/>
      <c r="D193" s="462"/>
      <c r="E193" s="559"/>
      <c r="F193" s="453"/>
      <c r="G193" s="156" t="s">
        <v>133</v>
      </c>
      <c r="H193" s="36">
        <v>24708</v>
      </c>
      <c r="I193" s="39">
        <v>24708</v>
      </c>
      <c r="J193" s="39"/>
      <c r="K193" s="351"/>
      <c r="L193" s="11">
        <v>24708</v>
      </c>
      <c r="M193" s="6">
        <v>24708</v>
      </c>
      <c r="N193" s="6"/>
      <c r="O193" s="10"/>
      <c r="P193" s="84">
        <v>24618</v>
      </c>
      <c r="Q193" s="181">
        <v>24618</v>
      </c>
      <c r="R193" s="514"/>
      <c r="S193" s="236"/>
      <c r="T193" s="236"/>
      <c r="U193" s="235"/>
      <c r="V193" s="33"/>
    </row>
    <row r="194" spans="1:22" s="34" customFormat="1" ht="11.25" customHeight="1" x14ac:dyDescent="0.2">
      <c r="A194" s="441"/>
      <c r="B194" s="435"/>
      <c r="C194" s="437"/>
      <c r="D194" s="662"/>
      <c r="E194" s="560"/>
      <c r="F194" s="454"/>
      <c r="G194" s="132" t="s">
        <v>75</v>
      </c>
      <c r="H194" s="36"/>
      <c r="I194" s="39"/>
      <c r="J194" s="39"/>
      <c r="K194" s="351"/>
      <c r="L194" s="11"/>
      <c r="M194" s="6"/>
      <c r="N194" s="6"/>
      <c r="O194" s="10"/>
      <c r="P194" s="84"/>
      <c r="Q194" s="181"/>
      <c r="R194" s="515"/>
      <c r="S194" s="236">
        <v>9</v>
      </c>
      <c r="T194" s="236">
        <v>9</v>
      </c>
      <c r="U194" s="235">
        <v>9</v>
      </c>
      <c r="V194" s="33"/>
    </row>
    <row r="195" spans="1:22" s="34" customFormat="1" ht="11.25" customHeight="1" x14ac:dyDescent="0.2">
      <c r="A195" s="441"/>
      <c r="B195" s="435"/>
      <c r="C195" s="437"/>
      <c r="D195" s="662"/>
      <c r="E195" s="560"/>
      <c r="F195" s="454"/>
      <c r="G195" s="136" t="s">
        <v>13</v>
      </c>
      <c r="H195" s="35">
        <f>SUM(H192:H193:H194)</f>
        <v>51514</v>
      </c>
      <c r="I195" s="38">
        <f>SUM(I192:I193:I194)</f>
        <v>51514</v>
      </c>
      <c r="J195" s="38">
        <f>SUM(J192:J193:J194)</f>
        <v>0</v>
      </c>
      <c r="K195" s="352">
        <f>SUM(K192:K193:K194)</f>
        <v>0</v>
      </c>
      <c r="L195" s="35">
        <f>SUM(L192:L193:L194)</f>
        <v>51514</v>
      </c>
      <c r="M195" s="38">
        <f>SUM(M192:M193:M194)</f>
        <v>51514</v>
      </c>
      <c r="N195" s="38">
        <f>SUM(N192:N193:N194)</f>
        <v>0</v>
      </c>
      <c r="O195" s="40">
        <f>SUM(O192:O193:O194)</f>
        <v>0</v>
      </c>
      <c r="P195" s="342">
        <f>SUM(P192:P193:P194)</f>
        <v>48772</v>
      </c>
      <c r="Q195" s="43">
        <f>SUM(Q192:Q193:Q194)</f>
        <v>48772</v>
      </c>
      <c r="R195" s="515"/>
      <c r="S195" s="139">
        <f>SUM(S192:S194)</f>
        <v>14</v>
      </c>
      <c r="T195" s="139">
        <f>SUM(T192:T194)</f>
        <v>14</v>
      </c>
      <c r="U195" s="140">
        <f>SUM(U192:U194)</f>
        <v>14</v>
      </c>
      <c r="V195" s="33"/>
    </row>
    <row r="196" spans="1:22" s="30" customFormat="1" ht="10.5" customHeight="1" x14ac:dyDescent="0.2">
      <c r="A196" s="441" t="s">
        <v>18</v>
      </c>
      <c r="B196" s="435" t="s">
        <v>20</v>
      </c>
      <c r="C196" s="442">
        <v>7</v>
      </c>
      <c r="D196" s="462" t="s">
        <v>288</v>
      </c>
      <c r="E196" s="559" t="s">
        <v>79</v>
      </c>
      <c r="F196" s="453" t="s">
        <v>207</v>
      </c>
      <c r="G196" s="152" t="s">
        <v>70</v>
      </c>
      <c r="H196" s="36">
        <v>22301</v>
      </c>
      <c r="I196" s="39">
        <v>22301</v>
      </c>
      <c r="J196" s="39"/>
      <c r="K196" s="351"/>
      <c r="L196" s="11">
        <v>22301</v>
      </c>
      <c r="M196" s="6">
        <v>22301</v>
      </c>
      <c r="N196" s="6"/>
      <c r="O196" s="10"/>
      <c r="P196" s="84">
        <v>22301</v>
      </c>
      <c r="Q196" s="181">
        <v>22301</v>
      </c>
      <c r="R196" s="514" t="s">
        <v>149</v>
      </c>
      <c r="S196" s="485">
        <v>8</v>
      </c>
      <c r="T196" s="485">
        <v>8</v>
      </c>
      <c r="U196" s="484">
        <v>8</v>
      </c>
      <c r="V196" s="37"/>
    </row>
    <row r="197" spans="1:22" s="30" customFormat="1" ht="10.5" customHeight="1" x14ac:dyDescent="0.2">
      <c r="A197" s="441"/>
      <c r="B197" s="435"/>
      <c r="C197" s="442"/>
      <c r="D197" s="462"/>
      <c r="E197" s="559"/>
      <c r="F197" s="453"/>
      <c r="G197" s="152" t="s">
        <v>133</v>
      </c>
      <c r="H197" s="36">
        <v>22588</v>
      </c>
      <c r="I197" s="39">
        <v>22588</v>
      </c>
      <c r="J197" s="39"/>
      <c r="K197" s="351"/>
      <c r="L197" s="11">
        <v>22588</v>
      </c>
      <c r="M197" s="6">
        <v>22588</v>
      </c>
      <c r="N197" s="6"/>
      <c r="O197" s="10"/>
      <c r="P197" s="84">
        <v>20273</v>
      </c>
      <c r="Q197" s="181">
        <v>20273</v>
      </c>
      <c r="R197" s="514"/>
      <c r="S197" s="485"/>
      <c r="T197" s="485"/>
      <c r="U197" s="484"/>
      <c r="V197" s="37"/>
    </row>
    <row r="198" spans="1:22" s="34" customFormat="1" ht="12.75" customHeight="1" x14ac:dyDescent="0.2">
      <c r="A198" s="441"/>
      <c r="B198" s="435"/>
      <c r="C198" s="442"/>
      <c r="D198" s="462"/>
      <c r="E198" s="559"/>
      <c r="F198" s="453"/>
      <c r="G198" s="132" t="s">
        <v>75</v>
      </c>
      <c r="H198" s="36"/>
      <c r="I198" s="39"/>
      <c r="J198" s="39"/>
      <c r="K198" s="351"/>
      <c r="L198" s="11"/>
      <c r="M198" s="6"/>
      <c r="N198" s="6"/>
      <c r="O198" s="10"/>
      <c r="P198" s="84"/>
      <c r="Q198" s="181"/>
      <c r="R198" s="514"/>
      <c r="S198" s="485"/>
      <c r="T198" s="485"/>
      <c r="U198" s="484"/>
      <c r="V198" s="33"/>
    </row>
    <row r="199" spans="1:22" s="34" customFormat="1" ht="12" customHeight="1" x14ac:dyDescent="0.2">
      <c r="A199" s="441"/>
      <c r="B199" s="435"/>
      <c r="C199" s="442"/>
      <c r="D199" s="462"/>
      <c r="E199" s="560"/>
      <c r="F199" s="454"/>
      <c r="G199" s="136" t="s">
        <v>13</v>
      </c>
      <c r="H199" s="35">
        <f>SUM(H196:H197:H198)</f>
        <v>44889</v>
      </c>
      <c r="I199" s="38">
        <f>SUM(I196:I197:I198)</f>
        <v>44889</v>
      </c>
      <c r="J199" s="38">
        <f>SUM(J196:J197:J198)</f>
        <v>0</v>
      </c>
      <c r="K199" s="352">
        <f>SUM(K196:K197:K198)</f>
        <v>0</v>
      </c>
      <c r="L199" s="35">
        <f>SUM(L196:L197:L198)</f>
        <v>44889</v>
      </c>
      <c r="M199" s="38">
        <f>SUM(M196:M197:M198)</f>
        <v>44889</v>
      </c>
      <c r="N199" s="38">
        <f>SUM(N196:N197:N198)</f>
        <v>0</v>
      </c>
      <c r="O199" s="40">
        <f>SUM(O196:O197:O198)</f>
        <v>0</v>
      </c>
      <c r="P199" s="342">
        <f>SUM(P196:P197:P198)</f>
        <v>42574</v>
      </c>
      <c r="Q199" s="43">
        <f>SUM(Q196:Q197:Q198)</f>
        <v>42574</v>
      </c>
      <c r="R199" s="515"/>
      <c r="S199" s="139">
        <f>SUM(S196:S198)</f>
        <v>8</v>
      </c>
      <c r="T199" s="139">
        <f>SUM(T196:T198)</f>
        <v>8</v>
      </c>
      <c r="U199" s="140">
        <f>SUM(U196:U198)</f>
        <v>8</v>
      </c>
      <c r="V199" s="33"/>
    </row>
    <row r="200" spans="1:22" s="30" customFormat="1" ht="17.25" customHeight="1" x14ac:dyDescent="0.2">
      <c r="A200" s="441" t="s">
        <v>18</v>
      </c>
      <c r="B200" s="435" t="s">
        <v>20</v>
      </c>
      <c r="C200" s="442">
        <v>8</v>
      </c>
      <c r="D200" s="439" t="s">
        <v>289</v>
      </c>
      <c r="E200" s="464" t="s">
        <v>96</v>
      </c>
      <c r="F200" s="453" t="s">
        <v>268</v>
      </c>
      <c r="G200" s="157" t="s">
        <v>70</v>
      </c>
      <c r="H200" s="36">
        <v>36885</v>
      </c>
      <c r="I200" s="39">
        <v>36885</v>
      </c>
      <c r="J200" s="39">
        <v>1537</v>
      </c>
      <c r="K200" s="351"/>
      <c r="L200" s="11">
        <v>36885</v>
      </c>
      <c r="M200" s="6">
        <v>36885</v>
      </c>
      <c r="N200" s="6">
        <v>1537</v>
      </c>
      <c r="O200" s="10"/>
      <c r="P200" s="84">
        <v>35797</v>
      </c>
      <c r="Q200" s="181">
        <v>35797</v>
      </c>
      <c r="R200" s="514" t="s">
        <v>150</v>
      </c>
      <c r="S200" s="485">
        <v>6</v>
      </c>
      <c r="T200" s="485">
        <v>6</v>
      </c>
      <c r="U200" s="484">
        <v>6</v>
      </c>
      <c r="V200" s="37"/>
    </row>
    <row r="201" spans="1:22" s="30" customFormat="1" ht="17.25" customHeight="1" x14ac:dyDescent="0.2">
      <c r="A201" s="441"/>
      <c r="B201" s="435"/>
      <c r="C201" s="442"/>
      <c r="D201" s="439"/>
      <c r="E201" s="464"/>
      <c r="F201" s="453"/>
      <c r="G201" s="157" t="s">
        <v>133</v>
      </c>
      <c r="H201" s="36">
        <v>6950</v>
      </c>
      <c r="I201" s="39">
        <v>6950</v>
      </c>
      <c r="J201" s="39"/>
      <c r="K201" s="351"/>
      <c r="L201" s="11">
        <v>6950</v>
      </c>
      <c r="M201" s="6">
        <v>6950</v>
      </c>
      <c r="N201" s="6"/>
      <c r="O201" s="10"/>
      <c r="P201" s="84">
        <v>6864</v>
      </c>
      <c r="Q201" s="181">
        <v>6864</v>
      </c>
      <c r="R201" s="514"/>
      <c r="S201" s="485"/>
      <c r="T201" s="485"/>
      <c r="U201" s="484"/>
      <c r="V201" s="37"/>
    </row>
    <row r="202" spans="1:22" s="30" customFormat="1" ht="11.25" customHeight="1" x14ac:dyDescent="0.2">
      <c r="A202" s="441"/>
      <c r="B202" s="435"/>
      <c r="C202" s="442"/>
      <c r="D202" s="439"/>
      <c r="E202" s="464"/>
      <c r="F202" s="454"/>
      <c r="G202" s="132" t="s">
        <v>75</v>
      </c>
      <c r="H202" s="36"/>
      <c r="I202" s="39"/>
      <c r="J202" s="39"/>
      <c r="K202" s="351"/>
      <c r="L202" s="11"/>
      <c r="M202" s="6"/>
      <c r="N202" s="6"/>
      <c r="O202" s="10"/>
      <c r="P202" s="84"/>
      <c r="Q202" s="181"/>
      <c r="R202" s="515"/>
      <c r="S202" s="485"/>
      <c r="T202" s="485"/>
      <c r="U202" s="484"/>
      <c r="V202" s="37"/>
    </row>
    <row r="203" spans="1:22" s="30" customFormat="1" ht="16.5" customHeight="1" x14ac:dyDescent="0.2">
      <c r="A203" s="441"/>
      <c r="B203" s="435"/>
      <c r="C203" s="442"/>
      <c r="D203" s="439"/>
      <c r="E203" s="464"/>
      <c r="F203" s="454"/>
      <c r="G203" s="136" t="s">
        <v>13</v>
      </c>
      <c r="H203" s="35">
        <f>SUM(H200:H201:H202)</f>
        <v>43835</v>
      </c>
      <c r="I203" s="38">
        <f>SUM(I200:I201:I202)</f>
        <v>43835</v>
      </c>
      <c r="J203" s="38">
        <f>SUM(J200:J201:J202)</f>
        <v>1537</v>
      </c>
      <c r="K203" s="352">
        <f>SUM(K200:K201:K202)</f>
        <v>0</v>
      </c>
      <c r="L203" s="35">
        <f>SUM(L200:L201:L202)</f>
        <v>43835</v>
      </c>
      <c r="M203" s="38">
        <f>SUM(M200:M201:M202)</f>
        <v>43835</v>
      </c>
      <c r="N203" s="38">
        <f>SUM(N200:N201:N202)</f>
        <v>1537</v>
      </c>
      <c r="O203" s="40">
        <f>SUM(O200:O201:O202)</f>
        <v>0</v>
      </c>
      <c r="P203" s="342">
        <f>SUM(P200:P201:P202)</f>
        <v>42661</v>
      </c>
      <c r="Q203" s="43">
        <f>SUM(Q200:Q201:Q202)</f>
        <v>42661</v>
      </c>
      <c r="R203" s="515"/>
      <c r="S203" s="139">
        <f>SUM(S200:S202)</f>
        <v>6</v>
      </c>
      <c r="T203" s="139">
        <f>SUM(T200:T202)</f>
        <v>6</v>
      </c>
      <c r="U203" s="140">
        <f>SUM(U200:U202)</f>
        <v>6</v>
      </c>
      <c r="V203" s="37"/>
    </row>
    <row r="204" spans="1:22" s="30" customFormat="1" ht="10.5" customHeight="1" x14ac:dyDescent="0.2">
      <c r="A204" s="441" t="s">
        <v>18</v>
      </c>
      <c r="B204" s="435" t="s">
        <v>20</v>
      </c>
      <c r="C204" s="442">
        <v>9</v>
      </c>
      <c r="D204" s="439" t="s">
        <v>77</v>
      </c>
      <c r="E204" s="464" t="s">
        <v>94</v>
      </c>
      <c r="F204" s="453" t="s">
        <v>268</v>
      </c>
      <c r="G204" s="152" t="s">
        <v>70</v>
      </c>
      <c r="H204" s="36"/>
      <c r="I204" s="39"/>
      <c r="J204" s="39"/>
      <c r="K204" s="351"/>
      <c r="L204" s="11"/>
      <c r="M204" s="6"/>
      <c r="N204" s="6"/>
      <c r="O204" s="10"/>
      <c r="P204" s="84"/>
      <c r="Q204" s="181"/>
      <c r="R204" s="514" t="s">
        <v>142</v>
      </c>
      <c r="S204" s="485">
        <v>9</v>
      </c>
      <c r="T204" s="485">
        <v>9</v>
      </c>
      <c r="U204" s="484">
        <v>9</v>
      </c>
      <c r="V204" s="37"/>
    </row>
    <row r="205" spans="1:22" s="30" customFormat="1" ht="11.25" customHeight="1" x14ac:dyDescent="0.2">
      <c r="A205" s="441"/>
      <c r="B205" s="435"/>
      <c r="C205" s="442"/>
      <c r="D205" s="439"/>
      <c r="E205" s="464"/>
      <c r="F205" s="454"/>
      <c r="G205" s="135" t="s">
        <v>75</v>
      </c>
      <c r="H205" s="36">
        <v>20270</v>
      </c>
      <c r="I205" s="39">
        <v>20270</v>
      </c>
      <c r="J205" s="39"/>
      <c r="K205" s="351"/>
      <c r="L205" s="11">
        <v>20270</v>
      </c>
      <c r="M205" s="6">
        <v>20270</v>
      </c>
      <c r="N205" s="6"/>
      <c r="O205" s="10"/>
      <c r="P205" s="84">
        <v>20270</v>
      </c>
      <c r="Q205" s="181">
        <v>20273</v>
      </c>
      <c r="R205" s="515"/>
      <c r="S205" s="485"/>
      <c r="T205" s="485"/>
      <c r="U205" s="484"/>
      <c r="V205" s="37"/>
    </row>
    <row r="206" spans="1:22" s="30" customFormat="1" ht="10.5" customHeight="1" x14ac:dyDescent="0.2">
      <c r="A206" s="441"/>
      <c r="B206" s="435"/>
      <c r="C206" s="442"/>
      <c r="D206" s="439"/>
      <c r="E206" s="464"/>
      <c r="F206" s="454"/>
      <c r="G206" s="136" t="s">
        <v>13</v>
      </c>
      <c r="H206" s="35">
        <f t="shared" ref="H206:Q206" si="68">SUM(H204:H205)</f>
        <v>20270</v>
      </c>
      <c r="I206" s="38">
        <f t="shared" si="68"/>
        <v>20270</v>
      </c>
      <c r="J206" s="38">
        <f t="shared" si="68"/>
        <v>0</v>
      </c>
      <c r="K206" s="352">
        <f t="shared" si="68"/>
        <v>0</v>
      </c>
      <c r="L206" s="35">
        <f t="shared" si="68"/>
        <v>20270</v>
      </c>
      <c r="M206" s="38">
        <f t="shared" si="68"/>
        <v>20270</v>
      </c>
      <c r="N206" s="38">
        <f t="shared" si="68"/>
        <v>0</v>
      </c>
      <c r="O206" s="40">
        <f t="shared" si="68"/>
        <v>0</v>
      </c>
      <c r="P206" s="342">
        <f t="shared" si="68"/>
        <v>20270</v>
      </c>
      <c r="Q206" s="43">
        <f t="shared" si="68"/>
        <v>20273</v>
      </c>
      <c r="R206" s="515"/>
      <c r="S206" s="139">
        <f>SUM(S204:S205)</f>
        <v>9</v>
      </c>
      <c r="T206" s="139">
        <f>SUM(T204:T205)</f>
        <v>9</v>
      </c>
      <c r="U206" s="140">
        <f>SUM(U204:U205)</f>
        <v>9</v>
      </c>
      <c r="V206" s="37"/>
    </row>
    <row r="207" spans="1:22" s="30" customFormat="1" ht="10.5" customHeight="1" x14ac:dyDescent="0.2">
      <c r="A207" s="441" t="s">
        <v>18</v>
      </c>
      <c r="B207" s="435" t="s">
        <v>20</v>
      </c>
      <c r="C207" s="442">
        <v>10</v>
      </c>
      <c r="D207" s="462" t="s">
        <v>78</v>
      </c>
      <c r="E207" s="464" t="s">
        <v>83</v>
      </c>
      <c r="F207" s="453" t="s">
        <v>268</v>
      </c>
      <c r="G207" s="634" t="s">
        <v>292</v>
      </c>
      <c r="H207" s="625">
        <v>14481</v>
      </c>
      <c r="I207" s="617">
        <v>14481</v>
      </c>
      <c r="J207" s="617"/>
      <c r="K207" s="616"/>
      <c r="L207" s="661">
        <v>14481</v>
      </c>
      <c r="M207" s="420">
        <v>14481</v>
      </c>
      <c r="N207" s="420"/>
      <c r="O207" s="422"/>
      <c r="P207" s="622">
        <v>14481</v>
      </c>
      <c r="Q207" s="627">
        <v>14481</v>
      </c>
      <c r="R207" s="514" t="s">
        <v>151</v>
      </c>
      <c r="S207" s="485">
        <v>50</v>
      </c>
      <c r="T207" s="485">
        <v>50</v>
      </c>
      <c r="U207" s="484">
        <v>50</v>
      </c>
      <c r="V207" s="37"/>
    </row>
    <row r="208" spans="1:22" s="30" customFormat="1" ht="10.5" customHeight="1" x14ac:dyDescent="0.2">
      <c r="A208" s="441"/>
      <c r="B208" s="435"/>
      <c r="C208" s="442"/>
      <c r="D208" s="462"/>
      <c r="E208" s="464"/>
      <c r="F208" s="453"/>
      <c r="G208" s="635"/>
      <c r="H208" s="625"/>
      <c r="I208" s="617"/>
      <c r="J208" s="617"/>
      <c r="K208" s="616"/>
      <c r="L208" s="661"/>
      <c r="M208" s="420"/>
      <c r="N208" s="420"/>
      <c r="O208" s="422"/>
      <c r="P208" s="623"/>
      <c r="Q208" s="628"/>
      <c r="R208" s="514"/>
      <c r="S208" s="485"/>
      <c r="T208" s="485"/>
      <c r="U208" s="484"/>
      <c r="V208" s="37"/>
    </row>
    <row r="209" spans="1:22" s="30" customFormat="1" ht="12.75" customHeight="1" x14ac:dyDescent="0.2">
      <c r="A209" s="441"/>
      <c r="B209" s="435"/>
      <c r="C209" s="442"/>
      <c r="D209" s="462"/>
      <c r="E209" s="464"/>
      <c r="F209" s="454"/>
      <c r="G209" s="636"/>
      <c r="H209" s="625"/>
      <c r="I209" s="617"/>
      <c r="J209" s="617"/>
      <c r="K209" s="616"/>
      <c r="L209" s="661"/>
      <c r="M209" s="420"/>
      <c r="N209" s="420"/>
      <c r="O209" s="422"/>
      <c r="P209" s="624"/>
      <c r="Q209" s="629"/>
      <c r="R209" s="515"/>
      <c r="S209" s="485"/>
      <c r="T209" s="485"/>
      <c r="U209" s="484"/>
      <c r="V209" s="37"/>
    </row>
    <row r="210" spans="1:22" s="30" customFormat="1" ht="10.5" customHeight="1" x14ac:dyDescent="0.2">
      <c r="A210" s="441"/>
      <c r="B210" s="435"/>
      <c r="C210" s="442"/>
      <c r="D210" s="462"/>
      <c r="E210" s="464"/>
      <c r="F210" s="454"/>
      <c r="G210" s="136" t="s">
        <v>13</v>
      </c>
      <c r="H210" s="35">
        <f>SUM(H207:H207)</f>
        <v>14481</v>
      </c>
      <c r="I210" s="38">
        <f t="shared" ref="I210:Q210" si="69">SUM(I207:I207)</f>
        <v>14481</v>
      </c>
      <c r="J210" s="38">
        <f t="shared" si="69"/>
        <v>0</v>
      </c>
      <c r="K210" s="352">
        <f t="shared" si="69"/>
        <v>0</v>
      </c>
      <c r="L210" s="35">
        <f t="shared" si="69"/>
        <v>14481</v>
      </c>
      <c r="M210" s="38">
        <f t="shared" si="69"/>
        <v>14481</v>
      </c>
      <c r="N210" s="38">
        <f t="shared" si="69"/>
        <v>0</v>
      </c>
      <c r="O210" s="40">
        <f t="shared" si="69"/>
        <v>0</v>
      </c>
      <c r="P210" s="342">
        <f t="shared" si="69"/>
        <v>14481</v>
      </c>
      <c r="Q210" s="43">
        <f t="shared" si="69"/>
        <v>14481</v>
      </c>
      <c r="R210" s="515"/>
      <c r="S210" s="139">
        <f>SUM(S207:S209)</f>
        <v>50</v>
      </c>
      <c r="T210" s="139">
        <f>SUM(T207:T209)</f>
        <v>50</v>
      </c>
      <c r="U210" s="140">
        <f>SUM(U207:U209)</f>
        <v>50</v>
      </c>
      <c r="V210" s="37"/>
    </row>
    <row r="211" spans="1:22" s="30" customFormat="1" x14ac:dyDescent="0.2">
      <c r="A211" s="441" t="s">
        <v>18</v>
      </c>
      <c r="B211" s="435" t="s">
        <v>20</v>
      </c>
      <c r="C211" s="442">
        <v>11</v>
      </c>
      <c r="D211" s="439" t="s">
        <v>282</v>
      </c>
      <c r="E211" s="456" t="s">
        <v>98</v>
      </c>
      <c r="F211" s="492" t="s">
        <v>322</v>
      </c>
      <c r="G211" s="242" t="s">
        <v>75</v>
      </c>
      <c r="H211" s="36"/>
      <c r="I211" s="39"/>
      <c r="J211" s="39"/>
      <c r="K211" s="351"/>
      <c r="L211" s="11"/>
      <c r="M211" s="6"/>
      <c r="N211" s="6"/>
      <c r="O211" s="10"/>
      <c r="P211" s="335"/>
      <c r="Q211" s="241"/>
      <c r="R211" s="514" t="s">
        <v>247</v>
      </c>
      <c r="S211" s="236"/>
      <c r="T211" s="236"/>
      <c r="U211" s="235"/>
      <c r="V211" s="37"/>
    </row>
    <row r="212" spans="1:22" s="30" customFormat="1" x14ac:dyDescent="0.2">
      <c r="A212" s="441"/>
      <c r="B212" s="435"/>
      <c r="C212" s="442"/>
      <c r="D212" s="439"/>
      <c r="E212" s="456"/>
      <c r="F212" s="493"/>
      <c r="G212" s="242" t="s">
        <v>133</v>
      </c>
      <c r="H212" s="36">
        <v>14481</v>
      </c>
      <c r="I212" s="39">
        <v>14481</v>
      </c>
      <c r="J212" s="39"/>
      <c r="K212" s="351"/>
      <c r="L212" s="11">
        <v>14481</v>
      </c>
      <c r="M212" s="6">
        <v>14481</v>
      </c>
      <c r="N212" s="6"/>
      <c r="O212" s="10"/>
      <c r="P212" s="335">
        <v>14481</v>
      </c>
      <c r="Q212" s="241">
        <v>14481</v>
      </c>
      <c r="R212" s="514"/>
      <c r="S212" s="236">
        <v>70</v>
      </c>
      <c r="T212" s="236">
        <v>70</v>
      </c>
      <c r="U212" s="235">
        <v>70</v>
      </c>
      <c r="V212" s="37"/>
    </row>
    <row r="213" spans="1:22" s="30" customFormat="1" ht="12.75" customHeight="1" x14ac:dyDescent="0.2">
      <c r="A213" s="441"/>
      <c r="B213" s="435"/>
      <c r="C213" s="442"/>
      <c r="D213" s="439"/>
      <c r="E213" s="456"/>
      <c r="F213" s="493"/>
      <c r="G213" s="242" t="s">
        <v>74</v>
      </c>
      <c r="H213" s="36"/>
      <c r="I213" s="39"/>
      <c r="J213" s="39"/>
      <c r="K213" s="351"/>
      <c r="L213" s="11"/>
      <c r="M213" s="6"/>
      <c r="N213" s="6"/>
      <c r="O213" s="10"/>
      <c r="P213" s="335"/>
      <c r="Q213" s="241"/>
      <c r="R213" s="514"/>
      <c r="S213" s="236"/>
      <c r="T213" s="236"/>
      <c r="U213" s="235"/>
      <c r="V213" s="37"/>
    </row>
    <row r="214" spans="1:22" s="30" customFormat="1" ht="12.75" customHeight="1" x14ac:dyDescent="0.2">
      <c r="A214" s="441"/>
      <c r="B214" s="435"/>
      <c r="C214" s="442"/>
      <c r="D214" s="439"/>
      <c r="E214" s="457"/>
      <c r="F214" s="494"/>
      <c r="G214" s="136" t="s">
        <v>13</v>
      </c>
      <c r="H214" s="35">
        <f>SUM(H211:H212:H213)</f>
        <v>14481</v>
      </c>
      <c r="I214" s="38">
        <f>SUM(I211:I212:I213)</f>
        <v>14481</v>
      </c>
      <c r="J214" s="38">
        <f>SUM(J211:J212:J213)</f>
        <v>0</v>
      </c>
      <c r="K214" s="352">
        <f>SUM(K211:K212:K213)</f>
        <v>0</v>
      </c>
      <c r="L214" s="35">
        <f>SUM(L211:L212:L213)</f>
        <v>14481</v>
      </c>
      <c r="M214" s="38">
        <f>SUM(M211:M212:M213)</f>
        <v>14481</v>
      </c>
      <c r="N214" s="38">
        <f>SUM(N211:N212:N213)</f>
        <v>0</v>
      </c>
      <c r="O214" s="40">
        <f>SUM(O211:O212:O213)</f>
        <v>0</v>
      </c>
      <c r="P214" s="342">
        <f>SUM(P211:P212:P213)</f>
        <v>14481</v>
      </c>
      <c r="Q214" s="43">
        <f>SUM(Q211:Q212:Q213)</f>
        <v>14481</v>
      </c>
      <c r="R214" s="515"/>
      <c r="S214" s="271">
        <f>S211+S212+S213</f>
        <v>70</v>
      </c>
      <c r="T214" s="271">
        <f>T211+T212+T213</f>
        <v>70</v>
      </c>
      <c r="U214" s="271">
        <f>U211+U212+U213</f>
        <v>70</v>
      </c>
      <c r="V214" s="37"/>
    </row>
    <row r="215" spans="1:22" s="30" customFormat="1" ht="12" customHeight="1" outlineLevel="1" x14ac:dyDescent="0.2">
      <c r="A215" s="447" t="s">
        <v>18</v>
      </c>
      <c r="B215" s="488" t="s">
        <v>20</v>
      </c>
      <c r="C215" s="491" t="s">
        <v>62</v>
      </c>
      <c r="D215" s="653" t="s">
        <v>291</v>
      </c>
      <c r="E215" s="630" t="s">
        <v>98</v>
      </c>
      <c r="F215" s="659">
        <v>12</v>
      </c>
      <c r="G215" s="156" t="s">
        <v>74</v>
      </c>
      <c r="H215" s="36"/>
      <c r="I215" s="39"/>
      <c r="J215" s="39"/>
      <c r="K215" s="353"/>
      <c r="L215" s="208"/>
      <c r="M215" s="207"/>
      <c r="N215" s="207"/>
      <c r="O215" s="41"/>
      <c r="P215" s="358"/>
      <c r="Q215" s="266"/>
      <c r="R215" s="514"/>
      <c r="S215" s="39"/>
      <c r="T215" s="39"/>
      <c r="U215" s="41"/>
      <c r="V215" s="37"/>
    </row>
    <row r="216" spans="1:22" s="30" customFormat="1" ht="12" customHeight="1" outlineLevel="1" x14ac:dyDescent="0.2">
      <c r="A216" s="447"/>
      <c r="B216" s="488"/>
      <c r="C216" s="491"/>
      <c r="D216" s="653"/>
      <c r="E216" s="630"/>
      <c r="F216" s="659"/>
      <c r="G216" s="242" t="s">
        <v>75</v>
      </c>
      <c r="H216" s="36">
        <v>19201</v>
      </c>
      <c r="I216" s="39">
        <v>19201</v>
      </c>
      <c r="J216" s="39">
        <v>9795</v>
      </c>
      <c r="K216" s="351"/>
      <c r="L216" s="208">
        <v>19201</v>
      </c>
      <c r="M216" s="207">
        <v>19201</v>
      </c>
      <c r="N216" s="207">
        <v>9795</v>
      </c>
      <c r="O216" s="41"/>
      <c r="P216" s="335">
        <v>43270</v>
      </c>
      <c r="Q216" s="241">
        <v>21270</v>
      </c>
      <c r="R216" s="514"/>
      <c r="S216" s="39"/>
      <c r="T216" s="39"/>
      <c r="U216" s="41"/>
      <c r="V216" s="37"/>
    </row>
    <row r="217" spans="1:22" s="30" customFormat="1" ht="26.25" customHeight="1" outlineLevel="1" x14ac:dyDescent="0.2">
      <c r="A217" s="443"/>
      <c r="B217" s="444"/>
      <c r="C217" s="445"/>
      <c r="D217" s="451"/>
      <c r="E217" s="455"/>
      <c r="F217" s="660"/>
      <c r="G217" s="136" t="s">
        <v>13</v>
      </c>
      <c r="H217" s="35">
        <f>SUM(H215:H216)</f>
        <v>19201</v>
      </c>
      <c r="I217" s="38">
        <f t="shared" ref="I217:Q217" si="70">SUM(I215:I216)</f>
        <v>19201</v>
      </c>
      <c r="J217" s="38">
        <f t="shared" si="70"/>
        <v>9795</v>
      </c>
      <c r="K217" s="352">
        <f t="shared" si="70"/>
        <v>0</v>
      </c>
      <c r="L217" s="35">
        <f t="shared" si="70"/>
        <v>19201</v>
      </c>
      <c r="M217" s="38">
        <f t="shared" si="70"/>
        <v>19201</v>
      </c>
      <c r="N217" s="38">
        <f t="shared" si="70"/>
        <v>9795</v>
      </c>
      <c r="O217" s="40">
        <f t="shared" si="70"/>
        <v>0</v>
      </c>
      <c r="P217" s="342">
        <f t="shared" si="70"/>
        <v>43270</v>
      </c>
      <c r="Q217" s="43">
        <f t="shared" si="70"/>
        <v>21270</v>
      </c>
      <c r="R217" s="515"/>
      <c r="S217" s="205"/>
      <c r="T217" s="205"/>
      <c r="U217" s="205"/>
      <c r="V217" s="37"/>
    </row>
    <row r="218" spans="1:22" s="30" customFormat="1" ht="12" customHeight="1" outlineLevel="1" x14ac:dyDescent="0.2">
      <c r="A218" s="441"/>
      <c r="B218" s="435"/>
      <c r="C218" s="436"/>
      <c r="D218" s="439"/>
      <c r="E218" s="456" t="s">
        <v>98</v>
      </c>
      <c r="F218" s="460" t="s">
        <v>207</v>
      </c>
      <c r="G218" s="242" t="s">
        <v>75</v>
      </c>
      <c r="H218" s="36"/>
      <c r="I218" s="39"/>
      <c r="J218" s="39"/>
      <c r="K218" s="351"/>
      <c r="L218" s="36"/>
      <c r="M218" s="39"/>
      <c r="N218" s="39"/>
      <c r="O218" s="41"/>
      <c r="P218" s="335"/>
      <c r="Q218" s="241"/>
      <c r="R218" s="514"/>
      <c r="S218" s="39"/>
      <c r="T218" s="39"/>
      <c r="U218" s="41"/>
      <c r="V218" s="37"/>
    </row>
    <row r="219" spans="1:22" s="30" customFormat="1" ht="12" customHeight="1" outlineLevel="1" x14ac:dyDescent="0.2">
      <c r="A219" s="441"/>
      <c r="B219" s="435"/>
      <c r="C219" s="436"/>
      <c r="D219" s="439"/>
      <c r="E219" s="457"/>
      <c r="F219" s="450"/>
      <c r="G219" s="136" t="s">
        <v>13</v>
      </c>
      <c r="H219" s="35">
        <f t="shared" ref="H219:Q219" si="71">SUM(H218:H218)</f>
        <v>0</v>
      </c>
      <c r="I219" s="38">
        <f t="shared" si="71"/>
        <v>0</v>
      </c>
      <c r="J219" s="38">
        <f t="shared" si="71"/>
        <v>0</v>
      </c>
      <c r="K219" s="352">
        <f t="shared" si="71"/>
        <v>0</v>
      </c>
      <c r="L219" s="35">
        <f t="shared" si="71"/>
        <v>0</v>
      </c>
      <c r="M219" s="38">
        <f t="shared" si="71"/>
        <v>0</v>
      </c>
      <c r="N219" s="38">
        <f t="shared" si="71"/>
        <v>0</v>
      </c>
      <c r="O219" s="40">
        <f t="shared" si="71"/>
        <v>0</v>
      </c>
      <c r="P219" s="342">
        <f t="shared" si="71"/>
        <v>0</v>
      </c>
      <c r="Q219" s="43">
        <f t="shared" si="71"/>
        <v>0</v>
      </c>
      <c r="R219" s="515"/>
      <c r="S219" s="205">
        <f>SUM(S218:S218)</f>
        <v>0</v>
      </c>
      <c r="T219" s="38">
        <f>SUM(T218:T218)</f>
        <v>0</v>
      </c>
      <c r="U219" s="40">
        <f>SUM(U218:U218)</f>
        <v>0</v>
      </c>
      <c r="V219" s="37"/>
    </row>
    <row r="220" spans="1:22" s="30" customFormat="1" ht="12" hidden="1" customHeight="1" x14ac:dyDescent="0.2">
      <c r="A220" s="441" t="s">
        <v>18</v>
      </c>
      <c r="B220" s="435" t="s">
        <v>20</v>
      </c>
      <c r="C220" s="654"/>
      <c r="D220" s="462"/>
      <c r="E220" s="559" t="s">
        <v>98</v>
      </c>
      <c r="F220" s="453"/>
      <c r="G220" s="618" t="s">
        <v>75</v>
      </c>
      <c r="H220" s="625"/>
      <c r="I220" s="617"/>
      <c r="J220" s="617"/>
      <c r="K220" s="616"/>
      <c r="L220" s="625"/>
      <c r="M220" s="617"/>
      <c r="N220" s="617"/>
      <c r="O220" s="626"/>
      <c r="P220" s="622"/>
      <c r="Q220" s="620"/>
      <c r="R220" s="514"/>
      <c r="S220" s="485"/>
      <c r="T220" s="485"/>
      <c r="U220" s="484"/>
      <c r="V220" s="37"/>
    </row>
    <row r="221" spans="1:22" s="30" customFormat="1" ht="12" hidden="1" customHeight="1" x14ac:dyDescent="0.2">
      <c r="A221" s="441"/>
      <c r="B221" s="435"/>
      <c r="C221" s="442"/>
      <c r="D221" s="462"/>
      <c r="E221" s="560"/>
      <c r="F221" s="454"/>
      <c r="G221" s="619"/>
      <c r="H221" s="625"/>
      <c r="I221" s="617"/>
      <c r="J221" s="617"/>
      <c r="K221" s="616"/>
      <c r="L221" s="625"/>
      <c r="M221" s="617"/>
      <c r="N221" s="617"/>
      <c r="O221" s="626"/>
      <c r="P221" s="624"/>
      <c r="Q221" s="621"/>
      <c r="R221" s="515"/>
      <c r="S221" s="485"/>
      <c r="T221" s="485"/>
      <c r="U221" s="484"/>
      <c r="V221" s="37"/>
    </row>
    <row r="222" spans="1:22" s="30" customFormat="1" ht="12" hidden="1" customHeight="1" x14ac:dyDescent="0.2">
      <c r="A222" s="441"/>
      <c r="B222" s="435"/>
      <c r="C222" s="442"/>
      <c r="D222" s="462"/>
      <c r="E222" s="560"/>
      <c r="F222" s="454"/>
      <c r="G222" s="136" t="s">
        <v>13</v>
      </c>
      <c r="H222" s="35">
        <f>SUM(H220:H220)</f>
        <v>0</v>
      </c>
      <c r="I222" s="38">
        <f t="shared" ref="I222:Q222" si="72">SUM(I220:I220)</f>
        <v>0</v>
      </c>
      <c r="J222" s="38">
        <f t="shared" si="72"/>
        <v>0</v>
      </c>
      <c r="K222" s="352">
        <f t="shared" si="72"/>
        <v>0</v>
      </c>
      <c r="L222" s="35">
        <f t="shared" si="72"/>
        <v>0</v>
      </c>
      <c r="M222" s="38">
        <f t="shared" si="72"/>
        <v>0</v>
      </c>
      <c r="N222" s="38">
        <f t="shared" si="72"/>
        <v>0</v>
      </c>
      <c r="O222" s="40">
        <f t="shared" si="72"/>
        <v>0</v>
      </c>
      <c r="P222" s="342">
        <f t="shared" si="72"/>
        <v>0</v>
      </c>
      <c r="Q222" s="43">
        <f t="shared" si="72"/>
        <v>0</v>
      </c>
      <c r="R222" s="515"/>
      <c r="S222" s="271">
        <f>SUM(S220:S221)</f>
        <v>0</v>
      </c>
      <c r="T222" s="139">
        <f>SUM(T220:T221)</f>
        <v>0</v>
      </c>
      <c r="U222" s="140">
        <f>SUM(U220:U221)</f>
        <v>0</v>
      </c>
      <c r="V222" s="37"/>
    </row>
    <row r="223" spans="1:22" s="30" customFormat="1" ht="12" customHeight="1" x14ac:dyDescent="0.2">
      <c r="A223" s="446" t="s">
        <v>18</v>
      </c>
      <c r="B223" s="466" t="s">
        <v>20</v>
      </c>
      <c r="C223" s="490" t="s">
        <v>64</v>
      </c>
      <c r="D223" s="650" t="s">
        <v>293</v>
      </c>
      <c r="E223" s="631" t="s">
        <v>295</v>
      </c>
      <c r="F223" s="613" t="s">
        <v>263</v>
      </c>
      <c r="G223" s="152" t="s">
        <v>70</v>
      </c>
      <c r="H223" s="11"/>
      <c r="I223" s="6"/>
      <c r="J223" s="6"/>
      <c r="K223" s="161"/>
      <c r="L223" s="11"/>
      <c r="M223" s="6"/>
      <c r="N223" s="6"/>
      <c r="O223" s="10"/>
      <c r="P223" s="165"/>
      <c r="Q223" s="146"/>
      <c r="R223" s="518" t="s">
        <v>25</v>
      </c>
      <c r="S223" s="420"/>
      <c r="T223" s="420"/>
      <c r="U223" s="422"/>
      <c r="V223" s="37"/>
    </row>
    <row r="224" spans="1:22" s="30" customFormat="1" ht="10.5" customHeight="1" x14ac:dyDescent="0.2">
      <c r="A224" s="447"/>
      <c r="B224" s="488"/>
      <c r="C224" s="491"/>
      <c r="D224" s="651"/>
      <c r="E224" s="632"/>
      <c r="F224" s="614"/>
      <c r="G224" s="152" t="s">
        <v>133</v>
      </c>
      <c r="H224" s="11">
        <v>10900</v>
      </c>
      <c r="I224" s="6">
        <v>10900</v>
      </c>
      <c r="J224" s="6"/>
      <c r="K224" s="161"/>
      <c r="L224" s="11">
        <v>10900</v>
      </c>
      <c r="M224" s="6">
        <v>10900</v>
      </c>
      <c r="N224" s="6"/>
      <c r="O224" s="10"/>
      <c r="P224" s="165">
        <v>2317</v>
      </c>
      <c r="Q224" s="146">
        <v>2317</v>
      </c>
      <c r="R224" s="518"/>
      <c r="S224" s="420"/>
      <c r="T224" s="420"/>
      <c r="U224" s="422"/>
      <c r="V224" s="37"/>
    </row>
    <row r="225" spans="1:23" s="34" customFormat="1" ht="11.25" customHeight="1" x14ac:dyDescent="0.2">
      <c r="A225" s="447"/>
      <c r="B225" s="488"/>
      <c r="C225" s="491"/>
      <c r="D225" s="651"/>
      <c r="E225" s="632"/>
      <c r="F225" s="614"/>
      <c r="G225" s="132" t="s">
        <v>75</v>
      </c>
      <c r="H225" s="11"/>
      <c r="I225" s="6"/>
      <c r="J225" s="6"/>
      <c r="K225" s="161"/>
      <c r="L225" s="11"/>
      <c r="M225" s="6"/>
      <c r="N225" s="6"/>
      <c r="O225" s="10"/>
      <c r="P225" s="165"/>
      <c r="Q225" s="146"/>
      <c r="R225" s="518"/>
      <c r="S225" s="420"/>
      <c r="T225" s="420"/>
      <c r="U225" s="422"/>
      <c r="V225" s="33"/>
    </row>
    <row r="226" spans="1:23" s="34" customFormat="1" ht="11.25" customHeight="1" x14ac:dyDescent="0.2">
      <c r="A226" s="443"/>
      <c r="B226" s="444"/>
      <c r="C226" s="445"/>
      <c r="D226" s="652"/>
      <c r="E226" s="633"/>
      <c r="F226" s="615"/>
      <c r="G226" s="136" t="s">
        <v>13</v>
      </c>
      <c r="H226" s="35">
        <f>SUM(H223:H224:H225)</f>
        <v>10900</v>
      </c>
      <c r="I226" s="38">
        <f>SUM(I223:I224:I225)</f>
        <v>10900</v>
      </c>
      <c r="J226" s="38">
        <f>SUM(J223:J224:J225)</f>
        <v>0</v>
      </c>
      <c r="K226" s="352">
        <f>SUM(K223:K224:K225)</f>
        <v>0</v>
      </c>
      <c r="L226" s="35">
        <f>SUM(L223:L224:L225)</f>
        <v>10900</v>
      </c>
      <c r="M226" s="38">
        <f>SUM(M223:M224:M225)</f>
        <v>10900</v>
      </c>
      <c r="N226" s="38">
        <f>SUM(N223:N224:N225)</f>
        <v>0</v>
      </c>
      <c r="O226" s="40">
        <f>SUM(O223:O224:O225)</f>
        <v>0</v>
      </c>
      <c r="P226" s="342">
        <f>SUM(P223:P224:P225)</f>
        <v>2317</v>
      </c>
      <c r="Q226" s="43">
        <f>SUM(Q223:Q224:Q225)</f>
        <v>2317</v>
      </c>
      <c r="R226" s="518"/>
      <c r="S226" s="38">
        <f>SUM(S223:S225)</f>
        <v>0</v>
      </c>
      <c r="T226" s="38">
        <f>SUM(T223:T225)</f>
        <v>0</v>
      </c>
      <c r="U226" s="40">
        <f>SUM(U223:U225)</f>
        <v>0</v>
      </c>
      <c r="V226" s="33"/>
    </row>
    <row r="227" spans="1:23" s="30" customFormat="1" ht="10.5" customHeight="1" x14ac:dyDescent="0.2">
      <c r="A227" s="441" t="s">
        <v>18</v>
      </c>
      <c r="B227" s="435" t="s">
        <v>20</v>
      </c>
      <c r="C227" s="436" t="s">
        <v>65</v>
      </c>
      <c r="D227" s="462" t="s">
        <v>294</v>
      </c>
      <c r="E227" s="559" t="s">
        <v>79</v>
      </c>
      <c r="F227" s="453" t="s">
        <v>263</v>
      </c>
      <c r="G227" s="152" t="s">
        <v>70</v>
      </c>
      <c r="H227" s="11"/>
      <c r="I227" s="6"/>
      <c r="J227" s="6"/>
      <c r="K227" s="161"/>
      <c r="L227" s="11"/>
      <c r="M227" s="6"/>
      <c r="N227" s="6"/>
      <c r="O227" s="10"/>
      <c r="P227" s="165"/>
      <c r="Q227" s="146"/>
      <c r="R227" s="518" t="s">
        <v>25</v>
      </c>
      <c r="S227" s="420"/>
      <c r="T227" s="420"/>
      <c r="U227" s="422"/>
      <c r="V227" s="37"/>
    </row>
    <row r="228" spans="1:23" s="30" customFormat="1" ht="10.5" customHeight="1" x14ac:dyDescent="0.2">
      <c r="A228" s="441"/>
      <c r="B228" s="435"/>
      <c r="C228" s="436"/>
      <c r="D228" s="462"/>
      <c r="E228" s="559"/>
      <c r="F228" s="453"/>
      <c r="G228" s="152" t="s">
        <v>133</v>
      </c>
      <c r="H228" s="11">
        <v>870</v>
      </c>
      <c r="I228" s="6">
        <v>870</v>
      </c>
      <c r="J228" s="6"/>
      <c r="K228" s="161"/>
      <c r="L228" s="11">
        <v>870</v>
      </c>
      <c r="M228" s="6">
        <v>870</v>
      </c>
      <c r="N228" s="6"/>
      <c r="O228" s="10"/>
      <c r="P228" s="165">
        <v>869</v>
      </c>
      <c r="Q228" s="146">
        <v>869</v>
      </c>
      <c r="R228" s="518"/>
      <c r="S228" s="420"/>
      <c r="T228" s="420"/>
      <c r="U228" s="422"/>
      <c r="V228" s="37"/>
    </row>
    <row r="229" spans="1:23" s="34" customFormat="1" x14ac:dyDescent="0.2">
      <c r="A229" s="441"/>
      <c r="B229" s="435"/>
      <c r="C229" s="436"/>
      <c r="D229" s="462"/>
      <c r="E229" s="559"/>
      <c r="F229" s="453"/>
      <c r="G229" s="132" t="s">
        <v>75</v>
      </c>
      <c r="H229" s="11"/>
      <c r="I229" s="6"/>
      <c r="J229" s="6"/>
      <c r="K229" s="161"/>
      <c r="L229" s="11"/>
      <c r="M229" s="6"/>
      <c r="N229" s="6"/>
      <c r="O229" s="10"/>
      <c r="P229" s="165"/>
      <c r="Q229" s="146"/>
      <c r="R229" s="518"/>
      <c r="S229" s="420"/>
      <c r="T229" s="420"/>
      <c r="U229" s="422"/>
      <c r="V229" s="33"/>
    </row>
    <row r="230" spans="1:23" s="30" customFormat="1" ht="10.15" customHeight="1" thickBot="1" x14ac:dyDescent="0.25">
      <c r="A230" s="441"/>
      <c r="B230" s="435"/>
      <c r="C230" s="436"/>
      <c r="D230" s="462"/>
      <c r="E230" s="560"/>
      <c r="F230" s="453"/>
      <c r="G230" s="136" t="s">
        <v>13</v>
      </c>
      <c r="H230" s="215">
        <f>SUM(H227:H228:H229)</f>
        <v>870</v>
      </c>
      <c r="I230" s="216">
        <f>SUM(I227:I228:I229)</f>
        <v>870</v>
      </c>
      <c r="J230" s="216">
        <f>SUM(J227:J228:J229)</f>
        <v>0</v>
      </c>
      <c r="K230" s="355">
        <f>SUM(K227:K228:K229)</f>
        <v>0</v>
      </c>
      <c r="L230" s="215">
        <f>SUM(L227:L228:L229)</f>
        <v>870</v>
      </c>
      <c r="M230" s="216">
        <f>SUM(M227:M228:M229)</f>
        <v>870</v>
      </c>
      <c r="N230" s="216">
        <f>SUM(N227:N228:N229)</f>
        <v>0</v>
      </c>
      <c r="O230" s="217">
        <f>SUM(O227:O228:O229)</f>
        <v>0</v>
      </c>
      <c r="P230" s="359">
        <f>SUM(P227:P228:P229)</f>
        <v>869</v>
      </c>
      <c r="Q230" s="43">
        <f>SUM(Q227:Q228:Q229)</f>
        <v>869</v>
      </c>
      <c r="R230" s="518"/>
      <c r="S230" s="38">
        <f>SUM(S227:S229)</f>
        <v>0</v>
      </c>
      <c r="T230" s="38">
        <f>SUM(T227:T229)</f>
        <v>0</v>
      </c>
      <c r="U230" s="40">
        <f>SUM(U227:U229)</f>
        <v>0</v>
      </c>
      <c r="V230" s="37"/>
    </row>
    <row r="231" spans="1:23" ht="15" customHeight="1" x14ac:dyDescent="0.2">
      <c r="A231" s="441" t="s">
        <v>18</v>
      </c>
      <c r="B231" s="435" t="s">
        <v>20</v>
      </c>
      <c r="C231" s="436" t="s">
        <v>99</v>
      </c>
      <c r="D231" s="439"/>
      <c r="E231" s="456" t="s">
        <v>260</v>
      </c>
      <c r="F231" s="453" t="s">
        <v>212</v>
      </c>
      <c r="G231" s="152" t="s">
        <v>74</v>
      </c>
      <c r="H231" s="85"/>
      <c r="I231" s="81"/>
      <c r="J231" s="81"/>
      <c r="K231" s="80"/>
      <c r="L231" s="85"/>
      <c r="M231" s="81"/>
      <c r="N231" s="81"/>
      <c r="O231" s="80"/>
      <c r="P231" s="213"/>
      <c r="Q231" s="146"/>
      <c r="R231" s="518" t="s">
        <v>25</v>
      </c>
      <c r="S231" s="6"/>
      <c r="T231" s="6"/>
      <c r="U231" s="10"/>
      <c r="V231" s="5"/>
    </row>
    <row r="232" spans="1:23" ht="15" customHeight="1" thickBot="1" x14ac:dyDescent="0.25">
      <c r="A232" s="441"/>
      <c r="B232" s="435"/>
      <c r="C232" s="437"/>
      <c r="D232" s="452"/>
      <c r="E232" s="457"/>
      <c r="F232" s="454"/>
      <c r="G232" s="136" t="s">
        <v>13</v>
      </c>
      <c r="H232" s="215">
        <f t="shared" ref="H232:Q232" si="73">SUM(H231:H231)</f>
        <v>0</v>
      </c>
      <c r="I232" s="216">
        <f t="shared" si="73"/>
        <v>0</v>
      </c>
      <c r="J232" s="216">
        <f t="shared" si="73"/>
        <v>0</v>
      </c>
      <c r="K232" s="217">
        <f t="shared" si="73"/>
        <v>0</v>
      </c>
      <c r="L232" s="215">
        <f t="shared" si="73"/>
        <v>0</v>
      </c>
      <c r="M232" s="216">
        <f t="shared" si="73"/>
        <v>0</v>
      </c>
      <c r="N232" s="216">
        <f t="shared" si="73"/>
        <v>0</v>
      </c>
      <c r="O232" s="217">
        <f t="shared" si="73"/>
        <v>0</v>
      </c>
      <c r="P232" s="131">
        <f t="shared" si="73"/>
        <v>0</v>
      </c>
      <c r="Q232" s="151">
        <f t="shared" si="73"/>
        <v>0</v>
      </c>
      <c r="R232" s="606"/>
      <c r="S232" s="216">
        <f>SUM(S231:S231)</f>
        <v>0</v>
      </c>
      <c r="T232" s="216">
        <f>SUM(T231:T231)</f>
        <v>0</v>
      </c>
      <c r="U232" s="217">
        <f>SUM(U231:U231)</f>
        <v>0</v>
      </c>
      <c r="V232" s="5"/>
    </row>
    <row r="233" spans="1:23" ht="0.6" customHeight="1" outlineLevel="1" x14ac:dyDescent="0.2">
      <c r="A233" s="441" t="s">
        <v>18</v>
      </c>
      <c r="B233" s="435" t="s">
        <v>20</v>
      </c>
      <c r="C233" s="436" t="s">
        <v>204</v>
      </c>
      <c r="D233" s="462"/>
      <c r="E233" s="456" t="s">
        <v>260</v>
      </c>
      <c r="F233" s="459">
        <v>10</v>
      </c>
      <c r="G233" s="163" t="s">
        <v>74</v>
      </c>
      <c r="H233" s="86"/>
      <c r="I233" s="81"/>
      <c r="J233" s="81"/>
      <c r="K233" s="213"/>
      <c r="L233" s="85"/>
      <c r="M233" s="81"/>
      <c r="N233" s="81"/>
      <c r="O233" s="214"/>
      <c r="P233" s="96"/>
      <c r="Q233" s="162"/>
      <c r="R233" s="604"/>
      <c r="S233" s="182"/>
      <c r="T233" s="182"/>
      <c r="U233" s="183"/>
      <c r="V233" s="5"/>
    </row>
    <row r="234" spans="1:23" ht="15" customHeight="1" outlineLevel="1" x14ac:dyDescent="0.2">
      <c r="A234" s="441"/>
      <c r="B234" s="435"/>
      <c r="C234" s="437"/>
      <c r="D234" s="462"/>
      <c r="E234" s="457"/>
      <c r="F234" s="459"/>
      <c r="G234" s="136" t="s">
        <v>13</v>
      </c>
      <c r="H234" s="83">
        <f>H233</f>
        <v>0</v>
      </c>
      <c r="I234" s="38">
        <f t="shared" ref="I234:Q234" si="74">I233</f>
        <v>0</v>
      </c>
      <c r="J234" s="38">
        <f t="shared" si="74"/>
        <v>0</v>
      </c>
      <c r="K234" s="43">
        <f t="shared" si="74"/>
        <v>0</v>
      </c>
      <c r="L234" s="83">
        <f t="shared" si="74"/>
        <v>0</v>
      </c>
      <c r="M234" s="38">
        <f t="shared" si="74"/>
        <v>0</v>
      </c>
      <c r="N234" s="38">
        <f t="shared" si="74"/>
        <v>0</v>
      </c>
      <c r="O234" s="43">
        <f t="shared" si="74"/>
        <v>0</v>
      </c>
      <c r="P234" s="35">
        <f t="shared" si="74"/>
        <v>0</v>
      </c>
      <c r="Q234" s="35">
        <f t="shared" si="74"/>
        <v>0</v>
      </c>
      <c r="R234" s="605"/>
      <c r="S234" s="139">
        <f>S233</f>
        <v>0</v>
      </c>
      <c r="T234" s="139">
        <f>T233</f>
        <v>0</v>
      </c>
      <c r="U234" s="140">
        <f>U233</f>
        <v>0</v>
      </c>
      <c r="V234" s="5"/>
    </row>
    <row r="235" spans="1:23" ht="15" customHeight="1" outlineLevel="1" x14ac:dyDescent="0.2">
      <c r="A235" s="441" t="s">
        <v>18</v>
      </c>
      <c r="B235" s="435" t="s">
        <v>20</v>
      </c>
      <c r="C235" s="436" t="s">
        <v>205</v>
      </c>
      <c r="D235" s="462"/>
      <c r="E235" s="456" t="s">
        <v>260</v>
      </c>
      <c r="F235" s="458" t="s">
        <v>152</v>
      </c>
      <c r="G235" s="163" t="s">
        <v>74</v>
      </c>
      <c r="H235" s="82"/>
      <c r="I235" s="6"/>
      <c r="J235" s="6"/>
      <c r="K235" s="94"/>
      <c r="L235" s="82"/>
      <c r="M235" s="6"/>
      <c r="N235" s="102"/>
      <c r="O235" s="161"/>
      <c r="P235" s="165"/>
      <c r="Q235" s="146"/>
      <c r="R235" s="603"/>
      <c r="S235" s="159"/>
      <c r="T235" s="159"/>
      <c r="U235" s="178"/>
      <c r="V235" s="5"/>
    </row>
    <row r="236" spans="1:23" ht="15" customHeight="1" outlineLevel="1" thickBot="1" x14ac:dyDescent="0.25">
      <c r="A236" s="441"/>
      <c r="B236" s="435"/>
      <c r="C236" s="437"/>
      <c r="D236" s="462"/>
      <c r="E236" s="457"/>
      <c r="F236" s="459"/>
      <c r="G236" s="164" t="s">
        <v>13</v>
      </c>
      <c r="H236" s="185">
        <f>H235</f>
        <v>0</v>
      </c>
      <c r="I236" s="119">
        <f t="shared" ref="I236:Q236" si="75">I235</f>
        <v>0</v>
      </c>
      <c r="J236" s="119">
        <f t="shared" si="75"/>
        <v>0</v>
      </c>
      <c r="K236" s="118">
        <f t="shared" si="75"/>
        <v>0</v>
      </c>
      <c r="L236" s="185">
        <f t="shared" si="75"/>
        <v>0</v>
      </c>
      <c r="M236" s="119">
        <f t="shared" si="75"/>
        <v>0</v>
      </c>
      <c r="N236" s="216">
        <f t="shared" si="75"/>
        <v>0</v>
      </c>
      <c r="O236" s="118">
        <f t="shared" si="75"/>
        <v>0</v>
      </c>
      <c r="P236" s="120">
        <f t="shared" si="75"/>
        <v>0</v>
      </c>
      <c r="Q236" s="120">
        <f t="shared" si="75"/>
        <v>0</v>
      </c>
      <c r="R236" s="604"/>
      <c r="S236" s="143">
        <f>S235</f>
        <v>0</v>
      </c>
      <c r="T236" s="143">
        <f>T235</f>
        <v>0</v>
      </c>
      <c r="U236" s="144">
        <f>U235</f>
        <v>0</v>
      </c>
      <c r="V236" s="5"/>
    </row>
    <row r="237" spans="1:23" s="34" customFormat="1" ht="12" thickBot="1" x14ac:dyDescent="0.25">
      <c r="A237" s="184" t="s">
        <v>18</v>
      </c>
      <c r="B237" s="160" t="s">
        <v>20</v>
      </c>
      <c r="C237" s="537" t="s">
        <v>14</v>
      </c>
      <c r="D237" s="538"/>
      <c r="E237" s="538"/>
      <c r="F237" s="538"/>
      <c r="G237" s="538"/>
      <c r="H237" s="22">
        <f t="shared" ref="H237:O237" si="76">H143+H159+H181+H186+H191+H195+H199+H203+H206+H210+H214+H217+H226+H230</f>
        <v>1599048</v>
      </c>
      <c r="I237" s="22">
        <f t="shared" si="76"/>
        <v>1599048</v>
      </c>
      <c r="J237" s="22">
        <f t="shared" si="76"/>
        <v>795064</v>
      </c>
      <c r="K237" s="22">
        <f t="shared" si="76"/>
        <v>0</v>
      </c>
      <c r="L237" s="22">
        <f t="shared" si="76"/>
        <v>1492485</v>
      </c>
      <c r="M237" s="22">
        <f t="shared" si="76"/>
        <v>1492485</v>
      </c>
      <c r="N237" s="22">
        <f t="shared" si="76"/>
        <v>704932</v>
      </c>
      <c r="O237" s="22">
        <f t="shared" si="76"/>
        <v>0</v>
      </c>
      <c r="P237" s="99">
        <f>P143+P159+P181+P186+P191+P195+P199+P203+P206+P210+P214+P222+P226+P230+P232+P217</f>
        <v>1610139</v>
      </c>
      <c r="Q237" s="99">
        <f>Q143+Q159+Q181+Q186+Q191+Q195+Q199+Q203+Q206+Q210+Q214+Q222+Q226+Q230+Q232+Q217</f>
        <v>1719289</v>
      </c>
      <c r="R237" s="121" t="s">
        <v>26</v>
      </c>
      <c r="S237" s="13" t="s">
        <v>25</v>
      </c>
      <c r="T237" s="13" t="s">
        <v>25</v>
      </c>
      <c r="U237" s="14" t="s">
        <v>25</v>
      </c>
      <c r="V237" s="33"/>
      <c r="W237" s="389"/>
    </row>
    <row r="238" spans="1:23" s="34" customFormat="1" ht="12" thickBot="1" x14ac:dyDescent="0.25">
      <c r="A238" s="129" t="s">
        <v>18</v>
      </c>
      <c r="B238" s="130">
        <v>3</v>
      </c>
      <c r="C238" s="609" t="s">
        <v>69</v>
      </c>
      <c r="D238" s="610"/>
      <c r="E238" s="610"/>
      <c r="F238" s="610"/>
      <c r="G238" s="610"/>
      <c r="H238" s="611"/>
      <c r="I238" s="611"/>
      <c r="J238" s="611"/>
      <c r="K238" s="611"/>
      <c r="L238" s="611"/>
      <c r="M238" s="611"/>
      <c r="N238" s="611"/>
      <c r="O238" s="611"/>
      <c r="P238" s="610"/>
      <c r="Q238" s="610"/>
      <c r="R238" s="610"/>
      <c r="S238" s="610"/>
      <c r="T238" s="610"/>
      <c r="U238" s="612"/>
      <c r="V238" s="33"/>
    </row>
    <row r="239" spans="1:23" s="34" customFormat="1" ht="11.25" customHeight="1" x14ac:dyDescent="0.2">
      <c r="A239" s="443" t="s">
        <v>18</v>
      </c>
      <c r="B239" s="444" t="s">
        <v>19</v>
      </c>
      <c r="C239" s="445" t="s">
        <v>18</v>
      </c>
      <c r="D239" s="451" t="s">
        <v>139</v>
      </c>
      <c r="E239" s="455" t="s">
        <v>146</v>
      </c>
      <c r="F239" s="448" t="s">
        <v>320</v>
      </c>
      <c r="G239" s="128" t="s">
        <v>76</v>
      </c>
      <c r="H239" s="325">
        <f t="shared" ref="H239:J241" si="77">H243+H247</f>
        <v>98192</v>
      </c>
      <c r="I239" s="326">
        <f t="shared" si="77"/>
        <v>98192</v>
      </c>
      <c r="J239" s="326">
        <f t="shared" si="77"/>
        <v>55432</v>
      </c>
      <c r="K239" s="327">
        <f t="shared" ref="K239:Q239" si="78">K243+K247</f>
        <v>0</v>
      </c>
      <c r="L239" s="325">
        <f t="shared" si="78"/>
        <v>73707</v>
      </c>
      <c r="M239" s="326">
        <f t="shared" si="78"/>
        <v>73707</v>
      </c>
      <c r="N239" s="326">
        <f t="shared" si="78"/>
        <v>52472</v>
      </c>
      <c r="O239" s="327">
        <f t="shared" si="78"/>
        <v>0</v>
      </c>
      <c r="P239" s="340">
        <f>P243+P247</f>
        <v>104268</v>
      </c>
      <c r="Q239" s="97">
        <f t="shared" si="78"/>
        <v>111208</v>
      </c>
      <c r="R239" s="417" t="s">
        <v>141</v>
      </c>
      <c r="S239" s="428">
        <v>4500</v>
      </c>
      <c r="T239" s="428">
        <v>4500</v>
      </c>
      <c r="U239" s="425">
        <v>5000</v>
      </c>
      <c r="V239" s="33"/>
    </row>
    <row r="240" spans="1:23" s="34" customFormat="1" ht="11.25" customHeight="1" x14ac:dyDescent="0.2">
      <c r="A240" s="443"/>
      <c r="B240" s="444"/>
      <c r="C240" s="445"/>
      <c r="D240" s="451"/>
      <c r="E240" s="455"/>
      <c r="F240" s="448"/>
      <c r="G240" s="32" t="s">
        <v>135</v>
      </c>
      <c r="H240" s="85">
        <f t="shared" si="77"/>
        <v>2800</v>
      </c>
      <c r="I240" s="97">
        <v>2800</v>
      </c>
      <c r="J240" s="97">
        <f t="shared" si="77"/>
        <v>0</v>
      </c>
      <c r="K240" s="213">
        <f t="shared" ref="K240:Q240" si="79">K244+K248</f>
        <v>0</v>
      </c>
      <c r="L240" s="85">
        <f t="shared" si="79"/>
        <v>5792</v>
      </c>
      <c r="M240" s="97">
        <f t="shared" si="79"/>
        <v>5792</v>
      </c>
      <c r="N240" s="97">
        <f t="shared" si="79"/>
        <v>0</v>
      </c>
      <c r="O240" s="213">
        <f t="shared" si="79"/>
        <v>0</v>
      </c>
      <c r="P240" s="96">
        <f t="shared" si="79"/>
        <v>3538</v>
      </c>
      <c r="Q240" s="97">
        <f t="shared" si="79"/>
        <v>3538</v>
      </c>
      <c r="R240" s="417"/>
      <c r="S240" s="428"/>
      <c r="T240" s="428"/>
      <c r="U240" s="425"/>
      <c r="V240" s="33"/>
    </row>
    <row r="241" spans="1:24" s="34" customFormat="1" x14ac:dyDescent="0.2">
      <c r="A241" s="441"/>
      <c r="B241" s="435"/>
      <c r="C241" s="437"/>
      <c r="D241" s="439"/>
      <c r="E241" s="456"/>
      <c r="F241" s="449"/>
      <c r="G241" s="32" t="s">
        <v>75</v>
      </c>
      <c r="H241" s="328">
        <f t="shared" si="77"/>
        <v>28000</v>
      </c>
      <c r="I241" s="95">
        <f t="shared" si="77"/>
        <v>3800</v>
      </c>
      <c r="J241" s="95">
        <f t="shared" si="77"/>
        <v>0</v>
      </c>
      <c r="K241" s="329">
        <f t="shared" ref="K241:Q241" si="80">K245+K249</f>
        <v>25000</v>
      </c>
      <c r="L241" s="328">
        <f t="shared" si="80"/>
        <v>10000</v>
      </c>
      <c r="M241" s="95">
        <f t="shared" si="80"/>
        <v>10000</v>
      </c>
      <c r="N241" s="95">
        <f t="shared" si="80"/>
        <v>7635</v>
      </c>
      <c r="O241" s="329">
        <f t="shared" si="80"/>
        <v>0</v>
      </c>
      <c r="P241" s="341">
        <f t="shared" si="80"/>
        <v>3200</v>
      </c>
      <c r="Q241" s="95">
        <f t="shared" si="80"/>
        <v>3500</v>
      </c>
      <c r="R241" s="418"/>
      <c r="S241" s="513"/>
      <c r="T241" s="513"/>
      <c r="U241" s="461"/>
      <c r="V241" s="33"/>
    </row>
    <row r="242" spans="1:24" s="34" customFormat="1" x14ac:dyDescent="0.2">
      <c r="A242" s="441"/>
      <c r="B242" s="435"/>
      <c r="C242" s="437"/>
      <c r="D242" s="452"/>
      <c r="E242" s="457"/>
      <c r="F242" s="450"/>
      <c r="G242" s="42" t="s">
        <v>13</v>
      </c>
      <c r="H242" s="35">
        <f t="shared" ref="H242:Q242" si="81">SUM(H239:H241)</f>
        <v>128992</v>
      </c>
      <c r="I242" s="43">
        <f t="shared" si="81"/>
        <v>104792</v>
      </c>
      <c r="J242" s="43">
        <f t="shared" si="81"/>
        <v>55432</v>
      </c>
      <c r="K242" s="131">
        <f t="shared" si="81"/>
        <v>25000</v>
      </c>
      <c r="L242" s="35">
        <f t="shared" si="81"/>
        <v>89499</v>
      </c>
      <c r="M242" s="43">
        <f t="shared" si="81"/>
        <v>89499</v>
      </c>
      <c r="N242" s="43">
        <f t="shared" si="81"/>
        <v>60107</v>
      </c>
      <c r="O242" s="131">
        <f t="shared" si="81"/>
        <v>0</v>
      </c>
      <c r="P242" s="342">
        <f t="shared" si="81"/>
        <v>111006</v>
      </c>
      <c r="Q242" s="43">
        <f t="shared" si="81"/>
        <v>118246</v>
      </c>
      <c r="R242" s="418"/>
      <c r="S242" s="139">
        <f>SUM(S239:S241)</f>
        <v>4500</v>
      </c>
      <c r="T242" s="139">
        <f>SUM(T239:T241)</f>
        <v>4500</v>
      </c>
      <c r="U242" s="140">
        <f>SUM(U239:U241)</f>
        <v>5000</v>
      </c>
      <c r="V242" s="33"/>
    </row>
    <row r="243" spans="1:24" s="34" customFormat="1" ht="11.25" customHeight="1" outlineLevel="1" x14ac:dyDescent="0.2">
      <c r="A243" s="443" t="s">
        <v>18</v>
      </c>
      <c r="B243" s="444" t="s">
        <v>19</v>
      </c>
      <c r="C243" s="445" t="s">
        <v>192</v>
      </c>
      <c r="D243" s="451" t="s">
        <v>296</v>
      </c>
      <c r="E243" s="455" t="s">
        <v>146</v>
      </c>
      <c r="F243" s="448" t="s">
        <v>320</v>
      </c>
      <c r="G243" s="128" t="s">
        <v>76</v>
      </c>
      <c r="H243" s="85">
        <v>49791</v>
      </c>
      <c r="I243" s="97">
        <v>49791</v>
      </c>
      <c r="J243" s="81">
        <v>28815</v>
      </c>
      <c r="K243" s="80"/>
      <c r="L243" s="85">
        <v>39068</v>
      </c>
      <c r="M243" s="81">
        <v>39068</v>
      </c>
      <c r="N243" s="81">
        <v>29182</v>
      </c>
      <c r="O243" s="80"/>
      <c r="P243" s="96">
        <v>52844</v>
      </c>
      <c r="Q243" s="213">
        <v>56364</v>
      </c>
      <c r="R243" s="417" t="s">
        <v>244</v>
      </c>
      <c r="S243" s="419">
        <v>3250</v>
      </c>
      <c r="T243" s="419">
        <v>3700</v>
      </c>
      <c r="U243" s="421">
        <v>3600</v>
      </c>
      <c r="V243" s="33"/>
    </row>
    <row r="244" spans="1:24" s="34" customFormat="1" ht="11.25" customHeight="1" outlineLevel="1" x14ac:dyDescent="0.2">
      <c r="A244" s="443"/>
      <c r="B244" s="444"/>
      <c r="C244" s="445"/>
      <c r="D244" s="451"/>
      <c r="E244" s="455"/>
      <c r="F244" s="448"/>
      <c r="G244" s="32" t="s">
        <v>135</v>
      </c>
      <c r="H244" s="85">
        <v>2800</v>
      </c>
      <c r="I244" s="97"/>
      <c r="J244" s="81"/>
      <c r="K244" s="80"/>
      <c r="L244" s="85"/>
      <c r="M244" s="81"/>
      <c r="N244" s="81"/>
      <c r="O244" s="80"/>
      <c r="P244" s="96"/>
      <c r="Q244" s="213"/>
      <c r="R244" s="417"/>
      <c r="S244" s="419"/>
      <c r="T244" s="419"/>
      <c r="U244" s="421"/>
      <c r="V244" s="33"/>
    </row>
    <row r="245" spans="1:24" s="34" customFormat="1" outlineLevel="1" x14ac:dyDescent="0.2">
      <c r="A245" s="441"/>
      <c r="B245" s="435"/>
      <c r="C245" s="437"/>
      <c r="D245" s="439"/>
      <c r="E245" s="456"/>
      <c r="F245" s="449"/>
      <c r="G245" s="32" t="s">
        <v>75</v>
      </c>
      <c r="H245" s="328"/>
      <c r="I245" s="95">
        <v>1000</v>
      </c>
      <c r="J245" s="6"/>
      <c r="K245" s="10"/>
      <c r="L245" s="11"/>
      <c r="M245" s="6"/>
      <c r="N245" s="6"/>
      <c r="O245" s="10"/>
      <c r="P245" s="96"/>
      <c r="Q245" s="213"/>
      <c r="R245" s="418"/>
      <c r="S245" s="420"/>
      <c r="T245" s="420"/>
      <c r="U245" s="422"/>
      <c r="V245" s="33"/>
    </row>
    <row r="246" spans="1:24" s="34" customFormat="1" ht="11.25" customHeight="1" outlineLevel="1" x14ac:dyDescent="0.2">
      <c r="A246" s="441"/>
      <c r="B246" s="435"/>
      <c r="C246" s="437"/>
      <c r="D246" s="452"/>
      <c r="E246" s="457"/>
      <c r="F246" s="450"/>
      <c r="G246" s="42" t="s">
        <v>13</v>
      </c>
      <c r="H246" s="35">
        <f t="shared" ref="H246:Q246" si="82">SUM(H243:H245)</f>
        <v>52591</v>
      </c>
      <c r="I246" s="43">
        <f t="shared" si="82"/>
        <v>50791</v>
      </c>
      <c r="J246" s="43">
        <f t="shared" si="82"/>
        <v>28815</v>
      </c>
      <c r="K246" s="131">
        <f t="shared" si="82"/>
        <v>0</v>
      </c>
      <c r="L246" s="35">
        <f t="shared" si="82"/>
        <v>39068</v>
      </c>
      <c r="M246" s="43">
        <f t="shared" si="82"/>
        <v>39068</v>
      </c>
      <c r="N246" s="43">
        <f t="shared" si="82"/>
        <v>29182</v>
      </c>
      <c r="O246" s="131">
        <f t="shared" si="82"/>
        <v>0</v>
      </c>
      <c r="P246" s="342">
        <f t="shared" si="82"/>
        <v>52844</v>
      </c>
      <c r="Q246" s="43">
        <f t="shared" si="82"/>
        <v>56364</v>
      </c>
      <c r="R246" s="418"/>
      <c r="S246" s="38">
        <f>SUM(S243:S245)</f>
        <v>3250</v>
      </c>
      <c r="T246" s="38">
        <f>SUM(T243:T245)</f>
        <v>3700</v>
      </c>
      <c r="U246" s="40">
        <f>SUM(U243:U245)</f>
        <v>3600</v>
      </c>
      <c r="V246" s="33"/>
    </row>
    <row r="247" spans="1:24" s="34" customFormat="1" ht="11.25" customHeight="1" outlineLevel="1" x14ac:dyDescent="0.2">
      <c r="A247" s="443" t="s">
        <v>18</v>
      </c>
      <c r="B247" s="444" t="s">
        <v>19</v>
      </c>
      <c r="C247" s="445" t="s">
        <v>191</v>
      </c>
      <c r="D247" s="451" t="s">
        <v>297</v>
      </c>
      <c r="E247" s="455" t="s">
        <v>146</v>
      </c>
      <c r="F247" s="448" t="s">
        <v>320</v>
      </c>
      <c r="G247" s="128" t="s">
        <v>76</v>
      </c>
      <c r="H247" s="85">
        <v>48401</v>
      </c>
      <c r="I247" s="97">
        <v>48401</v>
      </c>
      <c r="J247" s="81">
        <v>26617</v>
      </c>
      <c r="K247" s="80"/>
      <c r="L247" s="85">
        <v>34639</v>
      </c>
      <c r="M247" s="81">
        <v>34639</v>
      </c>
      <c r="N247" s="81">
        <v>23290</v>
      </c>
      <c r="O247" s="80"/>
      <c r="P247" s="96">
        <v>51424</v>
      </c>
      <c r="Q247" s="213">
        <v>54844</v>
      </c>
      <c r="R247" s="417" t="s">
        <v>274</v>
      </c>
      <c r="S247" s="419">
        <v>1250</v>
      </c>
      <c r="T247" s="419">
        <v>2800</v>
      </c>
      <c r="U247" s="421">
        <v>3200</v>
      </c>
      <c r="V247" s="33"/>
    </row>
    <row r="248" spans="1:24" s="34" customFormat="1" ht="11.25" customHeight="1" outlineLevel="1" x14ac:dyDescent="0.2">
      <c r="A248" s="443"/>
      <c r="B248" s="444"/>
      <c r="C248" s="445"/>
      <c r="D248" s="451"/>
      <c r="E248" s="455"/>
      <c r="F248" s="448"/>
      <c r="G248" s="32" t="s">
        <v>135</v>
      </c>
      <c r="H248" s="85"/>
      <c r="I248" s="97"/>
      <c r="J248" s="81"/>
      <c r="K248" s="80"/>
      <c r="L248" s="85">
        <v>5792</v>
      </c>
      <c r="M248" s="81">
        <v>5792</v>
      </c>
      <c r="N248" s="81"/>
      <c r="O248" s="80"/>
      <c r="P248" s="96">
        <v>3538</v>
      </c>
      <c r="Q248" s="213">
        <v>3538</v>
      </c>
      <c r="R248" s="417"/>
      <c r="S248" s="419"/>
      <c r="T248" s="419"/>
      <c r="U248" s="421"/>
      <c r="V248" s="33"/>
      <c r="W248" s="389"/>
      <c r="X248" s="389"/>
    </row>
    <row r="249" spans="1:24" s="34" customFormat="1" outlineLevel="1" x14ac:dyDescent="0.2">
      <c r="A249" s="441"/>
      <c r="B249" s="435"/>
      <c r="C249" s="437"/>
      <c r="D249" s="439"/>
      <c r="E249" s="456"/>
      <c r="F249" s="449"/>
      <c r="G249" s="32" t="s">
        <v>75</v>
      </c>
      <c r="H249" s="328">
        <v>28000</v>
      </c>
      <c r="I249" s="95">
        <v>2800</v>
      </c>
      <c r="J249" s="6"/>
      <c r="K249" s="10">
        <v>25000</v>
      </c>
      <c r="L249" s="11">
        <v>10000</v>
      </c>
      <c r="M249" s="6">
        <v>10000</v>
      </c>
      <c r="N249" s="6">
        <v>7635</v>
      </c>
      <c r="O249" s="10"/>
      <c r="P249" s="96">
        <v>3200</v>
      </c>
      <c r="Q249" s="213">
        <v>3500</v>
      </c>
      <c r="R249" s="418"/>
      <c r="S249" s="420"/>
      <c r="T249" s="420"/>
      <c r="U249" s="422"/>
      <c r="V249" s="33"/>
    </row>
    <row r="250" spans="1:24" s="34" customFormat="1" ht="11.25" customHeight="1" outlineLevel="1" x14ac:dyDescent="0.2">
      <c r="A250" s="441"/>
      <c r="B250" s="435"/>
      <c r="C250" s="437"/>
      <c r="D250" s="452"/>
      <c r="E250" s="457"/>
      <c r="F250" s="450"/>
      <c r="G250" s="42" t="s">
        <v>13</v>
      </c>
      <c r="H250" s="35">
        <f t="shared" ref="H250:Q250" si="83">SUM(H247:H249)</f>
        <v>76401</v>
      </c>
      <c r="I250" s="43">
        <f t="shared" si="83"/>
        <v>51201</v>
      </c>
      <c r="J250" s="43">
        <f t="shared" si="83"/>
        <v>26617</v>
      </c>
      <c r="K250" s="131">
        <f t="shared" si="83"/>
        <v>25000</v>
      </c>
      <c r="L250" s="35">
        <f t="shared" si="83"/>
        <v>50431</v>
      </c>
      <c r="M250" s="43">
        <f t="shared" si="83"/>
        <v>50431</v>
      </c>
      <c r="N250" s="43">
        <f t="shared" si="83"/>
        <v>30925</v>
      </c>
      <c r="O250" s="131">
        <f t="shared" si="83"/>
        <v>0</v>
      </c>
      <c r="P250" s="342">
        <f t="shared" si="83"/>
        <v>58162</v>
      </c>
      <c r="Q250" s="43">
        <f t="shared" si="83"/>
        <v>61882</v>
      </c>
      <c r="R250" s="418"/>
      <c r="S250" s="38">
        <f>SUM(S247:S249)</f>
        <v>1250</v>
      </c>
      <c r="T250" s="38">
        <f>SUM(T247:T249)</f>
        <v>2800</v>
      </c>
      <c r="U250" s="40">
        <f>SUM(U247:U249)</f>
        <v>3200</v>
      </c>
      <c r="V250" s="33"/>
    </row>
    <row r="251" spans="1:24" s="34" customFormat="1" ht="12.75" customHeight="1" x14ac:dyDescent="0.2">
      <c r="A251" s="441" t="s">
        <v>18</v>
      </c>
      <c r="B251" s="435" t="s">
        <v>19</v>
      </c>
      <c r="C251" s="436" t="s">
        <v>20</v>
      </c>
      <c r="D251" s="439" t="s">
        <v>298</v>
      </c>
      <c r="E251" s="558" t="s">
        <v>147</v>
      </c>
      <c r="F251" s="449" t="s">
        <v>192</v>
      </c>
      <c r="G251" s="32" t="s">
        <v>97</v>
      </c>
      <c r="H251" s="36">
        <v>94028</v>
      </c>
      <c r="I251" s="39">
        <v>94028</v>
      </c>
      <c r="J251" s="39"/>
      <c r="K251" s="41"/>
      <c r="L251" s="36">
        <v>94028</v>
      </c>
      <c r="M251" s="39">
        <v>94028</v>
      </c>
      <c r="N251" s="39"/>
      <c r="O251" s="41"/>
      <c r="P251" s="84">
        <v>130329</v>
      </c>
      <c r="Q251" s="179">
        <v>131777</v>
      </c>
      <c r="R251" s="518" t="s">
        <v>140</v>
      </c>
      <c r="S251" s="485">
        <v>60</v>
      </c>
      <c r="T251" s="513">
        <v>60</v>
      </c>
      <c r="U251" s="484">
        <v>55</v>
      </c>
      <c r="V251" s="33"/>
    </row>
    <row r="252" spans="1:24" x14ac:dyDescent="0.2">
      <c r="A252" s="441"/>
      <c r="B252" s="435"/>
      <c r="C252" s="436"/>
      <c r="D252" s="439"/>
      <c r="E252" s="559"/>
      <c r="F252" s="449"/>
      <c r="G252" s="32" t="s">
        <v>272</v>
      </c>
      <c r="H252" s="36">
        <v>21903</v>
      </c>
      <c r="I252" s="39">
        <v>21903</v>
      </c>
      <c r="J252" s="39"/>
      <c r="K252" s="41"/>
      <c r="L252" s="36">
        <v>21903</v>
      </c>
      <c r="M252" s="39">
        <v>21903</v>
      </c>
      <c r="N252" s="39"/>
      <c r="O252" s="41"/>
      <c r="P252" s="84"/>
      <c r="Q252" s="179"/>
      <c r="R252" s="518"/>
      <c r="S252" s="485"/>
      <c r="T252" s="513"/>
      <c r="U252" s="484"/>
      <c r="V252" s="5"/>
    </row>
    <row r="253" spans="1:24" ht="15" customHeight="1" thickBot="1" x14ac:dyDescent="0.25">
      <c r="A253" s="446"/>
      <c r="B253" s="466"/>
      <c r="C253" s="556"/>
      <c r="D253" s="557"/>
      <c r="E253" s="560"/>
      <c r="F253" s="561"/>
      <c r="G253" s="122" t="s">
        <v>13</v>
      </c>
      <c r="H253" s="120">
        <f t="shared" ref="H253:Q253" si="84">SUM(H251:H252)</f>
        <v>115931</v>
      </c>
      <c r="I253" s="118">
        <f t="shared" si="84"/>
        <v>115931</v>
      </c>
      <c r="J253" s="118">
        <f t="shared" si="84"/>
        <v>0</v>
      </c>
      <c r="K253" s="336">
        <f t="shared" si="84"/>
        <v>0</v>
      </c>
      <c r="L253" s="120">
        <f t="shared" si="84"/>
        <v>115931</v>
      </c>
      <c r="M253" s="118">
        <f t="shared" si="84"/>
        <v>115931</v>
      </c>
      <c r="N253" s="118">
        <f t="shared" si="84"/>
        <v>0</v>
      </c>
      <c r="O253" s="336">
        <f t="shared" si="84"/>
        <v>0</v>
      </c>
      <c r="P253" s="343">
        <f t="shared" si="84"/>
        <v>130329</v>
      </c>
      <c r="Q253" s="118">
        <f t="shared" si="84"/>
        <v>131777</v>
      </c>
      <c r="R253" s="602"/>
      <c r="S253" s="143">
        <f>SUM(S251:S252)</f>
        <v>60</v>
      </c>
      <c r="T253" s="143">
        <f>SUM(T251:T252)</f>
        <v>60</v>
      </c>
      <c r="U253" s="144">
        <f>SUM(U251:U252)</f>
        <v>55</v>
      </c>
      <c r="V253" s="5"/>
      <c r="W253" s="20"/>
    </row>
    <row r="254" spans="1:24" ht="15" customHeight="1" thickBot="1" x14ac:dyDescent="0.25">
      <c r="A254" s="21" t="s">
        <v>18</v>
      </c>
      <c r="B254" s="98" t="s">
        <v>19</v>
      </c>
      <c r="C254" s="537" t="s">
        <v>14</v>
      </c>
      <c r="D254" s="538"/>
      <c r="E254" s="538"/>
      <c r="F254" s="538"/>
      <c r="G254" s="538"/>
      <c r="H254" s="22">
        <f t="shared" ref="H254:Q254" si="85">H242+H253</f>
        <v>244923</v>
      </c>
      <c r="I254" s="100">
        <f t="shared" si="85"/>
        <v>220723</v>
      </c>
      <c r="J254" s="100">
        <f t="shared" si="85"/>
        <v>55432</v>
      </c>
      <c r="K254" s="101">
        <f t="shared" si="85"/>
        <v>25000</v>
      </c>
      <c r="L254" s="22">
        <f t="shared" si="85"/>
        <v>205430</v>
      </c>
      <c r="M254" s="100">
        <f t="shared" si="85"/>
        <v>205430</v>
      </c>
      <c r="N254" s="100">
        <f t="shared" si="85"/>
        <v>60107</v>
      </c>
      <c r="O254" s="101">
        <f t="shared" si="85"/>
        <v>0</v>
      </c>
      <c r="P254" s="344">
        <f t="shared" si="85"/>
        <v>241335</v>
      </c>
      <c r="Q254" s="338">
        <f t="shared" si="85"/>
        <v>250023</v>
      </c>
      <c r="R254" s="121" t="s">
        <v>26</v>
      </c>
      <c r="S254" s="13" t="s">
        <v>25</v>
      </c>
      <c r="T254" s="13" t="s">
        <v>25</v>
      </c>
      <c r="U254" s="14" t="s">
        <v>25</v>
      </c>
      <c r="V254" s="5"/>
    </row>
    <row r="255" spans="1:24" ht="12" thickBot="1" x14ac:dyDescent="0.25">
      <c r="A255" s="21" t="s">
        <v>18</v>
      </c>
      <c r="B255" s="554" t="s">
        <v>15</v>
      </c>
      <c r="C255" s="555"/>
      <c r="D255" s="555"/>
      <c r="E255" s="555"/>
      <c r="F255" s="555"/>
      <c r="G255" s="555"/>
      <c r="H255" s="126">
        <f t="shared" ref="H255:Q255" si="86">H139+H237+H254</f>
        <v>10632583</v>
      </c>
      <c r="I255" s="126">
        <f t="shared" si="86"/>
        <v>10601167</v>
      </c>
      <c r="J255" s="126">
        <f t="shared" si="86"/>
        <v>981383</v>
      </c>
      <c r="K255" s="337">
        <f t="shared" si="86"/>
        <v>32216</v>
      </c>
      <c r="L255" s="126">
        <f t="shared" si="86"/>
        <v>10465509</v>
      </c>
      <c r="M255" s="126">
        <f t="shared" si="86"/>
        <v>10458293</v>
      </c>
      <c r="N255" s="126">
        <f t="shared" si="86"/>
        <v>896538</v>
      </c>
      <c r="O255" s="337">
        <f t="shared" si="86"/>
        <v>7216</v>
      </c>
      <c r="P255" s="337">
        <f t="shared" si="86"/>
        <v>11126040</v>
      </c>
      <c r="Q255" s="337">
        <f t="shared" si="86"/>
        <v>11252200</v>
      </c>
      <c r="R255" s="218" t="s">
        <v>25</v>
      </c>
      <c r="S255" s="18" t="s">
        <v>25</v>
      </c>
      <c r="T255" s="18" t="s">
        <v>25</v>
      </c>
      <c r="U255" s="23" t="s">
        <v>25</v>
      </c>
      <c r="V255" s="5"/>
      <c r="W255" s="20"/>
    </row>
    <row r="256" spans="1:24" ht="12" thickBot="1" x14ac:dyDescent="0.25">
      <c r="A256" s="637" t="s">
        <v>16</v>
      </c>
      <c r="B256" s="638"/>
      <c r="C256" s="638"/>
      <c r="D256" s="638"/>
      <c r="E256" s="638"/>
      <c r="F256" s="638"/>
      <c r="G256" s="638"/>
      <c r="H256" s="127">
        <f>H255</f>
        <v>10632583</v>
      </c>
      <c r="I256" s="15">
        <f t="shared" ref="I256:Q256" si="87">I255</f>
        <v>10601167</v>
      </c>
      <c r="J256" s="15">
        <f t="shared" si="87"/>
        <v>981383</v>
      </c>
      <c r="K256" s="16">
        <f t="shared" si="87"/>
        <v>32216</v>
      </c>
      <c r="L256" s="127">
        <f t="shared" si="87"/>
        <v>10465509</v>
      </c>
      <c r="M256" s="15">
        <f t="shared" si="87"/>
        <v>10458293</v>
      </c>
      <c r="N256" s="15">
        <f t="shared" si="87"/>
        <v>896538</v>
      </c>
      <c r="O256" s="16">
        <f t="shared" si="87"/>
        <v>7216</v>
      </c>
      <c r="P256" s="345">
        <f t="shared" si="87"/>
        <v>11126040</v>
      </c>
      <c r="Q256" s="339">
        <f t="shared" si="87"/>
        <v>11252200</v>
      </c>
      <c r="R256" s="31" t="s">
        <v>25</v>
      </c>
      <c r="S256" s="15" t="s">
        <v>25</v>
      </c>
      <c r="T256" s="15" t="s">
        <v>25</v>
      </c>
      <c r="U256" s="16" t="s">
        <v>25</v>
      </c>
      <c r="V256" s="5"/>
      <c r="W256" s="20"/>
    </row>
    <row r="257" spans="1:23" ht="15" customHeight="1" x14ac:dyDescent="0.2">
      <c r="A257" s="5"/>
      <c r="B257" s="5"/>
      <c r="C257" s="5"/>
      <c r="D257" s="5"/>
      <c r="E257" s="5"/>
      <c r="F257" s="7"/>
      <c r="G257" s="5"/>
      <c r="H257" s="8"/>
      <c r="I257" s="8"/>
      <c r="J257" s="8"/>
      <c r="K257" s="8"/>
      <c r="L257" s="8"/>
      <c r="M257" s="8"/>
      <c r="N257" s="8"/>
      <c r="O257" s="8"/>
    </row>
    <row r="258" spans="1:23" x14ac:dyDescent="0.2">
      <c r="A258" s="5"/>
      <c r="B258" s="5"/>
      <c r="C258" s="5"/>
      <c r="D258" s="5"/>
      <c r="E258" s="5"/>
      <c r="F258" s="7"/>
      <c r="G258" s="5"/>
      <c r="H258" s="8"/>
      <c r="I258" s="8"/>
      <c r="J258" s="8"/>
      <c r="K258" s="8"/>
      <c r="L258" s="8"/>
      <c r="M258" s="8"/>
      <c r="N258" s="8"/>
      <c r="O258" s="8"/>
      <c r="P258" s="20"/>
      <c r="V258" s="5"/>
    </row>
    <row r="259" spans="1:23" ht="12" thickBot="1" x14ac:dyDescent="0.25"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V259" s="5"/>
    </row>
    <row r="260" spans="1:23" x14ac:dyDescent="0.2">
      <c r="A260" s="639" t="s">
        <v>17</v>
      </c>
      <c r="B260" s="640"/>
      <c r="C260" s="647" t="s">
        <v>127</v>
      </c>
      <c r="D260" s="647"/>
      <c r="E260" s="647"/>
      <c r="F260" s="647"/>
      <c r="G260" s="44" t="s">
        <v>75</v>
      </c>
      <c r="H260" s="24">
        <f>H40+H43+H53+H68+H142+H180+H183+H188+H194+H198+H202++H205+H211+H216+H220+H225+H229+H241+H158+H27+H31+H48+H58+H35</f>
        <v>881523</v>
      </c>
      <c r="I260" s="392">
        <f t="shared" ref="I260:Q260" si="88">I40+I43+I53+I68+I142+I180+I183+I188+I194+I198+I202++I205+I211+I216+I220+I225+I229+I241+I158+I27+I31+I48+I58+I35</f>
        <v>857323</v>
      </c>
      <c r="J260" s="392">
        <f t="shared" si="88"/>
        <v>436561</v>
      </c>
      <c r="K260" s="393">
        <f t="shared" si="88"/>
        <v>25000</v>
      </c>
      <c r="L260" s="24">
        <f t="shared" si="88"/>
        <v>738896</v>
      </c>
      <c r="M260" s="392">
        <f t="shared" si="88"/>
        <v>738896</v>
      </c>
      <c r="N260" s="392">
        <f t="shared" si="88"/>
        <v>415967</v>
      </c>
      <c r="O260" s="393">
        <f t="shared" si="88"/>
        <v>0</v>
      </c>
      <c r="P260" s="397">
        <f>P40+P43+P53+P68+P142+P180+P183+P188+P194+P198+P202++P205+P211+P216+P220+P225+P229+P241+P158+P27+P31+P48+P58+P35</f>
        <v>899415</v>
      </c>
      <c r="Q260" s="397">
        <f t="shared" si="88"/>
        <v>957089</v>
      </c>
      <c r="R260" s="390"/>
      <c r="T260" s="391"/>
      <c r="V260" s="8"/>
      <c r="W260" s="20"/>
    </row>
    <row r="261" spans="1:23" ht="14.25" customHeight="1" x14ac:dyDescent="0.2">
      <c r="A261" s="641"/>
      <c r="B261" s="642"/>
      <c r="C261" s="416" t="s">
        <v>130</v>
      </c>
      <c r="D261" s="416"/>
      <c r="E261" s="416"/>
      <c r="F261" s="416"/>
      <c r="G261" s="244" t="s">
        <v>128</v>
      </c>
      <c r="H261" s="25">
        <f t="shared" ref="H261:Q261" si="89">H38+H51+H56+H67+H109+H141+H187+H192+H239</f>
        <v>772409</v>
      </c>
      <c r="I261" s="26">
        <f t="shared" si="89"/>
        <v>772409</v>
      </c>
      <c r="J261" s="26">
        <f t="shared" si="89"/>
        <v>211043</v>
      </c>
      <c r="K261" s="27">
        <f t="shared" si="89"/>
        <v>0</v>
      </c>
      <c r="L261" s="25">
        <f t="shared" si="89"/>
        <v>744970</v>
      </c>
      <c r="M261" s="26">
        <f t="shared" si="89"/>
        <v>744970</v>
      </c>
      <c r="N261" s="26">
        <f t="shared" si="89"/>
        <v>186174</v>
      </c>
      <c r="O261" s="27">
        <f t="shared" si="89"/>
        <v>0</v>
      </c>
      <c r="P261" s="123">
        <f t="shared" si="89"/>
        <v>748148</v>
      </c>
      <c r="Q261" s="123">
        <f t="shared" si="89"/>
        <v>756260</v>
      </c>
      <c r="R261" s="390"/>
      <c r="V261" s="5"/>
    </row>
    <row r="262" spans="1:23" x14ac:dyDescent="0.2">
      <c r="A262" s="641"/>
      <c r="B262" s="642"/>
      <c r="C262" s="416" t="s">
        <v>131</v>
      </c>
      <c r="D262" s="416"/>
      <c r="E262" s="416"/>
      <c r="F262" s="416"/>
      <c r="G262" s="244" t="s">
        <v>70</v>
      </c>
      <c r="H262" s="25">
        <f t="shared" ref="H262:Q262" si="90">H14+H18+H16+H20+H22+H24+H45+H204+H223+H227+H200+H196</f>
        <v>4080849</v>
      </c>
      <c r="I262" s="26">
        <f t="shared" si="90"/>
        <v>4077109</v>
      </c>
      <c r="J262" s="26">
        <f t="shared" si="90"/>
        <v>46857</v>
      </c>
      <c r="K262" s="27">
        <f t="shared" si="90"/>
        <v>3740</v>
      </c>
      <c r="L262" s="25">
        <f t="shared" si="90"/>
        <v>4080849</v>
      </c>
      <c r="M262" s="26">
        <f t="shared" si="90"/>
        <v>4077109</v>
      </c>
      <c r="N262" s="26">
        <f t="shared" si="90"/>
        <v>46857</v>
      </c>
      <c r="O262" s="27">
        <f t="shared" si="90"/>
        <v>3740</v>
      </c>
      <c r="P262" s="123">
        <f>P14+P18+P16+P20+P22+P24+P45+P204+P223+P227+P200+P196</f>
        <v>4258052</v>
      </c>
      <c r="Q262" s="123">
        <f t="shared" si="90"/>
        <v>4258052</v>
      </c>
      <c r="R262" s="390"/>
      <c r="S262" s="20"/>
      <c r="V262" s="5"/>
    </row>
    <row r="263" spans="1:23" x14ac:dyDescent="0.2">
      <c r="A263" s="641"/>
      <c r="B263" s="642"/>
      <c r="C263" s="416" t="s">
        <v>132</v>
      </c>
      <c r="D263" s="416"/>
      <c r="E263" s="416"/>
      <c r="F263" s="416"/>
      <c r="G263" s="244" t="s">
        <v>133</v>
      </c>
      <c r="H263" s="25">
        <f>H26+H30+H41+H54+H157+H179+H193+H197+H201+H207+H212+H224+H228</f>
        <v>4414507</v>
      </c>
      <c r="I263" s="26">
        <f>I26+I30+I41+I54+I157+I179+I193+I197+I201+I207+I212+I224+I228</f>
        <v>4411031</v>
      </c>
      <c r="J263" s="26">
        <f>J26+J30+J41+J54+J157+J179+J193+J197+J201+J207+J212+J224+J228</f>
        <v>82200</v>
      </c>
      <c r="K263" s="27">
        <f>K26+K30+K41+K54+K157+K179+K193+K197+K201+K207+K212+K224+K228</f>
        <v>3476</v>
      </c>
      <c r="L263" s="25">
        <f>L26+L30+L41+L54+L157+L179+L193+L197+L201+L207+L212+L224+L228</f>
        <v>4414507</v>
      </c>
      <c r="M263" s="26">
        <f>M26+M30+M41+M54+M57+M157+M179+M193+M197+M201+M207+M212+M224+M228</f>
        <v>4411031</v>
      </c>
      <c r="N263" s="26">
        <f>N26+N30+N41+N54+N57+N157+N179+N193+N197+N201+N207+N212+N224+N228</f>
        <v>113200</v>
      </c>
      <c r="O263" s="27">
        <f>O26+O30+O41+O54+O57+O157+O179+O193+O197+O201+O207+O212+O224+O228</f>
        <v>3476</v>
      </c>
      <c r="P263" s="123">
        <f>P26+P30+P41+P54+P57+P157+P179+P193+P197+P201+P207+P212+P224+P228</f>
        <v>4715419</v>
      </c>
      <c r="Q263" s="123">
        <f>Q26+Q30+Q41+Q54+Q57+Q157+Q179+Q193+Q197+Q201+Q207+Q212+Q224+Q228</f>
        <v>4715419</v>
      </c>
      <c r="R263" s="390"/>
      <c r="V263" s="5"/>
    </row>
    <row r="264" spans="1:23" x14ac:dyDescent="0.2">
      <c r="A264" s="641"/>
      <c r="B264" s="642"/>
      <c r="C264" s="416" t="s">
        <v>134</v>
      </c>
      <c r="D264" s="416"/>
      <c r="E264" s="416"/>
      <c r="F264" s="416"/>
      <c r="G264" s="244" t="s">
        <v>135</v>
      </c>
      <c r="H264" s="25">
        <f t="shared" ref="H264:Q264" si="91">H189+H185+H240</f>
        <v>313147</v>
      </c>
      <c r="I264" s="26">
        <f t="shared" si="91"/>
        <v>313147</v>
      </c>
      <c r="J264" s="26">
        <f t="shared" si="91"/>
        <v>204722</v>
      </c>
      <c r="K264" s="27">
        <f t="shared" si="91"/>
        <v>0</v>
      </c>
      <c r="L264" s="25">
        <f t="shared" si="91"/>
        <v>270997</v>
      </c>
      <c r="M264" s="26">
        <f t="shared" si="91"/>
        <v>270997</v>
      </c>
      <c r="N264" s="26">
        <f t="shared" si="91"/>
        <v>134340</v>
      </c>
      <c r="O264" s="27">
        <f t="shared" si="91"/>
        <v>0</v>
      </c>
      <c r="P264" s="123">
        <f t="shared" si="91"/>
        <v>320460</v>
      </c>
      <c r="Q264" s="123">
        <f t="shared" si="91"/>
        <v>379386</v>
      </c>
      <c r="R264" s="390"/>
    </row>
    <row r="265" spans="1:23" ht="20.25" customHeight="1" x14ac:dyDescent="0.2">
      <c r="A265" s="641"/>
      <c r="B265" s="642"/>
      <c r="C265" s="416" t="s">
        <v>129</v>
      </c>
      <c r="D265" s="416"/>
      <c r="E265" s="416"/>
      <c r="F265" s="416"/>
      <c r="G265" s="244" t="s">
        <v>97</v>
      </c>
      <c r="H265" s="25">
        <f>H251</f>
        <v>94028</v>
      </c>
      <c r="I265" s="26">
        <f>I251</f>
        <v>94028</v>
      </c>
      <c r="J265" s="26">
        <f>J251</f>
        <v>0</v>
      </c>
      <c r="K265" s="27">
        <f>K251</f>
        <v>0</v>
      </c>
      <c r="L265" s="259">
        <f t="shared" ref="L265:Q265" si="92">L251</f>
        <v>94028</v>
      </c>
      <c r="M265" s="260">
        <f t="shared" si="92"/>
        <v>94028</v>
      </c>
      <c r="N265" s="26">
        <f t="shared" si="92"/>
        <v>0</v>
      </c>
      <c r="O265" s="27">
        <f t="shared" si="92"/>
        <v>0</v>
      </c>
      <c r="P265" s="123">
        <f t="shared" si="92"/>
        <v>130329</v>
      </c>
      <c r="Q265" s="123">
        <f t="shared" si="92"/>
        <v>131777</v>
      </c>
      <c r="R265" s="390"/>
    </row>
    <row r="266" spans="1:23" ht="20.25" customHeight="1" x14ac:dyDescent="0.2">
      <c r="A266" s="641"/>
      <c r="B266" s="642"/>
      <c r="C266" s="416" t="s">
        <v>273</v>
      </c>
      <c r="D266" s="416"/>
      <c r="E266" s="416"/>
      <c r="F266" s="416"/>
      <c r="G266" s="244" t="s">
        <v>272</v>
      </c>
      <c r="H266" s="25">
        <f>H252</f>
        <v>21903</v>
      </c>
      <c r="I266" s="26">
        <f t="shared" ref="I266:Q266" si="93">I252</f>
        <v>21903</v>
      </c>
      <c r="J266" s="26">
        <f t="shared" si="93"/>
        <v>0</v>
      </c>
      <c r="K266" s="27">
        <f t="shared" si="93"/>
        <v>0</v>
      </c>
      <c r="L266" s="25">
        <f t="shared" si="93"/>
        <v>21903</v>
      </c>
      <c r="M266" s="26">
        <f t="shared" si="93"/>
        <v>21903</v>
      </c>
      <c r="N266" s="26">
        <f t="shared" si="93"/>
        <v>0</v>
      </c>
      <c r="O266" s="27">
        <f t="shared" si="93"/>
        <v>0</v>
      </c>
      <c r="P266" s="123">
        <f t="shared" si="93"/>
        <v>0</v>
      </c>
      <c r="Q266" s="123">
        <f t="shared" si="93"/>
        <v>0</v>
      </c>
      <c r="R266" s="17"/>
    </row>
    <row r="267" spans="1:23" x14ac:dyDescent="0.2">
      <c r="A267" s="641"/>
      <c r="B267" s="642"/>
      <c r="C267" s="416" t="s">
        <v>246</v>
      </c>
      <c r="D267" s="416"/>
      <c r="E267" s="416"/>
      <c r="F267" s="416"/>
      <c r="G267" s="244" t="s">
        <v>245</v>
      </c>
      <c r="H267" s="25">
        <f t="shared" ref="H267:Q267" si="94">H190</f>
        <v>0</v>
      </c>
      <c r="I267" s="26">
        <f t="shared" si="94"/>
        <v>0</v>
      </c>
      <c r="J267" s="26">
        <f t="shared" si="94"/>
        <v>0</v>
      </c>
      <c r="K267" s="27">
        <f t="shared" si="94"/>
        <v>0</v>
      </c>
      <c r="L267" s="259">
        <f t="shared" si="94"/>
        <v>45142</v>
      </c>
      <c r="M267" s="260">
        <f t="shared" si="94"/>
        <v>45142</v>
      </c>
      <c r="N267" s="26">
        <f t="shared" si="94"/>
        <v>0</v>
      </c>
      <c r="O267" s="27">
        <f t="shared" si="94"/>
        <v>0</v>
      </c>
      <c r="P267" s="123">
        <f t="shared" si="94"/>
        <v>0</v>
      </c>
      <c r="Q267" s="123">
        <f t="shared" si="94"/>
        <v>0</v>
      </c>
      <c r="R267" s="17"/>
    </row>
    <row r="268" spans="1:23" x14ac:dyDescent="0.2">
      <c r="A268" s="641"/>
      <c r="B268" s="642"/>
      <c r="C268" s="416" t="s">
        <v>249</v>
      </c>
      <c r="D268" s="416"/>
      <c r="E268" s="416"/>
      <c r="F268" s="416"/>
      <c r="G268" s="244" t="s">
        <v>248</v>
      </c>
      <c r="H268" s="25">
        <f t="shared" ref="H268:Q268" si="95">H28+H32+H36+H49+H59</f>
        <v>0</v>
      </c>
      <c r="I268" s="26">
        <f t="shared" si="95"/>
        <v>0</v>
      </c>
      <c r="J268" s="26">
        <f t="shared" si="95"/>
        <v>0</v>
      </c>
      <c r="K268" s="27">
        <f t="shared" si="95"/>
        <v>0</v>
      </c>
      <c r="L268" s="259">
        <f t="shared" si="95"/>
        <v>0</v>
      </c>
      <c r="M268" s="260">
        <f t="shared" si="95"/>
        <v>0</v>
      </c>
      <c r="N268" s="26">
        <f t="shared" si="95"/>
        <v>0</v>
      </c>
      <c r="O268" s="27">
        <f t="shared" si="95"/>
        <v>0</v>
      </c>
      <c r="P268" s="123">
        <f t="shared" si="95"/>
        <v>0</v>
      </c>
      <c r="Q268" s="123">
        <f t="shared" si="95"/>
        <v>0</v>
      </c>
      <c r="R268" s="17"/>
    </row>
    <row r="269" spans="1:23" x14ac:dyDescent="0.2">
      <c r="A269" s="641"/>
      <c r="B269" s="642"/>
      <c r="C269" s="416" t="s">
        <v>276</v>
      </c>
      <c r="D269" s="416"/>
      <c r="E269" s="416"/>
      <c r="F269" s="416"/>
      <c r="G269" s="244" t="s">
        <v>275</v>
      </c>
      <c r="H269" s="25">
        <f>H184</f>
        <v>54217</v>
      </c>
      <c r="I269" s="26">
        <f t="shared" ref="I269:Q269" si="96">I184</f>
        <v>54217</v>
      </c>
      <c r="J269" s="26">
        <f t="shared" si="96"/>
        <v>0</v>
      </c>
      <c r="K269" s="27">
        <f t="shared" si="96"/>
        <v>0</v>
      </c>
      <c r="L269" s="25">
        <f t="shared" si="96"/>
        <v>54217</v>
      </c>
      <c r="M269" s="26">
        <f t="shared" si="96"/>
        <v>54217</v>
      </c>
      <c r="N269" s="26">
        <f t="shared" si="96"/>
        <v>0</v>
      </c>
      <c r="O269" s="27">
        <f t="shared" si="96"/>
        <v>0</v>
      </c>
      <c r="P269" s="123">
        <f t="shared" si="96"/>
        <v>54217</v>
      </c>
      <c r="Q269" s="123">
        <f t="shared" si="96"/>
        <v>54217</v>
      </c>
      <c r="R269" s="390"/>
    </row>
    <row r="270" spans="1:23" ht="12" thickBot="1" x14ac:dyDescent="0.25">
      <c r="A270" s="643"/>
      <c r="B270" s="644"/>
      <c r="C270" s="645"/>
      <c r="D270" s="645"/>
      <c r="E270" s="645"/>
      <c r="F270" s="645"/>
      <c r="G270" s="646"/>
      <c r="H270" s="394">
        <f>SUM(H260:H269)</f>
        <v>10632583</v>
      </c>
      <c r="I270" s="395">
        <f t="shared" ref="I270:Q270" si="97">SUM(I260:I269)</f>
        <v>10601167</v>
      </c>
      <c r="J270" s="395">
        <f t="shared" si="97"/>
        <v>981383</v>
      </c>
      <c r="K270" s="396">
        <f t="shared" si="97"/>
        <v>32216</v>
      </c>
      <c r="L270" s="394">
        <f t="shared" si="97"/>
        <v>10465509</v>
      </c>
      <c r="M270" s="395">
        <f t="shared" si="97"/>
        <v>10458293</v>
      </c>
      <c r="N270" s="395">
        <f t="shared" si="97"/>
        <v>896538</v>
      </c>
      <c r="O270" s="396">
        <f t="shared" si="97"/>
        <v>7216</v>
      </c>
      <c r="P270" s="398">
        <f t="shared" si="97"/>
        <v>11126040</v>
      </c>
      <c r="Q270" s="398">
        <f t="shared" si="97"/>
        <v>11252200</v>
      </c>
      <c r="R270" s="17"/>
    </row>
    <row r="271" spans="1:23" x14ac:dyDescent="0.2"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7"/>
    </row>
    <row r="272" spans="1:23" x14ac:dyDescent="0.2"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7:17" x14ac:dyDescent="0.2">
      <c r="G273" s="387" t="s">
        <v>324</v>
      </c>
      <c r="H273" s="388">
        <f>H256-H270</f>
        <v>0</v>
      </c>
      <c r="I273" s="388">
        <f t="shared" ref="I273:Q273" si="98">I256-I270</f>
        <v>0</v>
      </c>
      <c r="J273" s="388">
        <f t="shared" si="98"/>
        <v>0</v>
      </c>
      <c r="K273" s="388">
        <f t="shared" si="98"/>
        <v>0</v>
      </c>
      <c r="L273" s="388">
        <f t="shared" si="98"/>
        <v>0</v>
      </c>
      <c r="M273" s="388">
        <f t="shared" si="98"/>
        <v>0</v>
      </c>
      <c r="N273" s="388">
        <f t="shared" si="98"/>
        <v>0</v>
      </c>
      <c r="O273" s="388">
        <f t="shared" si="98"/>
        <v>0</v>
      </c>
      <c r="P273" s="388">
        <f t="shared" si="98"/>
        <v>0</v>
      </c>
      <c r="Q273" s="388">
        <f t="shared" si="98"/>
        <v>0</v>
      </c>
    </row>
    <row r="274" spans="7:17" x14ac:dyDescent="0.2"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7:17" x14ac:dyDescent="0.2">
      <c r="L275" s="20"/>
    </row>
  </sheetData>
  <autoFilter ref="G1:G275"/>
  <mergeCells count="768">
    <mergeCell ref="E91:E93"/>
    <mergeCell ref="D91:D93"/>
    <mergeCell ref="R106:R108"/>
    <mergeCell ref="A106:A108"/>
    <mergeCell ref="B106:B108"/>
    <mergeCell ref="C106:C108"/>
    <mergeCell ref="D106:D108"/>
    <mergeCell ref="E106:E108"/>
    <mergeCell ref="F106:F108"/>
    <mergeCell ref="F103:F105"/>
    <mergeCell ref="C269:F269"/>
    <mergeCell ref="C218:C219"/>
    <mergeCell ref="O207:O209"/>
    <mergeCell ref="C266:F266"/>
    <mergeCell ref="A192:A195"/>
    <mergeCell ref="B200:B203"/>
    <mergeCell ref="C192:C195"/>
    <mergeCell ref="E196:E199"/>
    <mergeCell ref="D192:D195"/>
    <mergeCell ref="B192:B195"/>
    <mergeCell ref="A218:A219"/>
    <mergeCell ref="B218:B219"/>
    <mergeCell ref="R119:R120"/>
    <mergeCell ref="B204:B206"/>
    <mergeCell ref="C204:C206"/>
    <mergeCell ref="B215:B217"/>
    <mergeCell ref="A215:A217"/>
    <mergeCell ref="A204:A206"/>
    <mergeCell ref="R150:R151"/>
    <mergeCell ref="R152:R153"/>
    <mergeCell ref="F215:F217"/>
    <mergeCell ref="L207:L209"/>
    <mergeCell ref="E192:E195"/>
    <mergeCell ref="E182:E186"/>
    <mergeCell ref="R100:R102"/>
    <mergeCell ref="R103:R105"/>
    <mergeCell ref="R146:R147"/>
    <mergeCell ref="R144:R145"/>
    <mergeCell ref="R137:R138"/>
    <mergeCell ref="R133:R134"/>
    <mergeCell ref="R111:R112"/>
    <mergeCell ref="R117:R118"/>
    <mergeCell ref="U88:U89"/>
    <mergeCell ref="S91:S92"/>
    <mergeCell ref="T91:T92"/>
    <mergeCell ref="T94:T95"/>
    <mergeCell ref="S94:S95"/>
    <mergeCell ref="S88:S89"/>
    <mergeCell ref="U94:U95"/>
    <mergeCell ref="U91:U92"/>
    <mergeCell ref="T88:T89"/>
    <mergeCell ref="U97:U98"/>
    <mergeCell ref="T100:T101"/>
    <mergeCell ref="U100:U101"/>
    <mergeCell ref="T97:T98"/>
    <mergeCell ref="S103:S104"/>
    <mergeCell ref="S97:S98"/>
    <mergeCell ref="T103:T104"/>
    <mergeCell ref="U103:U104"/>
    <mergeCell ref="S100:S101"/>
    <mergeCell ref="C22:C23"/>
    <mergeCell ref="E47:E50"/>
    <mergeCell ref="D85:D87"/>
    <mergeCell ref="C67:C69"/>
    <mergeCell ref="D67:D69"/>
    <mergeCell ref="C61:C62"/>
    <mergeCell ref="D47:D50"/>
    <mergeCell ref="E22:E23"/>
    <mergeCell ref="E26:E29"/>
    <mergeCell ref="E24:E25"/>
    <mergeCell ref="D43:D44"/>
    <mergeCell ref="D70:D72"/>
    <mergeCell ref="D73:D75"/>
    <mergeCell ref="D100:D102"/>
    <mergeCell ref="D94:D96"/>
    <mergeCell ref="D97:D99"/>
    <mergeCell ref="D76:D78"/>
    <mergeCell ref="D79:D81"/>
    <mergeCell ref="D88:D90"/>
    <mergeCell ref="B34:B37"/>
    <mergeCell ref="A34:A37"/>
    <mergeCell ref="C40:C42"/>
    <mergeCell ref="B38:B39"/>
    <mergeCell ref="C38:C39"/>
    <mergeCell ref="C45:C46"/>
    <mergeCell ref="A43:A44"/>
    <mergeCell ref="B43:B44"/>
    <mergeCell ref="C43:C44"/>
    <mergeCell ref="A26:A29"/>
    <mergeCell ref="A30:A33"/>
    <mergeCell ref="B26:B29"/>
    <mergeCell ref="B231:B232"/>
    <mergeCell ref="A40:A42"/>
    <mergeCell ref="A47:A50"/>
    <mergeCell ref="B47:B50"/>
    <mergeCell ref="A51:A52"/>
    <mergeCell ref="A38:A39"/>
    <mergeCell ref="B40:B42"/>
    <mergeCell ref="C196:C199"/>
    <mergeCell ref="B196:B199"/>
    <mergeCell ref="C223:C226"/>
    <mergeCell ref="B223:B226"/>
    <mergeCell ref="D154:D155"/>
    <mergeCell ref="D223:D226"/>
    <mergeCell ref="D215:D217"/>
    <mergeCell ref="C215:C217"/>
    <mergeCell ref="C220:C222"/>
    <mergeCell ref="C166:C167"/>
    <mergeCell ref="D115:D116"/>
    <mergeCell ref="D117:D118"/>
    <mergeCell ref="D129:D130"/>
    <mergeCell ref="D170:D171"/>
    <mergeCell ref="D168:D169"/>
    <mergeCell ref="D146:D147"/>
    <mergeCell ref="D144:D145"/>
    <mergeCell ref="C140:U140"/>
    <mergeCell ref="R125:R126"/>
    <mergeCell ref="D148:D149"/>
    <mergeCell ref="C261:F261"/>
    <mergeCell ref="C262:F262"/>
    <mergeCell ref="U251:U252"/>
    <mergeCell ref="A207:A210"/>
    <mergeCell ref="B207:B210"/>
    <mergeCell ref="C207:C210"/>
    <mergeCell ref="D207:D210"/>
    <mergeCell ref="E207:E210"/>
    <mergeCell ref="F207:F210"/>
    <mergeCell ref="A231:A232"/>
    <mergeCell ref="A243:A246"/>
    <mergeCell ref="B243:B246"/>
    <mergeCell ref="A256:G256"/>
    <mergeCell ref="A260:B270"/>
    <mergeCell ref="C270:G270"/>
    <mergeCell ref="C260:F260"/>
    <mergeCell ref="C267:F267"/>
    <mergeCell ref="C264:F264"/>
    <mergeCell ref="C263:F263"/>
    <mergeCell ref="C265:F265"/>
    <mergeCell ref="A251:A253"/>
    <mergeCell ref="F227:F230"/>
    <mergeCell ref="D231:D232"/>
    <mergeCell ref="E239:E242"/>
    <mergeCell ref="A239:A242"/>
    <mergeCell ref="E235:E236"/>
    <mergeCell ref="A227:A230"/>
    <mergeCell ref="B227:B230"/>
    <mergeCell ref="F233:F234"/>
    <mergeCell ref="E247:E250"/>
    <mergeCell ref="F220:F222"/>
    <mergeCell ref="N220:N221"/>
    <mergeCell ref="N207:N209"/>
    <mergeCell ref="M207:M209"/>
    <mergeCell ref="H207:H209"/>
    <mergeCell ref="I207:I209"/>
    <mergeCell ref="H220:H221"/>
    <mergeCell ref="K207:K209"/>
    <mergeCell ref="G207:G209"/>
    <mergeCell ref="J220:J221"/>
    <mergeCell ref="T207:T209"/>
    <mergeCell ref="R211:R214"/>
    <mergeCell ref="S207:S209"/>
    <mergeCell ref="A233:A234"/>
    <mergeCell ref="C227:C230"/>
    <mergeCell ref="E215:E217"/>
    <mergeCell ref="E227:E230"/>
    <mergeCell ref="E218:E219"/>
    <mergeCell ref="E220:E222"/>
    <mergeCell ref="E223:E226"/>
    <mergeCell ref="U220:U221"/>
    <mergeCell ref="R187:R191"/>
    <mergeCell ref="R215:R217"/>
    <mergeCell ref="R218:R219"/>
    <mergeCell ref="T200:T202"/>
    <mergeCell ref="U204:U205"/>
    <mergeCell ref="U207:U209"/>
    <mergeCell ref="S204:S205"/>
    <mergeCell ref="T204:T205"/>
    <mergeCell ref="R192:R195"/>
    <mergeCell ref="R204:R206"/>
    <mergeCell ref="R170:R171"/>
    <mergeCell ref="R176:R177"/>
    <mergeCell ref="Q207:Q209"/>
    <mergeCell ref="R200:R203"/>
    <mergeCell ref="R207:R210"/>
    <mergeCell ref="R196:R199"/>
    <mergeCell ref="U223:U225"/>
    <mergeCell ref="U227:U229"/>
    <mergeCell ref="S223:S225"/>
    <mergeCell ref="E131:E132"/>
    <mergeCell ref="T220:T221"/>
    <mergeCell ref="P220:P221"/>
    <mergeCell ref="L220:L221"/>
    <mergeCell ref="R220:R222"/>
    <mergeCell ref="S220:S221"/>
    <mergeCell ref="O220:O221"/>
    <mergeCell ref="R223:R226"/>
    <mergeCell ref="K220:K221"/>
    <mergeCell ref="J207:J209"/>
    <mergeCell ref="G220:G221"/>
    <mergeCell ref="Q220:Q221"/>
    <mergeCell ref="M220:M221"/>
    <mergeCell ref="I220:I221"/>
    <mergeCell ref="P207:P209"/>
    <mergeCell ref="R239:R242"/>
    <mergeCell ref="C243:C246"/>
    <mergeCell ref="D243:D246"/>
    <mergeCell ref="T239:T241"/>
    <mergeCell ref="T223:T225"/>
    <mergeCell ref="T227:T229"/>
    <mergeCell ref="S227:S229"/>
    <mergeCell ref="F223:F226"/>
    <mergeCell ref="D227:D230"/>
    <mergeCell ref="R227:R230"/>
    <mergeCell ref="R97:R99"/>
    <mergeCell ref="R91:R93"/>
    <mergeCell ref="R94:R96"/>
    <mergeCell ref="C139:G139"/>
    <mergeCell ref="T251:T252"/>
    <mergeCell ref="S239:S241"/>
    <mergeCell ref="S251:S252"/>
    <mergeCell ref="C238:U238"/>
    <mergeCell ref="T243:T245"/>
    <mergeCell ref="U243:U245"/>
    <mergeCell ref="R47:R50"/>
    <mergeCell ref="R56:R60"/>
    <mergeCell ref="R67:R69"/>
    <mergeCell ref="R70:R72"/>
    <mergeCell ref="R231:R232"/>
    <mergeCell ref="D233:D234"/>
    <mergeCell ref="E233:E234"/>
    <mergeCell ref="R51:R52"/>
    <mergeCell ref="R88:R90"/>
    <mergeCell ref="R61:R62"/>
    <mergeCell ref="R251:R253"/>
    <mergeCell ref="E231:E232"/>
    <mergeCell ref="F239:F242"/>
    <mergeCell ref="C237:G237"/>
    <mergeCell ref="C231:C232"/>
    <mergeCell ref="R235:R236"/>
    <mergeCell ref="D239:D242"/>
    <mergeCell ref="R233:R234"/>
    <mergeCell ref="F231:F232"/>
    <mergeCell ref="D235:D236"/>
    <mergeCell ref="R14:R15"/>
    <mergeCell ref="H8:H9"/>
    <mergeCell ref="Q7:Q9"/>
    <mergeCell ref="M8:N8"/>
    <mergeCell ref="R8:R9"/>
    <mergeCell ref="A11:U11"/>
    <mergeCell ref="B12:U12"/>
    <mergeCell ref="A14:A15"/>
    <mergeCell ref="K8:K9"/>
    <mergeCell ref="E7:E9"/>
    <mergeCell ref="A6:U6"/>
    <mergeCell ref="A7:A9"/>
    <mergeCell ref="G7:G9"/>
    <mergeCell ref="P7:P9"/>
    <mergeCell ref="D7:D9"/>
    <mergeCell ref="S8:U8"/>
    <mergeCell ref="L7:O7"/>
    <mergeCell ref="B7:B9"/>
    <mergeCell ref="R7:U7"/>
    <mergeCell ref="I8:J8"/>
    <mergeCell ref="A1:U1"/>
    <mergeCell ref="A2:U2"/>
    <mergeCell ref="A4:U4"/>
    <mergeCell ref="A5:U5"/>
    <mergeCell ref="A3:U3"/>
    <mergeCell ref="R16:R17"/>
    <mergeCell ref="O8:O9"/>
    <mergeCell ref="H7:K7"/>
    <mergeCell ref="C16:C17"/>
    <mergeCell ref="C13:U13"/>
    <mergeCell ref="L8:L9"/>
    <mergeCell ref="A10:U10"/>
    <mergeCell ref="C7:C9"/>
    <mergeCell ref="F7:F9"/>
    <mergeCell ref="B255:G255"/>
    <mergeCell ref="B251:B253"/>
    <mergeCell ref="C251:C253"/>
    <mergeCell ref="D251:D253"/>
    <mergeCell ref="E251:E253"/>
    <mergeCell ref="F251:F253"/>
    <mergeCell ref="C254:G254"/>
    <mergeCell ref="C14:C15"/>
    <mergeCell ref="B20:B21"/>
    <mergeCell ref="C20:C21"/>
    <mergeCell ref="F20:F21"/>
    <mergeCell ref="D16:D17"/>
    <mergeCell ref="B14:B15"/>
    <mergeCell ref="E16:E17"/>
    <mergeCell ref="F16:F17"/>
    <mergeCell ref="D14:D15"/>
    <mergeCell ref="F127:F128"/>
    <mergeCell ref="E135:E136"/>
    <mergeCell ref="E127:E128"/>
    <mergeCell ref="F131:F132"/>
    <mergeCell ref="F133:F134"/>
    <mergeCell ref="E137:E138"/>
    <mergeCell ref="F137:F138"/>
    <mergeCell ref="R18:R19"/>
    <mergeCell ref="D20:D21"/>
    <mergeCell ref="C103:C105"/>
    <mergeCell ref="C109:C110"/>
    <mergeCell ref="F22:F23"/>
    <mergeCell ref="F18:F19"/>
    <mergeCell ref="R26:R29"/>
    <mergeCell ref="R53:R55"/>
    <mergeCell ref="R43:R44"/>
    <mergeCell ref="E18:E19"/>
    <mergeCell ref="E146:E147"/>
    <mergeCell ref="A170:A171"/>
    <mergeCell ref="B168:B169"/>
    <mergeCell ref="B160:B162"/>
    <mergeCell ref="B170:B171"/>
    <mergeCell ref="A160:A162"/>
    <mergeCell ref="C152:C153"/>
    <mergeCell ref="A163:A165"/>
    <mergeCell ref="D163:D165"/>
    <mergeCell ref="C163:C165"/>
    <mergeCell ref="E156:E159"/>
    <mergeCell ref="C160:C162"/>
    <mergeCell ref="E160:E162"/>
    <mergeCell ref="D160:D162"/>
    <mergeCell ref="C170:C171"/>
    <mergeCell ref="E163:E165"/>
    <mergeCell ref="E166:E167"/>
    <mergeCell ref="C168:C169"/>
    <mergeCell ref="C156:C159"/>
    <mergeCell ref="D156:D159"/>
    <mergeCell ref="D150:D151"/>
    <mergeCell ref="F135:F136"/>
    <mergeCell ref="R127:R128"/>
    <mergeCell ref="C135:C136"/>
    <mergeCell ref="D135:D136"/>
    <mergeCell ref="F148:F149"/>
    <mergeCell ref="R141:R143"/>
    <mergeCell ref="D131:D132"/>
    <mergeCell ref="D141:D143"/>
    <mergeCell ref="C137:C138"/>
    <mergeCell ref="D123:D124"/>
    <mergeCell ref="E119:E120"/>
    <mergeCell ref="E121:E122"/>
    <mergeCell ref="D125:D126"/>
    <mergeCell ref="D127:D128"/>
    <mergeCell ref="E125:E126"/>
    <mergeCell ref="R38:R39"/>
    <mergeCell ref="F30:F33"/>
    <mergeCell ref="R34:R37"/>
    <mergeCell ref="D119:D120"/>
    <mergeCell ref="D121:D122"/>
    <mergeCell ref="E123:E124"/>
    <mergeCell ref="R45:R46"/>
    <mergeCell ref="R63:R66"/>
    <mergeCell ref="R73:R75"/>
    <mergeCell ref="R85:R87"/>
    <mergeCell ref="F14:F15"/>
    <mergeCell ref="E14:E15"/>
    <mergeCell ref="E34:E37"/>
    <mergeCell ref="F24:F25"/>
    <mergeCell ref="F26:F29"/>
    <mergeCell ref="R24:R25"/>
    <mergeCell ref="R20:R21"/>
    <mergeCell ref="E20:E21"/>
    <mergeCell ref="R22:R23"/>
    <mergeCell ref="R30:R33"/>
    <mergeCell ref="D18:D19"/>
    <mergeCell ref="A22:A23"/>
    <mergeCell ref="B22:B23"/>
    <mergeCell ref="F38:F39"/>
    <mergeCell ref="E30:E33"/>
    <mergeCell ref="B30:B33"/>
    <mergeCell ref="E38:E39"/>
    <mergeCell ref="F34:F37"/>
    <mergeCell ref="A24:A25"/>
    <mergeCell ref="B24:B25"/>
    <mergeCell ref="A20:A21"/>
    <mergeCell ref="A16:A17"/>
    <mergeCell ref="B16:B17"/>
    <mergeCell ref="A18:A19"/>
    <mergeCell ref="C18:C19"/>
    <mergeCell ref="B18:B19"/>
    <mergeCell ref="F67:F69"/>
    <mergeCell ref="F88:F90"/>
    <mergeCell ref="F70:F72"/>
    <mergeCell ref="F73:F75"/>
    <mergeCell ref="F79:F81"/>
    <mergeCell ref="D22:D23"/>
    <mergeCell ref="F40:F42"/>
    <mergeCell ref="E40:E42"/>
    <mergeCell ref="D38:D39"/>
    <mergeCell ref="D30:D33"/>
    <mergeCell ref="F97:F99"/>
    <mergeCell ref="F91:F93"/>
    <mergeCell ref="F94:F96"/>
    <mergeCell ref="D51:D52"/>
    <mergeCell ref="F43:F44"/>
    <mergeCell ref="E45:E46"/>
    <mergeCell ref="E43:E44"/>
    <mergeCell ref="E67:E69"/>
    <mergeCell ref="D63:D66"/>
    <mergeCell ref="F85:F87"/>
    <mergeCell ref="A56:A60"/>
    <mergeCell ref="B56:B60"/>
    <mergeCell ref="E56:E60"/>
    <mergeCell ref="F45:F46"/>
    <mergeCell ref="A45:A46"/>
    <mergeCell ref="B45:B46"/>
    <mergeCell ref="A53:A55"/>
    <mergeCell ref="B53:B55"/>
    <mergeCell ref="D45:D46"/>
    <mergeCell ref="R40:R42"/>
    <mergeCell ref="C47:C50"/>
    <mergeCell ref="E51:E52"/>
    <mergeCell ref="D56:D60"/>
    <mergeCell ref="F63:F66"/>
    <mergeCell ref="F53:F55"/>
    <mergeCell ref="F47:F50"/>
    <mergeCell ref="E63:E66"/>
    <mergeCell ref="F61:F62"/>
    <mergeCell ref="C63:C66"/>
    <mergeCell ref="C24:C25"/>
    <mergeCell ref="C30:C33"/>
    <mergeCell ref="D40:D42"/>
    <mergeCell ref="D24:D25"/>
    <mergeCell ref="C34:C37"/>
    <mergeCell ref="C26:C29"/>
    <mergeCell ref="D26:D29"/>
    <mergeCell ref="D34:D37"/>
    <mergeCell ref="F113:F114"/>
    <mergeCell ref="C56:C60"/>
    <mergeCell ref="B51:B52"/>
    <mergeCell ref="E53:E55"/>
    <mergeCell ref="C51:C52"/>
    <mergeCell ref="D53:D55"/>
    <mergeCell ref="C53:C55"/>
    <mergeCell ref="F56:F60"/>
    <mergeCell ref="F51:F52"/>
    <mergeCell ref="F109:F110"/>
    <mergeCell ref="F160:F162"/>
    <mergeCell ref="F144:F145"/>
    <mergeCell ref="R156:R159"/>
    <mergeCell ref="F156:F159"/>
    <mergeCell ref="R154:R155"/>
    <mergeCell ref="R148:R149"/>
    <mergeCell ref="R160:R162"/>
    <mergeCell ref="F100:F102"/>
    <mergeCell ref="T178:T180"/>
    <mergeCell ref="T196:T198"/>
    <mergeCell ref="S182:S185"/>
    <mergeCell ref="R182:R186"/>
    <mergeCell ref="R166:R167"/>
    <mergeCell ref="R168:R169"/>
    <mergeCell ref="R178:R181"/>
    <mergeCell ref="R174:R175"/>
    <mergeCell ref="R123:R124"/>
    <mergeCell ref="U200:U202"/>
    <mergeCell ref="U196:U198"/>
    <mergeCell ref="S187:S190"/>
    <mergeCell ref="S196:S198"/>
    <mergeCell ref="U187:U190"/>
    <mergeCell ref="T182:T185"/>
    <mergeCell ref="T187:T190"/>
    <mergeCell ref="S200:S202"/>
    <mergeCell ref="U182:U185"/>
    <mergeCell ref="R109:R110"/>
    <mergeCell ref="R113:R114"/>
    <mergeCell ref="R115:R116"/>
    <mergeCell ref="R121:R122"/>
    <mergeCell ref="U156:U158"/>
    <mergeCell ref="U141:U142"/>
    <mergeCell ref="T141:T142"/>
    <mergeCell ref="R131:R132"/>
    <mergeCell ref="R129:R130"/>
    <mergeCell ref="S141:S142"/>
    <mergeCell ref="R163:R165"/>
    <mergeCell ref="S178:S180"/>
    <mergeCell ref="F174:F175"/>
    <mergeCell ref="F178:F181"/>
    <mergeCell ref="F166:F167"/>
    <mergeCell ref="F168:F169"/>
    <mergeCell ref="F163:F165"/>
    <mergeCell ref="U178:U180"/>
    <mergeCell ref="R172:R173"/>
    <mergeCell ref="F115:F116"/>
    <mergeCell ref="F119:F120"/>
    <mergeCell ref="F117:F118"/>
    <mergeCell ref="R135:R136"/>
    <mergeCell ref="F123:F124"/>
    <mergeCell ref="F121:F122"/>
    <mergeCell ref="F129:F130"/>
    <mergeCell ref="F125:F126"/>
    <mergeCell ref="S156:S158"/>
    <mergeCell ref="T156:T158"/>
    <mergeCell ref="F152:F153"/>
    <mergeCell ref="F154:F155"/>
    <mergeCell ref="F146:F147"/>
    <mergeCell ref="F141:F143"/>
    <mergeCell ref="F150:F151"/>
    <mergeCell ref="E117:E118"/>
    <mergeCell ref="E94:E96"/>
    <mergeCell ref="E97:E99"/>
    <mergeCell ref="E109:E110"/>
    <mergeCell ref="E100:E102"/>
    <mergeCell ref="E113:E114"/>
    <mergeCell ref="E103:E105"/>
    <mergeCell ref="E111:E112"/>
    <mergeCell ref="E115:E116"/>
    <mergeCell ref="F111:F112"/>
    <mergeCell ref="A182:A186"/>
    <mergeCell ref="A187:A191"/>
    <mergeCell ref="B182:B186"/>
    <mergeCell ref="B187:B191"/>
    <mergeCell ref="C187:C191"/>
    <mergeCell ref="A168:A169"/>
    <mergeCell ref="E168:E169"/>
    <mergeCell ref="E152:E153"/>
    <mergeCell ref="E154:E155"/>
    <mergeCell ref="F211:F214"/>
    <mergeCell ref="F200:F203"/>
    <mergeCell ref="D211:D214"/>
    <mergeCell ref="E211:E214"/>
    <mergeCell ref="F204:F206"/>
    <mergeCell ref="A73:A75"/>
    <mergeCell ref="C79:C81"/>
    <mergeCell ref="A76:A78"/>
    <mergeCell ref="C85:C87"/>
    <mergeCell ref="C82:C84"/>
    <mergeCell ref="A82:A84"/>
    <mergeCell ref="A79:A81"/>
    <mergeCell ref="B79:B81"/>
    <mergeCell ref="B82:B84"/>
    <mergeCell ref="A85:A87"/>
    <mergeCell ref="A63:A66"/>
    <mergeCell ref="B63:B66"/>
    <mergeCell ref="A67:A69"/>
    <mergeCell ref="A70:A72"/>
    <mergeCell ref="C73:C75"/>
    <mergeCell ref="C76:C78"/>
    <mergeCell ref="B70:B72"/>
    <mergeCell ref="C70:C72"/>
    <mergeCell ref="B73:B75"/>
    <mergeCell ref="B76:B78"/>
    <mergeCell ref="A61:A62"/>
    <mergeCell ref="B61:B62"/>
    <mergeCell ref="D61:D62"/>
    <mergeCell ref="E61:E62"/>
    <mergeCell ref="E88:E90"/>
    <mergeCell ref="C88:C90"/>
    <mergeCell ref="E70:E72"/>
    <mergeCell ref="E73:E75"/>
    <mergeCell ref="E76:E78"/>
    <mergeCell ref="B67:B69"/>
    <mergeCell ref="A103:A105"/>
    <mergeCell ref="C100:C102"/>
    <mergeCell ref="C91:C93"/>
    <mergeCell ref="C94:C96"/>
    <mergeCell ref="C97:C99"/>
    <mergeCell ref="B85:B87"/>
    <mergeCell ref="A88:A90"/>
    <mergeCell ref="A97:A99"/>
    <mergeCell ref="A91:A93"/>
    <mergeCell ref="A94:A96"/>
    <mergeCell ref="B91:B93"/>
    <mergeCell ref="B97:B99"/>
    <mergeCell ref="B94:B96"/>
    <mergeCell ref="B88:B90"/>
    <mergeCell ref="D113:D114"/>
    <mergeCell ref="D111:D112"/>
    <mergeCell ref="C111:C112"/>
    <mergeCell ref="D109:D110"/>
    <mergeCell ref="D103:D105"/>
    <mergeCell ref="D152:D153"/>
    <mergeCell ref="E144:E145"/>
    <mergeCell ref="E129:E130"/>
    <mergeCell ref="E133:E134"/>
    <mergeCell ref="E141:E143"/>
    <mergeCell ref="D166:D167"/>
    <mergeCell ref="E148:E149"/>
    <mergeCell ref="E150:E151"/>
    <mergeCell ref="D133:D134"/>
    <mergeCell ref="D137:D138"/>
    <mergeCell ref="U67:U68"/>
    <mergeCell ref="F76:F78"/>
    <mergeCell ref="S70:S71"/>
    <mergeCell ref="T70:T71"/>
    <mergeCell ref="U70:U71"/>
    <mergeCell ref="S73:S74"/>
    <mergeCell ref="T73:T74"/>
    <mergeCell ref="U73:U74"/>
    <mergeCell ref="S67:S68"/>
    <mergeCell ref="T67:T68"/>
    <mergeCell ref="U85:U86"/>
    <mergeCell ref="U79:U80"/>
    <mergeCell ref="S76:S77"/>
    <mergeCell ref="U82:U83"/>
    <mergeCell ref="U76:U77"/>
    <mergeCell ref="S79:S80"/>
    <mergeCell ref="T79:T80"/>
    <mergeCell ref="T82:T83"/>
    <mergeCell ref="S82:S83"/>
    <mergeCell ref="S85:S86"/>
    <mergeCell ref="T76:T77"/>
    <mergeCell ref="D82:D84"/>
    <mergeCell ref="F82:F84"/>
    <mergeCell ref="E85:E87"/>
    <mergeCell ref="T85:T86"/>
    <mergeCell ref="R76:R78"/>
    <mergeCell ref="R79:R81"/>
    <mergeCell ref="R82:R84"/>
    <mergeCell ref="E79:E81"/>
    <mergeCell ref="E82:E84"/>
    <mergeCell ref="A113:A114"/>
    <mergeCell ref="B113:B114"/>
    <mergeCell ref="C113:C114"/>
    <mergeCell ref="A100:A102"/>
    <mergeCell ref="B100:B102"/>
    <mergeCell ref="A109:A110"/>
    <mergeCell ref="B109:B110"/>
    <mergeCell ref="B103:B105"/>
    <mergeCell ref="A111:A112"/>
    <mergeCell ref="B111:B112"/>
    <mergeCell ref="A115:A116"/>
    <mergeCell ref="B115:B116"/>
    <mergeCell ref="B119:B120"/>
    <mergeCell ref="C119:C120"/>
    <mergeCell ref="C115:C116"/>
    <mergeCell ref="C117:C118"/>
    <mergeCell ref="A123:A124"/>
    <mergeCell ref="B123:B124"/>
    <mergeCell ref="C123:C124"/>
    <mergeCell ref="A117:A118"/>
    <mergeCell ref="B117:B118"/>
    <mergeCell ref="A121:A122"/>
    <mergeCell ref="B121:B122"/>
    <mergeCell ref="C121:C122"/>
    <mergeCell ref="A119:A120"/>
    <mergeCell ref="A133:A134"/>
    <mergeCell ref="B133:B13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C133:C134"/>
    <mergeCell ref="C148:C149"/>
    <mergeCell ref="C141:C143"/>
    <mergeCell ref="A135:A136"/>
    <mergeCell ref="B135:B136"/>
    <mergeCell ref="C146:C147"/>
    <mergeCell ref="C144:C145"/>
    <mergeCell ref="A137:A138"/>
    <mergeCell ref="B137:B138"/>
    <mergeCell ref="A150:A151"/>
    <mergeCell ref="B150:B151"/>
    <mergeCell ref="C150:C151"/>
    <mergeCell ref="A141:A143"/>
    <mergeCell ref="B141:B143"/>
    <mergeCell ref="A148:A149"/>
    <mergeCell ref="B148:B149"/>
    <mergeCell ref="A146:A147"/>
    <mergeCell ref="B146:B147"/>
    <mergeCell ref="A144:A145"/>
    <mergeCell ref="A152:A153"/>
    <mergeCell ref="A166:A167"/>
    <mergeCell ref="B166:B167"/>
    <mergeCell ref="A154:A155"/>
    <mergeCell ref="B154:B155"/>
    <mergeCell ref="B144:B145"/>
    <mergeCell ref="C154:C155"/>
    <mergeCell ref="A156:A159"/>
    <mergeCell ref="B163:B165"/>
    <mergeCell ref="B152:B153"/>
    <mergeCell ref="A174:A175"/>
    <mergeCell ref="B174:B175"/>
    <mergeCell ref="C174:C175"/>
    <mergeCell ref="A172:A173"/>
    <mergeCell ref="B172:B173"/>
    <mergeCell ref="C172:C173"/>
    <mergeCell ref="F182:F186"/>
    <mergeCell ref="D200:D203"/>
    <mergeCell ref="D174:D175"/>
    <mergeCell ref="F176:F177"/>
    <mergeCell ref="F196:F199"/>
    <mergeCell ref="B156:B159"/>
    <mergeCell ref="F170:F171"/>
    <mergeCell ref="E174:E175"/>
    <mergeCell ref="E170:E171"/>
    <mergeCell ref="F172:F173"/>
    <mergeCell ref="E172:E173"/>
    <mergeCell ref="E178:E181"/>
    <mergeCell ref="E176:E177"/>
    <mergeCell ref="D220:D222"/>
    <mergeCell ref="E200:E203"/>
    <mergeCell ref="E187:E191"/>
    <mergeCell ref="E204:E206"/>
    <mergeCell ref="D172:D173"/>
    <mergeCell ref="D218:D219"/>
    <mergeCell ref="D204:D206"/>
    <mergeCell ref="U239:U241"/>
    <mergeCell ref="B235:B236"/>
    <mergeCell ref="C176:C177"/>
    <mergeCell ref="A200:A203"/>
    <mergeCell ref="D196:D199"/>
    <mergeCell ref="A196:A199"/>
    <mergeCell ref="C200:C203"/>
    <mergeCell ref="B176:B177"/>
    <mergeCell ref="A178:A181"/>
    <mergeCell ref="D178:D181"/>
    <mergeCell ref="F247:F250"/>
    <mergeCell ref="D176:D177"/>
    <mergeCell ref="D247:D250"/>
    <mergeCell ref="F243:F246"/>
    <mergeCell ref="D187:D191"/>
    <mergeCell ref="F192:F195"/>
    <mergeCell ref="F187:F191"/>
    <mergeCell ref="E243:E246"/>
    <mergeCell ref="F235:F236"/>
    <mergeCell ref="F218:F219"/>
    <mergeCell ref="A247:A250"/>
    <mergeCell ref="B247:B250"/>
    <mergeCell ref="C247:C250"/>
    <mergeCell ref="A220:A222"/>
    <mergeCell ref="B220:B222"/>
    <mergeCell ref="A235:A236"/>
    <mergeCell ref="C235:C236"/>
    <mergeCell ref="B239:B242"/>
    <mergeCell ref="C239:C242"/>
    <mergeCell ref="A223:A226"/>
    <mergeCell ref="B233:B234"/>
    <mergeCell ref="C233:C234"/>
    <mergeCell ref="A176:A177"/>
    <mergeCell ref="C182:C186"/>
    <mergeCell ref="D182:D186"/>
    <mergeCell ref="B178:B181"/>
    <mergeCell ref="A211:A214"/>
    <mergeCell ref="B211:B214"/>
    <mergeCell ref="C211:C214"/>
    <mergeCell ref="C178:C181"/>
    <mergeCell ref="U26:U28"/>
    <mergeCell ref="T26:T28"/>
    <mergeCell ref="S26:S28"/>
    <mergeCell ref="U30:U32"/>
    <mergeCell ref="T30:T32"/>
    <mergeCell ref="S30:S32"/>
    <mergeCell ref="U34:U36"/>
    <mergeCell ref="T34:T36"/>
    <mergeCell ref="S34:S36"/>
    <mergeCell ref="U47:U49"/>
    <mergeCell ref="T47:T49"/>
    <mergeCell ref="S47:S49"/>
    <mergeCell ref="U56:U59"/>
    <mergeCell ref="T56:T59"/>
    <mergeCell ref="S56:S59"/>
    <mergeCell ref="C268:F268"/>
    <mergeCell ref="R247:R250"/>
    <mergeCell ref="S247:S249"/>
    <mergeCell ref="T247:T249"/>
    <mergeCell ref="U247:U249"/>
    <mergeCell ref="R243:R246"/>
    <mergeCell ref="S243:S245"/>
  </mergeCells>
  <phoneticPr fontId="0" type="noConversion"/>
  <conditionalFormatting sqref="R7:U7 D67:D70 D73 D76 D79 D82 D85 D88 D91 D94 D97 D100 D103 D113 D115 D117 D119 D121 D123 D125 D127 D129 D131 D133 D144:F155 G239 G243 G247">
    <cfRule type="cellIs" dxfId="0" priority="32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3" firstPageNumber="7" fitToHeight="0" orientation="landscape" useFirstPageNumber="1" r:id="rId1"/>
  <headerFooter alignWithMargins="0">
    <oddHeader>&amp;C&amp;P</oddHeader>
  </headerFooter>
  <rowBreaks count="3" manualBreakCount="3">
    <brk id="37" max="20" man="1"/>
    <brk id="139" max="20" man="1"/>
    <brk id="21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0"/>
  <sheetViews>
    <sheetView zoomScaleNormal="100" workbookViewId="0">
      <selection sqref="A1:K31"/>
    </sheetView>
  </sheetViews>
  <sheetFormatPr defaultRowHeight="12.75" x14ac:dyDescent="0.2"/>
  <cols>
    <col min="1" max="1" width="10.7109375" style="47" customWidth="1"/>
    <col min="2" max="3" width="9.85546875" style="47" customWidth="1"/>
    <col min="4" max="4" width="8.7109375" style="47" customWidth="1"/>
    <col min="5" max="5" width="56.85546875" style="47" customWidth="1"/>
    <col min="6" max="6" width="10.28515625" style="47" customWidth="1"/>
    <col min="7" max="7" width="9.5703125" style="47" customWidth="1"/>
    <col min="8" max="8" width="9.85546875" style="47" customWidth="1"/>
    <col min="9" max="9" width="9.5703125" style="47" customWidth="1"/>
    <col min="10" max="16384" width="9.140625" style="47"/>
  </cols>
  <sheetData>
    <row r="1" spans="1:11" ht="43.5" customHeight="1" x14ac:dyDescent="0.2">
      <c r="A1" s="46"/>
      <c r="B1" s="46"/>
      <c r="C1" s="46"/>
      <c r="D1" s="46"/>
      <c r="E1" s="46"/>
      <c r="F1" s="667"/>
      <c r="G1" s="667"/>
      <c r="H1" s="667"/>
      <c r="I1" s="667"/>
      <c r="J1" s="77"/>
      <c r="K1" s="77"/>
    </row>
    <row r="2" spans="1:11" ht="12.75" customHeight="1" x14ac:dyDescent="0.2">
      <c r="A2" s="668" t="s">
        <v>270</v>
      </c>
      <c r="B2" s="668"/>
      <c r="C2" s="668"/>
      <c r="D2" s="668"/>
      <c r="E2" s="668"/>
      <c r="F2" s="668"/>
      <c r="G2" s="668"/>
      <c r="H2" s="668"/>
      <c r="I2" s="668"/>
    </row>
    <row r="3" spans="1:11" ht="18" customHeight="1" x14ac:dyDescent="0.2">
      <c r="A3" s="669" t="s">
        <v>54</v>
      </c>
      <c r="B3" s="669"/>
      <c r="C3" s="669"/>
      <c r="D3" s="669"/>
      <c r="E3" s="669"/>
      <c r="F3" s="669"/>
      <c r="G3" s="669"/>
      <c r="H3" s="669"/>
      <c r="I3" s="669"/>
    </row>
    <row r="4" spans="1:11" ht="18" customHeight="1" x14ac:dyDescent="0.2">
      <c r="A4" s="670" t="s">
        <v>33</v>
      </c>
      <c r="B4" s="671"/>
      <c r="C4" s="671"/>
      <c r="D4" s="671"/>
      <c r="E4" s="671"/>
      <c r="F4" s="671"/>
      <c r="G4" s="671"/>
      <c r="H4" s="671"/>
      <c r="I4" s="671"/>
    </row>
    <row r="5" spans="1:11" s="48" customFormat="1" ht="9.75" customHeight="1" thickBot="1" x14ac:dyDescent="0.3">
      <c r="A5" s="666"/>
      <c r="B5" s="666"/>
      <c r="C5" s="666"/>
      <c r="D5" s="666"/>
      <c r="E5" s="666"/>
      <c r="F5" s="666"/>
      <c r="G5" s="666"/>
      <c r="H5" s="666"/>
      <c r="I5" s="666"/>
    </row>
    <row r="6" spans="1:11" s="49" customFormat="1" ht="36" customHeight="1" thickBot="1" x14ac:dyDescent="0.2">
      <c r="A6" s="71" t="s">
        <v>34</v>
      </c>
      <c r="B6" s="72" t="s">
        <v>35</v>
      </c>
      <c r="C6" s="72" t="s">
        <v>0</v>
      </c>
      <c r="D6" s="72" t="s">
        <v>1</v>
      </c>
      <c r="E6" s="72" t="s">
        <v>36</v>
      </c>
      <c r="F6" s="72" t="s">
        <v>37</v>
      </c>
      <c r="G6" s="72" t="s">
        <v>213</v>
      </c>
      <c r="H6" s="73" t="s">
        <v>214</v>
      </c>
      <c r="I6" s="74" t="s">
        <v>319</v>
      </c>
    </row>
    <row r="7" spans="1:11" s="50" customFormat="1" ht="21.75" customHeight="1" x14ac:dyDescent="0.2">
      <c r="A7" s="233">
        <v>1</v>
      </c>
      <c r="B7" s="234"/>
      <c r="C7" s="234"/>
      <c r="D7" s="234"/>
      <c r="E7" s="230" t="s">
        <v>243</v>
      </c>
      <c r="F7" s="230" t="s">
        <v>241</v>
      </c>
      <c r="G7" s="261" t="s">
        <v>250</v>
      </c>
      <c r="H7" s="261" t="s">
        <v>251</v>
      </c>
      <c r="I7" s="262" t="s">
        <v>252</v>
      </c>
    </row>
    <row r="8" spans="1:11" s="50" customFormat="1" x14ac:dyDescent="0.2">
      <c r="A8" s="75">
        <v>1</v>
      </c>
      <c r="B8" s="51">
        <v>2</v>
      </c>
      <c r="C8" s="51">
        <v>1</v>
      </c>
      <c r="D8" s="51"/>
      <c r="E8" s="45" t="s">
        <v>242</v>
      </c>
      <c r="F8" s="45" t="s">
        <v>237</v>
      </c>
      <c r="G8" s="263" t="s">
        <v>253</v>
      </c>
      <c r="H8" s="263" t="s">
        <v>254</v>
      </c>
      <c r="I8" s="264" t="s">
        <v>255</v>
      </c>
    </row>
    <row r="9" spans="1:11" s="50" customFormat="1" x14ac:dyDescent="0.2">
      <c r="A9" s="75">
        <v>1</v>
      </c>
      <c r="B9" s="51">
        <v>2</v>
      </c>
      <c r="C9" s="51">
        <v>1</v>
      </c>
      <c r="D9" s="51"/>
      <c r="E9" s="45" t="s">
        <v>236</v>
      </c>
      <c r="F9" s="45" t="s">
        <v>238</v>
      </c>
      <c r="G9" s="263" t="s">
        <v>256</v>
      </c>
      <c r="H9" s="263" t="s">
        <v>257</v>
      </c>
      <c r="I9" s="264" t="s">
        <v>258</v>
      </c>
    </row>
    <row r="10" spans="1:11" s="50" customFormat="1" x14ac:dyDescent="0.2">
      <c r="A10" s="75">
        <v>1</v>
      </c>
      <c r="B10" s="51">
        <v>2</v>
      </c>
      <c r="C10" s="51">
        <v>1</v>
      </c>
      <c r="D10" s="51">
        <v>1</v>
      </c>
      <c r="E10" s="45" t="str">
        <f>'1 lentele'!R14</f>
        <v>Valstybinių šalpos išmokų gavėjų skaičius</v>
      </c>
      <c r="F10" s="45" t="s">
        <v>215</v>
      </c>
      <c r="G10" s="231">
        <f>'1 lentele'!S14</f>
        <v>2003</v>
      </c>
      <c r="H10" s="231">
        <f>'1 lentele'!T14</f>
        <v>2046</v>
      </c>
      <c r="I10" s="232">
        <f>'1 lentele'!U14</f>
        <v>2060</v>
      </c>
    </row>
    <row r="11" spans="1:11" s="50" customFormat="1" x14ac:dyDescent="0.2">
      <c r="A11" s="75">
        <v>1</v>
      </c>
      <c r="B11" s="51">
        <v>2</v>
      </c>
      <c r="C11" s="51">
        <v>1</v>
      </c>
      <c r="D11" s="51">
        <v>1</v>
      </c>
      <c r="E11" s="45" t="str">
        <f>'1 lentele'!R20</f>
        <v>Vienkartinės valstybės paramos ir kompensacijų gavėjų skaičius</v>
      </c>
      <c r="F11" s="45" t="s">
        <v>216</v>
      </c>
      <c r="G11" s="52">
        <f>'1 lentele'!S20</f>
        <v>2174</v>
      </c>
      <c r="H11" s="52">
        <f>'1 lentele'!T20</f>
        <v>2216</v>
      </c>
      <c r="I11" s="53">
        <f>'1 lentele'!U20</f>
        <v>2300</v>
      </c>
    </row>
    <row r="12" spans="1:11" s="50" customFormat="1" x14ac:dyDescent="0.2">
      <c r="A12" s="75">
        <v>1</v>
      </c>
      <c r="B12" s="51">
        <v>2</v>
      </c>
      <c r="C12" s="51">
        <v>1</v>
      </c>
      <c r="D12" s="51">
        <v>1</v>
      </c>
      <c r="E12" s="45" t="str">
        <f>'1 lentele'!R26</f>
        <v>Socialinių pašalpų gavėjų skaičius</v>
      </c>
      <c r="F12" s="45" t="s">
        <v>217</v>
      </c>
      <c r="G12" s="52">
        <f>'1 lentele'!S26</f>
        <v>4026</v>
      </c>
      <c r="H12" s="52">
        <f>'1 lentele'!T26</f>
        <v>4026</v>
      </c>
      <c r="I12" s="53">
        <f>'1 lentele'!U26</f>
        <v>4026</v>
      </c>
    </row>
    <row r="13" spans="1:11" s="50" customFormat="1" x14ac:dyDescent="0.2">
      <c r="A13" s="75">
        <v>1</v>
      </c>
      <c r="B13" s="51">
        <v>2</v>
      </c>
      <c r="C13" s="51">
        <v>1</v>
      </c>
      <c r="D13" s="51">
        <v>1</v>
      </c>
      <c r="E13" s="45" t="str">
        <f>'1 lentele'!R30</f>
        <v>Kompensacijų gavėjų skaičius</v>
      </c>
      <c r="F13" s="45" t="s">
        <v>218</v>
      </c>
      <c r="G13" s="52">
        <f>'1 lentele'!S30+'1 lentele'!S34+'1 lentele'!S38</f>
        <v>11297</v>
      </c>
      <c r="H13" s="52">
        <f>'1 lentele'!T30+'1 lentele'!T34+'1 lentele'!T38</f>
        <v>11297</v>
      </c>
      <c r="I13" s="53">
        <f>'1 lentele'!U30+'1 lentele'!U34+'1 lentele'!U38</f>
        <v>11297</v>
      </c>
    </row>
    <row r="14" spans="1:11" s="50" customFormat="1" ht="19.5" customHeight="1" x14ac:dyDescent="0.2">
      <c r="A14" s="75">
        <v>1</v>
      </c>
      <c r="B14" s="51">
        <v>2</v>
      </c>
      <c r="C14" s="51">
        <v>1</v>
      </c>
      <c r="D14" s="51">
        <v>1</v>
      </c>
      <c r="E14" s="45" t="str">
        <f>'1 lentele'!R40</f>
        <v>Keleivių ir socialiai išskirtinų gyventojų, gavusių važiavimo išlaidų kompensavimą, skaičius</v>
      </c>
      <c r="F14" s="45" t="s">
        <v>219</v>
      </c>
      <c r="G14" s="52">
        <f>'1 lentele'!S40</f>
        <v>4190</v>
      </c>
      <c r="H14" s="52">
        <f>'1 lentele'!T40</f>
        <v>4190</v>
      </c>
      <c r="I14" s="53">
        <f>'1 lentele'!U40</f>
        <v>4190</v>
      </c>
    </row>
    <row r="15" spans="1:11" s="50" customFormat="1" x14ac:dyDescent="0.2">
      <c r="A15" s="75">
        <v>1</v>
      </c>
      <c r="B15" s="51">
        <v>2</v>
      </c>
      <c r="C15" s="51">
        <v>1</v>
      </c>
      <c r="D15" s="51">
        <v>1</v>
      </c>
      <c r="E15" s="45" t="str">
        <f>'1 lentele'!R51</f>
        <v>Laidojimo pašalpų gavėjų skaičius</v>
      </c>
      <c r="F15" s="45" t="s">
        <v>220</v>
      </c>
      <c r="G15" s="52">
        <f>'1 lentele'!S51</f>
        <v>400</v>
      </c>
      <c r="H15" s="52">
        <f>'1 lentele'!T51</f>
        <v>400</v>
      </c>
      <c r="I15" s="53">
        <f>'1 lentele'!U51</f>
        <v>400</v>
      </c>
    </row>
    <row r="16" spans="1:11" s="50" customFormat="1" x14ac:dyDescent="0.2">
      <c r="A16" s="75">
        <v>1</v>
      </c>
      <c r="B16" s="51">
        <v>2</v>
      </c>
      <c r="C16" s="51">
        <v>1</v>
      </c>
      <c r="D16" s="51">
        <v>1</v>
      </c>
      <c r="E16" s="45" t="str">
        <f>'1 lentele'!R53</f>
        <v>Vienkartinės pašalpos grįžusių iš įkalinimo įstaigų gavėjų skaičius</v>
      </c>
      <c r="F16" s="45" t="s">
        <v>221</v>
      </c>
      <c r="G16" s="52">
        <f>'1 lentele'!S53</f>
        <v>40</v>
      </c>
      <c r="H16" s="52">
        <f>'1 lentele'!T53</f>
        <v>40</v>
      </c>
      <c r="I16" s="53">
        <f>'1 lentele'!U53</f>
        <v>40</v>
      </c>
    </row>
    <row r="17" spans="1:9" s="50" customFormat="1" x14ac:dyDescent="0.2">
      <c r="A17" s="75">
        <v>1</v>
      </c>
      <c r="B17" s="51">
        <v>2</v>
      </c>
      <c r="C17" s="51">
        <v>1</v>
      </c>
      <c r="D17" s="51">
        <v>1</v>
      </c>
      <c r="E17" s="45" t="str">
        <f>'1 lentele'!R67</f>
        <v>Mokinių, gaunančių nemokamą maitinimą, skaičius</v>
      </c>
      <c r="F17" s="45" t="s">
        <v>222</v>
      </c>
      <c r="G17" s="52">
        <f>'1 lentele'!S67</f>
        <v>0</v>
      </c>
      <c r="H17" s="52">
        <f>'1 lentele'!T67</f>
        <v>0</v>
      </c>
      <c r="I17" s="53">
        <f>'1 lentele'!U67</f>
        <v>0</v>
      </c>
    </row>
    <row r="18" spans="1:9" s="50" customFormat="1" x14ac:dyDescent="0.2">
      <c r="A18" s="75">
        <v>1</v>
      </c>
      <c r="B18" s="51">
        <v>2</v>
      </c>
      <c r="C18" s="51">
        <v>1</v>
      </c>
      <c r="D18" s="51">
        <v>1</v>
      </c>
      <c r="E18" s="45" t="str">
        <f>'1 lentele'!R109</f>
        <v>Mokinių, aprūpintų mokinio reikmėmis, skaičius</v>
      </c>
      <c r="F18" s="45" t="s">
        <v>223</v>
      </c>
      <c r="G18" s="52">
        <f>'1 lentele'!S109</f>
        <v>1187</v>
      </c>
      <c r="H18" s="52">
        <f>'1 lentele'!T109</f>
        <v>1187</v>
      </c>
      <c r="I18" s="53">
        <f>'1 lentele'!U109</f>
        <v>1187</v>
      </c>
    </row>
    <row r="19" spans="1:9" s="50" customFormat="1" x14ac:dyDescent="0.2">
      <c r="A19" s="75">
        <v>1</v>
      </c>
      <c r="B19" s="51">
        <v>2</v>
      </c>
      <c r="C19" s="51">
        <v>1</v>
      </c>
      <c r="D19" s="51">
        <v>2</v>
      </c>
      <c r="E19" s="45" t="str">
        <f>'1 lentele'!R141</f>
        <v>Socialines paslaugas gavusių socialinės rizikos šeimų skaičius</v>
      </c>
      <c r="F19" s="45" t="s">
        <v>224</v>
      </c>
      <c r="G19" s="52">
        <f>'1 lentele'!S141</f>
        <v>6</v>
      </c>
      <c r="H19" s="52">
        <f>'1 lentele'!T141</f>
        <v>6</v>
      </c>
      <c r="I19" s="53">
        <f>'1 lentele'!U141</f>
        <v>6</v>
      </c>
    </row>
    <row r="20" spans="1:9" s="50" customFormat="1" x14ac:dyDescent="0.2">
      <c r="A20" s="75">
        <v>1</v>
      </c>
      <c r="B20" s="51">
        <v>2</v>
      </c>
      <c r="C20" s="51">
        <v>1</v>
      </c>
      <c r="D20" s="51">
        <v>2</v>
      </c>
      <c r="E20" s="45" t="str">
        <f>'1 lentele'!R178</f>
        <v>Paramos maisto produktais gavėjų skaičius</v>
      </c>
      <c r="F20" s="45" t="s">
        <v>225</v>
      </c>
      <c r="G20" s="52">
        <f>'1 lentele'!S178</f>
        <v>4000</v>
      </c>
      <c r="H20" s="52">
        <f>'1 lentele'!T178</f>
        <v>4000</v>
      </c>
      <c r="I20" s="53">
        <f>'1 lentele'!U178</f>
        <v>4000</v>
      </c>
    </row>
    <row r="21" spans="1:9" s="50" customFormat="1" x14ac:dyDescent="0.2">
      <c r="A21" s="75">
        <v>1</v>
      </c>
      <c r="B21" s="51">
        <v>2</v>
      </c>
      <c r="C21" s="51">
        <v>1</v>
      </c>
      <c r="D21" s="51">
        <v>2</v>
      </c>
      <c r="E21" s="45" t="str">
        <f>'1 lentele'!R187</f>
        <v>Socialinių namų paslaugų  gavėjų skaičius</v>
      </c>
      <c r="F21" s="45" t="s">
        <v>226</v>
      </c>
      <c r="G21" s="52">
        <f>'1 lentele'!S187</f>
        <v>2530</v>
      </c>
      <c r="H21" s="52">
        <f>'1 lentele'!T187</f>
        <v>2535</v>
      </c>
      <c r="I21" s="53">
        <f>'1 lentele'!U187</f>
        <v>2540</v>
      </c>
    </row>
    <row r="22" spans="1:9" s="50" customFormat="1" x14ac:dyDescent="0.2">
      <c r="A22" s="75">
        <v>1</v>
      </c>
      <c r="B22" s="51">
        <v>2</v>
      </c>
      <c r="C22" s="51">
        <v>1</v>
      </c>
      <c r="D22" s="51">
        <v>2</v>
      </c>
      <c r="E22" s="45" t="str">
        <f>'1 lentele'!R192</f>
        <v>Psichikos ir proto neįgaliųjų gavusių paslaugas skaičius</v>
      </c>
      <c r="F22" s="45" t="s">
        <v>227</v>
      </c>
      <c r="G22" s="52">
        <f>'1 lentele'!S195</f>
        <v>14</v>
      </c>
      <c r="H22" s="52">
        <f>'1 lentele'!T195</f>
        <v>14</v>
      </c>
      <c r="I22" s="53">
        <f>'1 lentele'!U195</f>
        <v>14</v>
      </c>
    </row>
    <row r="23" spans="1:9" s="50" customFormat="1" x14ac:dyDescent="0.2">
      <c r="A23" s="75">
        <v>1</v>
      </c>
      <c r="B23" s="51">
        <v>2</v>
      </c>
      <c r="C23" s="51">
        <v>1</v>
      </c>
      <c r="D23" s="51">
        <v>2</v>
      </c>
      <c r="E23" s="45" t="str">
        <f>'1 lentele'!R196</f>
        <v>Žmonėms su negalia pritaikytų būstų skaičius</v>
      </c>
      <c r="F23" s="45" t="s">
        <v>228</v>
      </c>
      <c r="G23" s="52">
        <f>'1 lentele'!S196</f>
        <v>8</v>
      </c>
      <c r="H23" s="52">
        <f>'1 lentele'!T196</f>
        <v>8</v>
      </c>
      <c r="I23" s="53">
        <f>'1 lentele'!U196</f>
        <v>8</v>
      </c>
    </row>
    <row r="24" spans="1:9" s="50" customFormat="1" x14ac:dyDescent="0.2">
      <c r="A24" s="75">
        <v>1</v>
      </c>
      <c r="B24" s="51">
        <v>2</v>
      </c>
      <c r="C24" s="51">
        <v>1</v>
      </c>
      <c r="D24" s="51">
        <v>2</v>
      </c>
      <c r="E24" s="45" t="str">
        <f>'1 lentele'!R200</f>
        <v>Finansuotų socialinės reabilitacijos paslaugų neįgaliesiems projektų skaičius</v>
      </c>
      <c r="F24" s="45" t="s">
        <v>229</v>
      </c>
      <c r="G24" s="52">
        <f>'1 lentele'!S203</f>
        <v>6</v>
      </c>
      <c r="H24" s="52">
        <f>'1 lentele'!T203</f>
        <v>6</v>
      </c>
      <c r="I24" s="53">
        <f>'1 lentele'!U203</f>
        <v>6</v>
      </c>
    </row>
    <row r="25" spans="1:9" s="50" customFormat="1" x14ac:dyDescent="0.2">
      <c r="A25" s="75">
        <v>1</v>
      </c>
      <c r="B25" s="51">
        <v>2</v>
      </c>
      <c r="C25" s="51">
        <v>1</v>
      </c>
      <c r="D25" s="51">
        <v>2</v>
      </c>
      <c r="E25" s="45" t="str">
        <f>'1 lentele'!R204</f>
        <v>Finansuotų socialinių paslaugų teikimo projektų skaičius</v>
      </c>
      <c r="F25" s="45" t="s">
        <v>230</v>
      </c>
      <c r="G25" s="52">
        <f>'1 lentele'!S206</f>
        <v>9</v>
      </c>
      <c r="H25" s="52">
        <f>'1 lentele'!T206</f>
        <v>9</v>
      </c>
      <c r="I25" s="53">
        <f>'1 lentele'!U206</f>
        <v>9</v>
      </c>
    </row>
    <row r="26" spans="1:9" s="50" customFormat="1" x14ac:dyDescent="0.2">
      <c r="A26" s="75">
        <v>1</v>
      </c>
      <c r="B26" s="51">
        <v>2</v>
      </c>
      <c r="C26" s="51">
        <v>1</v>
      </c>
      <c r="D26" s="51">
        <v>2</v>
      </c>
      <c r="E26" s="45" t="str">
        <f>'1 lentele'!R207</f>
        <v>Priklausomų asmenų, gavusių kompleksinę pagalbą, skaičius</v>
      </c>
      <c r="F26" s="45" t="s">
        <v>231</v>
      </c>
      <c r="G26" s="52">
        <f>'1 lentele'!S210</f>
        <v>50</v>
      </c>
      <c r="H26" s="52">
        <f>'1 lentele'!T210</f>
        <v>50</v>
      </c>
      <c r="I26" s="53">
        <f>'1 lentele'!U210</f>
        <v>50</v>
      </c>
    </row>
    <row r="27" spans="1:9" s="50" customFormat="1" x14ac:dyDescent="0.2">
      <c r="A27" s="75">
        <v>1</v>
      </c>
      <c r="B27" s="51">
        <v>2</v>
      </c>
      <c r="C27" s="51">
        <v>1</v>
      </c>
      <c r="D27" s="51">
        <v>2</v>
      </c>
      <c r="E27" s="45" t="str">
        <f>'1 lentele'!R211</f>
        <v>Socialinės rizikos šeimų vaikų, gavusių užimtumo paslaugas, skaičius</v>
      </c>
      <c r="F27" s="45" t="s">
        <v>232</v>
      </c>
      <c r="G27" s="52">
        <f>'1 lentele'!S214</f>
        <v>70</v>
      </c>
      <c r="H27" s="52">
        <f>'1 lentele'!T214</f>
        <v>70</v>
      </c>
      <c r="I27" s="53">
        <f>'1 lentele'!U214</f>
        <v>70</v>
      </c>
    </row>
    <row r="28" spans="1:9" s="50" customFormat="1" x14ac:dyDescent="0.2">
      <c r="A28" s="75">
        <v>1</v>
      </c>
      <c r="B28" s="51">
        <v>2</v>
      </c>
      <c r="C28" s="51">
        <v>1</v>
      </c>
      <c r="D28" s="51">
        <v>3</v>
      </c>
      <c r="E28" s="45" t="str">
        <f>'1 lentele'!R239</f>
        <v>Visuomenės sveikatos priežiūros paslaugos gavėjų skaičius</v>
      </c>
      <c r="F28" s="45" t="s">
        <v>233</v>
      </c>
      <c r="G28" s="52">
        <f>'1 lentele'!S242</f>
        <v>4500</v>
      </c>
      <c r="H28" s="52">
        <f>'1 lentele'!T242</f>
        <v>4500</v>
      </c>
      <c r="I28" s="53">
        <f>'1 lentele'!U242</f>
        <v>5000</v>
      </c>
    </row>
    <row r="29" spans="1:9" s="50" customFormat="1" ht="13.5" thickBot="1" x14ac:dyDescent="0.25">
      <c r="A29" s="76">
        <v>1</v>
      </c>
      <c r="B29" s="54">
        <v>2</v>
      </c>
      <c r="C29" s="54">
        <v>1</v>
      </c>
      <c r="D29" s="54">
        <v>3</v>
      </c>
      <c r="E29" s="55" t="str">
        <f>'1 lentele'!R251</f>
        <v>Finansuotų projektų skaičius</v>
      </c>
      <c r="F29" s="55" t="s">
        <v>234</v>
      </c>
      <c r="G29" s="56">
        <f>'1 lentele'!S253</f>
        <v>60</v>
      </c>
      <c r="H29" s="56">
        <f>'1 lentele'!T253</f>
        <v>60</v>
      </c>
      <c r="I29" s="57">
        <f>'1 lentele'!U253</f>
        <v>55</v>
      </c>
    </row>
    <row r="30" spans="1:9" s="50" customFormat="1" x14ac:dyDescent="0.2">
      <c r="A30" s="58"/>
      <c r="B30" s="59"/>
      <c r="C30" s="60"/>
      <c r="D30" s="60"/>
      <c r="E30" s="61"/>
      <c r="F30" s="62"/>
      <c r="G30" s="63"/>
      <c r="H30" s="63"/>
      <c r="I30" s="63"/>
    </row>
    <row r="31" spans="1:9" s="50" customFormat="1" x14ac:dyDescent="0.2">
      <c r="A31" s="58"/>
      <c r="B31" s="64"/>
      <c r="C31" s="60"/>
      <c r="D31" s="60"/>
      <c r="E31" s="61"/>
      <c r="F31" s="62"/>
      <c r="G31" s="63"/>
      <c r="H31" s="63"/>
      <c r="I31" s="63"/>
    </row>
    <row r="32" spans="1:9" s="50" customFormat="1" x14ac:dyDescent="0.2">
      <c r="A32" s="58"/>
      <c r="B32" s="64"/>
      <c r="C32" s="60"/>
      <c r="D32" s="60"/>
      <c r="E32" s="61"/>
      <c r="F32" s="62"/>
      <c r="G32" s="63"/>
      <c r="H32" s="63"/>
      <c r="I32" s="63"/>
    </row>
    <row r="33" spans="1:9" s="50" customFormat="1" x14ac:dyDescent="0.2">
      <c r="A33" s="58"/>
      <c r="B33" s="64"/>
      <c r="C33" s="60"/>
      <c r="D33" s="60"/>
      <c r="E33" s="61"/>
      <c r="F33" s="62"/>
      <c r="G33" s="63"/>
      <c r="H33" s="63"/>
      <c r="I33" s="63"/>
    </row>
    <row r="34" spans="1:9" s="50" customFormat="1" x14ac:dyDescent="0.2">
      <c r="A34" s="58"/>
      <c r="B34" s="64"/>
      <c r="C34" s="60"/>
      <c r="D34" s="60"/>
      <c r="E34" s="62"/>
      <c r="F34" s="62"/>
      <c r="G34" s="63"/>
      <c r="H34" s="63"/>
      <c r="I34" s="63"/>
    </row>
    <row r="35" spans="1:9" s="50" customFormat="1" x14ac:dyDescent="0.2">
      <c r="A35" s="58"/>
      <c r="B35" s="64"/>
      <c r="C35" s="60"/>
      <c r="D35" s="60"/>
      <c r="E35" s="61"/>
      <c r="F35" s="62"/>
      <c r="G35" s="63"/>
      <c r="H35" s="63"/>
      <c r="I35" s="63"/>
    </row>
    <row r="36" spans="1:9" s="50" customFormat="1" x14ac:dyDescent="0.2">
      <c r="A36" s="58"/>
      <c r="B36" s="64"/>
      <c r="C36" s="60"/>
      <c r="D36" s="60"/>
      <c r="E36" s="61"/>
      <c r="F36" s="62"/>
      <c r="G36" s="63"/>
      <c r="H36" s="63"/>
      <c r="I36" s="63"/>
    </row>
    <row r="37" spans="1:9" s="50" customFormat="1" x14ac:dyDescent="0.2">
      <c r="A37" s="58"/>
      <c r="B37" s="64"/>
      <c r="C37" s="60"/>
      <c r="D37" s="60"/>
      <c r="E37" s="61"/>
      <c r="F37" s="62"/>
      <c r="G37" s="63"/>
      <c r="H37" s="63"/>
      <c r="I37" s="63"/>
    </row>
    <row r="38" spans="1:9" s="50" customFormat="1" x14ac:dyDescent="0.2">
      <c r="A38" s="58"/>
      <c r="B38" s="64"/>
      <c r="C38" s="60"/>
      <c r="D38" s="60"/>
      <c r="E38" s="61"/>
      <c r="F38" s="62"/>
      <c r="G38" s="63"/>
      <c r="H38" s="63"/>
      <c r="I38" s="63"/>
    </row>
    <row r="39" spans="1:9" s="50" customFormat="1" x14ac:dyDescent="0.2">
      <c r="A39" s="58"/>
      <c r="B39" s="64"/>
      <c r="C39" s="60"/>
      <c r="D39" s="60"/>
      <c r="E39" s="61"/>
      <c r="F39" s="62"/>
      <c r="G39" s="63"/>
      <c r="H39" s="63"/>
      <c r="I39" s="63"/>
    </row>
    <row r="40" spans="1:9" s="50" customFormat="1" x14ac:dyDescent="0.2">
      <c r="A40" s="58"/>
      <c r="B40" s="64"/>
      <c r="C40" s="60"/>
      <c r="D40" s="60"/>
      <c r="E40" s="61"/>
      <c r="F40" s="62"/>
      <c r="G40" s="63"/>
      <c r="H40" s="63"/>
      <c r="I40" s="63"/>
    </row>
    <row r="41" spans="1:9" s="50" customFormat="1" x14ac:dyDescent="0.2">
      <c r="A41" s="58"/>
      <c r="B41" s="64"/>
      <c r="C41" s="60"/>
      <c r="D41" s="60"/>
      <c r="E41" s="61"/>
      <c r="F41" s="62"/>
      <c r="G41" s="63"/>
      <c r="H41" s="63"/>
      <c r="I41" s="63"/>
    </row>
    <row r="42" spans="1:9" s="50" customFormat="1" x14ac:dyDescent="0.2">
      <c r="A42" s="58"/>
      <c r="B42" s="64"/>
      <c r="C42" s="60"/>
      <c r="D42" s="60"/>
      <c r="E42" s="61"/>
      <c r="F42" s="62"/>
      <c r="G42" s="63"/>
      <c r="H42" s="63"/>
      <c r="I42" s="63"/>
    </row>
    <row r="43" spans="1:9" x14ac:dyDescent="0.2">
      <c r="A43" s="58"/>
      <c r="B43" s="64"/>
      <c r="C43" s="60"/>
      <c r="D43" s="60"/>
      <c r="E43" s="61"/>
      <c r="F43" s="62"/>
      <c r="G43" s="63"/>
      <c r="H43" s="63"/>
      <c r="I43" s="63"/>
    </row>
    <row r="44" spans="1:9" x14ac:dyDescent="0.2">
      <c r="A44" s="58"/>
      <c r="B44" s="64"/>
      <c r="C44" s="60"/>
      <c r="D44" s="60"/>
      <c r="E44" s="65"/>
      <c r="F44" s="62"/>
      <c r="G44" s="63"/>
      <c r="H44" s="63"/>
      <c r="I44" s="63"/>
    </row>
    <row r="45" spans="1:9" x14ac:dyDescent="0.2">
      <c r="A45" s="58"/>
      <c r="B45" s="64"/>
      <c r="C45" s="60"/>
      <c r="D45" s="60"/>
      <c r="E45" s="62"/>
      <c r="F45" s="62"/>
      <c r="G45" s="7"/>
      <c r="H45" s="7"/>
      <c r="I45" s="7"/>
    </row>
    <row r="46" spans="1:9" x14ac:dyDescent="0.2">
      <c r="A46" s="58"/>
      <c r="B46" s="64"/>
      <c r="C46" s="60"/>
      <c r="D46" s="60"/>
      <c r="E46" s="62"/>
      <c r="F46" s="62"/>
      <c r="G46" s="7"/>
      <c r="H46" s="7"/>
      <c r="I46" s="7"/>
    </row>
    <row r="47" spans="1:9" x14ac:dyDescent="0.2">
      <c r="A47" s="58"/>
      <c r="B47" s="64"/>
      <c r="C47" s="60"/>
      <c r="D47" s="60"/>
      <c r="E47" s="62"/>
      <c r="F47" s="62"/>
      <c r="G47" s="7"/>
      <c r="H47" s="7"/>
      <c r="I47" s="7"/>
    </row>
    <row r="48" spans="1:9" x14ac:dyDescent="0.2">
      <c r="A48" s="66"/>
      <c r="B48" s="66"/>
      <c r="C48" s="66"/>
      <c r="D48" s="67"/>
      <c r="E48" s="67"/>
      <c r="F48" s="67"/>
      <c r="G48" s="68"/>
      <c r="H48" s="69"/>
      <c r="I48" s="69"/>
    </row>
    <row r="49" spans="1:6" x14ac:dyDescent="0.2">
      <c r="A49" s="70"/>
      <c r="B49" s="70"/>
      <c r="C49" s="70"/>
      <c r="D49" s="70"/>
      <c r="E49" s="70"/>
      <c r="F49" s="70"/>
    </row>
    <row r="50" spans="1:6" x14ac:dyDescent="0.2">
      <c r="A50" s="70"/>
      <c r="B50" s="70"/>
      <c r="C50" s="70"/>
      <c r="D50" s="70"/>
      <c r="E50" s="70"/>
      <c r="F50" s="70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98" fitToHeight="0" orientation="landscape" r:id="rId1"/>
  <headerFooter alignWithMargins="0">
    <oddHeader>&amp;C&amp;[11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lent tesinys</vt:lpstr>
      <vt:lpstr>1 lentele</vt:lpstr>
      <vt:lpstr>2 lentele</vt:lpstr>
      <vt:lpstr>'1 lent tesinys'!Print_Area</vt:lpstr>
      <vt:lpstr>'1 lentele'!Print_Area</vt:lpstr>
      <vt:lpstr>'1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V.Balkauskaite</cp:lastModifiedBy>
  <cp:lastPrinted>2015-02-03T18:41:27Z</cp:lastPrinted>
  <dcterms:created xsi:type="dcterms:W3CDTF">1996-10-14T23:33:28Z</dcterms:created>
  <dcterms:modified xsi:type="dcterms:W3CDTF">2015-02-13T09:54:38Z</dcterms:modified>
</cp:coreProperties>
</file>