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SDC02.brs.local\BRS_MyDocuments\JVaitkeviciene\Desktop\sutvarkytos SVP 2018-2020\"/>
    </mc:Choice>
  </mc:AlternateContent>
  <bookViews>
    <workbookView xWindow="0" yWindow="0" windowWidth="28800" windowHeight="12210" tabRatio="233" activeTab="2"/>
  </bookViews>
  <sheets>
    <sheet name="1b tesinys" sheetId="5" r:id="rId1"/>
    <sheet name="1 lentele" sheetId="1" r:id="rId2"/>
    <sheet name="2 lentele" sheetId="3" r:id="rId3"/>
  </sheets>
  <definedNames>
    <definedName name="_xlnm.Print_Area" localSheetId="1">'1 lentele'!$A$1:$W$140</definedName>
    <definedName name="_xlnm.Print_Titles" localSheetId="1">'1 lentele'!$8:$10</definedName>
  </definedNames>
  <calcPr calcId="162913"/>
  <fileRecoveryPr autoRecover="0"/>
</workbook>
</file>

<file path=xl/calcChain.xml><?xml version="1.0" encoding="utf-8"?>
<calcChain xmlns="http://schemas.openxmlformats.org/spreadsheetml/2006/main">
  <c r="H139" i="1" l="1"/>
  <c r="I139" i="1"/>
  <c r="I140" i="1" s="1"/>
  <c r="B10" i="5"/>
  <c r="J152" i="1" l="1"/>
  <c r="I145" i="1"/>
  <c r="J145" i="1"/>
  <c r="K145" i="1"/>
  <c r="H145" i="1"/>
  <c r="H65" i="1"/>
  <c r="W137" i="1" l="1"/>
  <c r="V137" i="1"/>
  <c r="U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M133" i="1" l="1"/>
  <c r="N133" i="1"/>
  <c r="O133" i="1"/>
  <c r="L143" i="1"/>
  <c r="M145" i="1"/>
  <c r="N145" i="1"/>
  <c r="O145" i="1"/>
  <c r="P145" i="1"/>
  <c r="Q145" i="1"/>
  <c r="R145" i="1"/>
  <c r="S145" i="1"/>
  <c r="M146" i="1"/>
  <c r="N146" i="1"/>
  <c r="O146" i="1"/>
  <c r="P146" i="1"/>
  <c r="Q146" i="1"/>
  <c r="R146" i="1"/>
  <c r="S146" i="1"/>
  <c r="M147" i="1"/>
  <c r="N147" i="1"/>
  <c r="O147" i="1"/>
  <c r="P147" i="1"/>
  <c r="Q147" i="1"/>
  <c r="R147" i="1"/>
  <c r="S147" i="1"/>
  <c r="M151" i="1"/>
  <c r="N151" i="1"/>
  <c r="O151" i="1"/>
  <c r="P151" i="1"/>
  <c r="Q151" i="1"/>
  <c r="R151" i="1"/>
  <c r="S151" i="1"/>
  <c r="L151" i="1"/>
  <c r="C25" i="5" s="1"/>
  <c r="L148" i="1"/>
  <c r="L147" i="1"/>
  <c r="L146" i="1"/>
  <c r="L145" i="1"/>
  <c r="H151" i="1"/>
  <c r="I151" i="1"/>
  <c r="J151" i="1"/>
  <c r="H93" i="1" l="1"/>
  <c r="H133" i="1" l="1"/>
  <c r="S143" i="1" l="1"/>
  <c r="R143" i="1"/>
  <c r="Q143" i="1"/>
  <c r="P143" i="1"/>
  <c r="O143" i="1"/>
  <c r="N143" i="1"/>
  <c r="M143" i="1"/>
  <c r="K143" i="1"/>
  <c r="J143" i="1"/>
  <c r="I143" i="1"/>
  <c r="H143" i="1"/>
  <c r="W93" i="1"/>
  <c r="V93" i="1"/>
  <c r="U93" i="1"/>
  <c r="S93" i="1"/>
  <c r="R93" i="1"/>
  <c r="Q93" i="1"/>
  <c r="P93" i="1"/>
  <c r="O93" i="1"/>
  <c r="N93" i="1"/>
  <c r="M93" i="1"/>
  <c r="L93" i="1"/>
  <c r="K93" i="1"/>
  <c r="J93" i="1"/>
  <c r="I93" i="1"/>
  <c r="S41" i="1" l="1"/>
  <c r="R41" i="1"/>
  <c r="Q41" i="1"/>
  <c r="P41" i="1"/>
  <c r="O41" i="1"/>
  <c r="N41" i="1"/>
  <c r="M41" i="1"/>
  <c r="L41" i="1"/>
  <c r="K41" i="1"/>
  <c r="J41" i="1"/>
  <c r="I41" i="1"/>
  <c r="H41" i="1"/>
  <c r="I133" i="1" l="1"/>
  <c r="J133" i="1"/>
  <c r="K133" i="1"/>
  <c r="L133" i="1"/>
  <c r="P133" i="1"/>
  <c r="Q133" i="1"/>
  <c r="R133" i="1"/>
  <c r="S133" i="1"/>
  <c r="V133" i="1"/>
  <c r="W133" i="1"/>
  <c r="U133" i="1"/>
  <c r="I75" i="1" l="1"/>
  <c r="J75" i="1"/>
  <c r="K75" i="1"/>
  <c r="L75" i="1"/>
  <c r="M75" i="1"/>
  <c r="N75" i="1"/>
  <c r="O75" i="1"/>
  <c r="P75" i="1"/>
  <c r="Q75" i="1"/>
  <c r="R75" i="1"/>
  <c r="S75" i="1"/>
  <c r="H75" i="1"/>
  <c r="U72" i="1" l="1"/>
  <c r="I72" i="1" l="1"/>
  <c r="J72" i="1"/>
  <c r="K72" i="1"/>
  <c r="L72" i="1"/>
  <c r="M72" i="1"/>
  <c r="N72" i="1"/>
  <c r="O72" i="1"/>
  <c r="P72" i="1"/>
  <c r="Q72" i="1"/>
  <c r="R72" i="1"/>
  <c r="S72" i="1"/>
  <c r="H72" i="1"/>
  <c r="V72" i="1"/>
  <c r="W72" i="1"/>
  <c r="J55" i="1" l="1"/>
  <c r="D20" i="5" l="1"/>
  <c r="C20" i="5"/>
  <c r="B20" i="5"/>
  <c r="S48" i="1"/>
  <c r="R48" i="1"/>
  <c r="Q48" i="1"/>
  <c r="P48" i="1"/>
  <c r="O48" i="1"/>
  <c r="N48" i="1"/>
  <c r="M48" i="1"/>
  <c r="L48" i="1"/>
  <c r="K48" i="1"/>
  <c r="J48" i="1"/>
  <c r="I48" i="1"/>
  <c r="H48" i="1"/>
  <c r="Q127" i="1"/>
  <c r="P127" i="1"/>
  <c r="M127" i="1"/>
  <c r="L127" i="1"/>
  <c r="Q129" i="1"/>
  <c r="P129" i="1"/>
  <c r="M129" i="1"/>
  <c r="L129" i="1"/>
  <c r="D25" i="5"/>
  <c r="K151" i="1"/>
  <c r="B25" i="5"/>
  <c r="U26" i="1"/>
  <c r="W129" i="1"/>
  <c r="V129" i="1"/>
  <c r="U129" i="1"/>
  <c r="U127" i="1"/>
  <c r="W127" i="1"/>
  <c r="V127" i="1"/>
  <c r="W125" i="1"/>
  <c r="V125" i="1"/>
  <c r="U125" i="1"/>
  <c r="V53" i="1"/>
  <c r="H25" i="3" s="1"/>
  <c r="S148" i="1"/>
  <c r="R148" i="1"/>
  <c r="Q148" i="1"/>
  <c r="P148" i="1"/>
  <c r="D28" i="5" s="1"/>
  <c r="O148" i="1"/>
  <c r="N148" i="1"/>
  <c r="M148" i="1"/>
  <c r="K148" i="1"/>
  <c r="J148" i="1"/>
  <c r="I148" i="1"/>
  <c r="H148" i="1"/>
  <c r="B28" i="5" s="1"/>
  <c r="C28" i="5"/>
  <c r="S150" i="1"/>
  <c r="R150" i="1"/>
  <c r="Q150" i="1"/>
  <c r="P150" i="1"/>
  <c r="D30" i="5" s="1"/>
  <c r="O150" i="1"/>
  <c r="N150" i="1"/>
  <c r="M150" i="1"/>
  <c r="L150" i="1"/>
  <c r="C30" i="5" s="1"/>
  <c r="K150" i="1"/>
  <c r="J150" i="1"/>
  <c r="I150" i="1"/>
  <c r="H150" i="1"/>
  <c r="B30" i="5" s="1"/>
  <c r="L70" i="1"/>
  <c r="L65" i="1"/>
  <c r="W65" i="1"/>
  <c r="V65" i="1"/>
  <c r="U65" i="1"/>
  <c r="S65" i="1"/>
  <c r="R65" i="1"/>
  <c r="Q65" i="1"/>
  <c r="P65" i="1"/>
  <c r="O65" i="1"/>
  <c r="N65" i="1"/>
  <c r="M65" i="1"/>
  <c r="K65" i="1"/>
  <c r="J65" i="1"/>
  <c r="I65" i="1"/>
  <c r="D17" i="5"/>
  <c r="D15" i="5" s="1"/>
  <c r="C17" i="5"/>
  <c r="C15" i="5" s="1"/>
  <c r="K147" i="1"/>
  <c r="J147" i="1"/>
  <c r="I147" i="1"/>
  <c r="H147" i="1"/>
  <c r="B17" i="5" s="1"/>
  <c r="B15" i="5" s="1"/>
  <c r="W48" i="1"/>
  <c r="V48" i="1"/>
  <c r="U48" i="1"/>
  <c r="I129" i="1"/>
  <c r="H129" i="1"/>
  <c r="I127" i="1"/>
  <c r="H127" i="1"/>
  <c r="K125" i="1"/>
  <c r="H125" i="1"/>
  <c r="M102" i="1"/>
  <c r="L38" i="1"/>
  <c r="I36" i="1"/>
  <c r="S36" i="1"/>
  <c r="R36" i="1"/>
  <c r="Q36" i="1"/>
  <c r="P36" i="1"/>
  <c r="O36" i="1"/>
  <c r="N36" i="1"/>
  <c r="M36" i="1"/>
  <c r="L36" i="1"/>
  <c r="K36" i="1"/>
  <c r="J36" i="1"/>
  <c r="H36" i="1"/>
  <c r="B24" i="5"/>
  <c r="L144" i="1"/>
  <c r="C27" i="5" s="1"/>
  <c r="K144" i="1"/>
  <c r="J144" i="1"/>
  <c r="I144" i="1"/>
  <c r="K146" i="1"/>
  <c r="J146" i="1"/>
  <c r="I146" i="1"/>
  <c r="H146" i="1"/>
  <c r="B21" i="5" s="1"/>
  <c r="H144" i="1"/>
  <c r="B27" i="5" s="1"/>
  <c r="W123" i="1"/>
  <c r="V123" i="1"/>
  <c r="U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Q114" i="1"/>
  <c r="P114" i="1"/>
  <c r="M114" i="1"/>
  <c r="L114" i="1"/>
  <c r="S108" i="1"/>
  <c r="S110" i="1"/>
  <c r="S119" i="1"/>
  <c r="S43" i="1"/>
  <c r="R108" i="1"/>
  <c r="R110" i="1"/>
  <c r="R119" i="1"/>
  <c r="R43" i="1"/>
  <c r="Q108" i="1"/>
  <c r="Q110" i="1"/>
  <c r="Q119" i="1"/>
  <c r="Q43" i="1"/>
  <c r="P108" i="1"/>
  <c r="P110" i="1"/>
  <c r="P119" i="1"/>
  <c r="P43" i="1"/>
  <c r="O108" i="1"/>
  <c r="O110" i="1"/>
  <c r="O119" i="1"/>
  <c r="O43" i="1"/>
  <c r="N108" i="1"/>
  <c r="N110" i="1"/>
  <c r="N119" i="1"/>
  <c r="N43" i="1"/>
  <c r="M108" i="1"/>
  <c r="M110" i="1"/>
  <c r="M119" i="1"/>
  <c r="M43" i="1"/>
  <c r="L108" i="1"/>
  <c r="L110" i="1"/>
  <c r="L119" i="1"/>
  <c r="L43" i="1"/>
  <c r="K108" i="1"/>
  <c r="K110" i="1"/>
  <c r="K119" i="1"/>
  <c r="K43" i="1"/>
  <c r="J108" i="1"/>
  <c r="J110" i="1"/>
  <c r="J119" i="1"/>
  <c r="J43" i="1"/>
  <c r="I108" i="1"/>
  <c r="I110" i="1"/>
  <c r="I119" i="1"/>
  <c r="I43" i="1"/>
  <c r="H108" i="1"/>
  <c r="H110" i="1"/>
  <c r="H119" i="1"/>
  <c r="H43" i="1"/>
  <c r="S79" i="1"/>
  <c r="R79" i="1"/>
  <c r="Q79" i="1"/>
  <c r="P79" i="1"/>
  <c r="O79" i="1"/>
  <c r="N79" i="1"/>
  <c r="M79" i="1"/>
  <c r="L79" i="1"/>
  <c r="K79" i="1"/>
  <c r="J79" i="1"/>
  <c r="I79" i="1"/>
  <c r="H79" i="1"/>
  <c r="D24" i="5"/>
  <c r="C24" i="5"/>
  <c r="W119" i="1"/>
  <c r="V119" i="1"/>
  <c r="U119" i="1"/>
  <c r="S53" i="1"/>
  <c r="S55" i="1"/>
  <c r="S58" i="1"/>
  <c r="S60" i="1"/>
  <c r="S70" i="1"/>
  <c r="R53" i="1"/>
  <c r="R55" i="1"/>
  <c r="R58" i="1"/>
  <c r="R60" i="1"/>
  <c r="R70" i="1"/>
  <c r="Q53" i="1"/>
  <c r="Q55" i="1"/>
  <c r="Q58" i="1"/>
  <c r="Q60" i="1"/>
  <c r="Q70" i="1"/>
  <c r="P53" i="1"/>
  <c r="P55" i="1"/>
  <c r="P58" i="1"/>
  <c r="P60" i="1"/>
  <c r="P70" i="1"/>
  <c r="O53" i="1"/>
  <c r="O55" i="1"/>
  <c r="O58" i="1"/>
  <c r="O60" i="1"/>
  <c r="O70" i="1"/>
  <c r="N53" i="1"/>
  <c r="N55" i="1"/>
  <c r="N58" i="1"/>
  <c r="N60" i="1"/>
  <c r="N70" i="1"/>
  <c r="M53" i="1"/>
  <c r="M55" i="1"/>
  <c r="M58" i="1"/>
  <c r="M60" i="1"/>
  <c r="M70" i="1"/>
  <c r="L53" i="1"/>
  <c r="L55" i="1"/>
  <c r="L58" i="1"/>
  <c r="L60" i="1"/>
  <c r="K53" i="1"/>
  <c r="K55" i="1"/>
  <c r="K58" i="1"/>
  <c r="K60" i="1"/>
  <c r="K70" i="1"/>
  <c r="J53" i="1"/>
  <c r="J58" i="1"/>
  <c r="J60" i="1"/>
  <c r="J70" i="1"/>
  <c r="I53" i="1"/>
  <c r="I55" i="1"/>
  <c r="I58" i="1"/>
  <c r="I60" i="1"/>
  <c r="I70" i="1"/>
  <c r="H53" i="1"/>
  <c r="H55" i="1"/>
  <c r="H58" i="1"/>
  <c r="H60" i="1"/>
  <c r="H70" i="1"/>
  <c r="M144" i="1"/>
  <c r="I82" i="1"/>
  <c r="S16" i="1"/>
  <c r="S18" i="1"/>
  <c r="S22" i="1"/>
  <c r="S20" i="1"/>
  <c r="S24" i="1"/>
  <c r="S26" i="1"/>
  <c r="S28" i="1"/>
  <c r="S31" i="1"/>
  <c r="S33" i="1"/>
  <c r="S38" i="1"/>
  <c r="S45" i="1"/>
  <c r="S82" i="1"/>
  <c r="S85" i="1"/>
  <c r="S88" i="1"/>
  <c r="S91" i="1"/>
  <c r="S98" i="1"/>
  <c r="S102" i="1"/>
  <c r="S106" i="1"/>
  <c r="S114" i="1"/>
  <c r="R16" i="1"/>
  <c r="R18" i="1"/>
  <c r="R22" i="1"/>
  <c r="R28" i="1"/>
  <c r="R20" i="1"/>
  <c r="R24" i="1"/>
  <c r="R26" i="1"/>
  <c r="R31" i="1"/>
  <c r="R33" i="1"/>
  <c r="R38" i="1"/>
  <c r="R45" i="1"/>
  <c r="R82" i="1"/>
  <c r="R85" i="1"/>
  <c r="R88" i="1"/>
  <c r="R91" i="1"/>
  <c r="R98" i="1"/>
  <c r="R102" i="1"/>
  <c r="R106" i="1"/>
  <c r="R114" i="1"/>
  <c r="Q16" i="1"/>
  <c r="Q18" i="1"/>
  <c r="Q22" i="1"/>
  <c r="Q24" i="1"/>
  <c r="Q26" i="1"/>
  <c r="Q28" i="1"/>
  <c r="Q31" i="1"/>
  <c r="Q33" i="1"/>
  <c r="Q38" i="1"/>
  <c r="Q45" i="1"/>
  <c r="Q20" i="1"/>
  <c r="Q82" i="1"/>
  <c r="Q85" i="1"/>
  <c r="Q88" i="1"/>
  <c r="Q91" i="1"/>
  <c r="Q98" i="1"/>
  <c r="Q102" i="1"/>
  <c r="Q106" i="1"/>
  <c r="P16" i="1"/>
  <c r="P18" i="1"/>
  <c r="P22" i="1"/>
  <c r="P24" i="1"/>
  <c r="P26" i="1"/>
  <c r="P28" i="1"/>
  <c r="P31" i="1"/>
  <c r="P33" i="1"/>
  <c r="P38" i="1"/>
  <c r="P45" i="1"/>
  <c r="P20" i="1"/>
  <c r="P82" i="1"/>
  <c r="P85" i="1"/>
  <c r="P88" i="1"/>
  <c r="P91" i="1"/>
  <c r="P98" i="1"/>
  <c r="P102" i="1"/>
  <c r="P106" i="1"/>
  <c r="O16" i="1"/>
  <c r="O18" i="1"/>
  <c r="O22" i="1"/>
  <c r="O24" i="1"/>
  <c r="O26" i="1"/>
  <c r="O28" i="1"/>
  <c r="O31" i="1"/>
  <c r="O20" i="1"/>
  <c r="O33" i="1"/>
  <c r="O38" i="1"/>
  <c r="O45" i="1"/>
  <c r="O82" i="1"/>
  <c r="O85" i="1"/>
  <c r="O88" i="1"/>
  <c r="O91" i="1"/>
  <c r="O98" i="1"/>
  <c r="O102" i="1"/>
  <c r="O106" i="1"/>
  <c r="O114" i="1"/>
  <c r="N16" i="1"/>
  <c r="N18" i="1"/>
  <c r="N22" i="1"/>
  <c r="N24" i="1"/>
  <c r="N26" i="1"/>
  <c r="N28" i="1"/>
  <c r="N31" i="1"/>
  <c r="N33" i="1"/>
  <c r="N38" i="1"/>
  <c r="N45" i="1"/>
  <c r="N20" i="1"/>
  <c r="N82" i="1"/>
  <c r="N85" i="1"/>
  <c r="N88" i="1"/>
  <c r="N91" i="1"/>
  <c r="N98" i="1"/>
  <c r="N102" i="1"/>
  <c r="N106" i="1"/>
  <c r="N114" i="1"/>
  <c r="M16" i="1"/>
  <c r="M18" i="1"/>
  <c r="M22" i="1"/>
  <c r="M24" i="1"/>
  <c r="M26" i="1"/>
  <c r="M28" i="1"/>
  <c r="M31" i="1"/>
  <c r="M33" i="1"/>
  <c r="M38" i="1"/>
  <c r="M45" i="1"/>
  <c r="M20" i="1"/>
  <c r="M82" i="1"/>
  <c r="M85" i="1"/>
  <c r="M88" i="1"/>
  <c r="M91" i="1"/>
  <c r="M98" i="1"/>
  <c r="M106" i="1"/>
  <c r="L16" i="1"/>
  <c r="L18" i="1"/>
  <c r="L22" i="1"/>
  <c r="L24" i="1"/>
  <c r="L26" i="1"/>
  <c r="L28" i="1"/>
  <c r="L31" i="1"/>
  <c r="L33" i="1"/>
  <c r="L45" i="1"/>
  <c r="L20" i="1"/>
  <c r="L82" i="1"/>
  <c r="L85" i="1"/>
  <c r="L88" i="1"/>
  <c r="L91" i="1"/>
  <c r="L98" i="1"/>
  <c r="L102" i="1"/>
  <c r="L106" i="1"/>
  <c r="K16" i="1"/>
  <c r="K18" i="1"/>
  <c r="K20" i="1"/>
  <c r="K22" i="1"/>
  <c r="K24" i="1"/>
  <c r="K26" i="1"/>
  <c r="K28" i="1"/>
  <c r="K31" i="1"/>
  <c r="K33" i="1"/>
  <c r="K38" i="1"/>
  <c r="K45" i="1"/>
  <c r="K82" i="1"/>
  <c r="K85" i="1"/>
  <c r="K88" i="1"/>
  <c r="K91" i="1"/>
  <c r="K98" i="1"/>
  <c r="K102" i="1"/>
  <c r="K106" i="1"/>
  <c r="K114" i="1"/>
  <c r="J102" i="1"/>
  <c r="J98" i="1"/>
  <c r="J106" i="1"/>
  <c r="J114" i="1"/>
  <c r="J16" i="1"/>
  <c r="J18" i="1"/>
  <c r="J20" i="1"/>
  <c r="J22" i="1"/>
  <c r="J24" i="1"/>
  <c r="J26" i="1"/>
  <c r="J28" i="1"/>
  <c r="J31" i="1"/>
  <c r="J33" i="1"/>
  <c r="J38" i="1"/>
  <c r="J45" i="1"/>
  <c r="J82" i="1"/>
  <c r="J85" i="1"/>
  <c r="J88" i="1"/>
  <c r="J91" i="1"/>
  <c r="I16" i="1"/>
  <c r="I18" i="1"/>
  <c r="I22" i="1"/>
  <c r="I24" i="1"/>
  <c r="I26" i="1"/>
  <c r="I28" i="1"/>
  <c r="I31" i="1"/>
  <c r="I33" i="1"/>
  <c r="I38" i="1"/>
  <c r="I45" i="1"/>
  <c r="I20" i="1"/>
  <c r="I85" i="1"/>
  <c r="I88" i="1"/>
  <c r="I91" i="1"/>
  <c r="I98" i="1"/>
  <c r="I102" i="1"/>
  <c r="I106" i="1"/>
  <c r="I114" i="1"/>
  <c r="H16" i="1"/>
  <c r="H18" i="1"/>
  <c r="H22" i="1"/>
  <c r="H24" i="1"/>
  <c r="H26" i="1"/>
  <c r="H28" i="1"/>
  <c r="H31" i="1"/>
  <c r="H33" i="1"/>
  <c r="H38" i="1"/>
  <c r="H45" i="1"/>
  <c r="H20" i="1"/>
  <c r="H82" i="1"/>
  <c r="H85" i="1"/>
  <c r="H88" i="1"/>
  <c r="H91" i="1"/>
  <c r="H98" i="1"/>
  <c r="H102" i="1"/>
  <c r="H106" i="1"/>
  <c r="H114" i="1"/>
  <c r="W45" i="1"/>
  <c r="I24" i="3" s="1"/>
  <c r="V45" i="1"/>
  <c r="H24" i="3" s="1"/>
  <c r="U45" i="1"/>
  <c r="G24" i="3" s="1"/>
  <c r="C21" i="5"/>
  <c r="W60" i="1"/>
  <c r="I28" i="3" s="1"/>
  <c r="V60" i="1"/>
  <c r="H28" i="3" s="1"/>
  <c r="W70" i="1"/>
  <c r="I30" i="3" s="1"/>
  <c r="V70" i="1"/>
  <c r="H30" i="3" s="1"/>
  <c r="U70" i="1"/>
  <c r="G30" i="3" s="1"/>
  <c r="W88" i="1"/>
  <c r="I34" i="3" s="1"/>
  <c r="W85" i="1"/>
  <c r="I33" i="3" s="1"/>
  <c r="V85" i="1"/>
  <c r="H33" i="3" s="1"/>
  <c r="W82" i="1"/>
  <c r="I32" i="3" s="1"/>
  <c r="V82" i="1"/>
  <c r="H32" i="3" s="1"/>
  <c r="W55" i="1"/>
  <c r="I27" i="3" s="1"/>
  <c r="D21" i="5"/>
  <c r="S144" i="1"/>
  <c r="O144" i="1"/>
  <c r="R144" i="1"/>
  <c r="N144" i="1"/>
  <c r="Q144" i="1"/>
  <c r="D29" i="5"/>
  <c r="C29" i="5"/>
  <c r="B29" i="5"/>
  <c r="P144" i="1"/>
  <c r="D27" i="5" s="1"/>
  <c r="V16" i="1"/>
  <c r="H11" i="3" s="1"/>
  <c r="W16" i="1"/>
  <c r="I11" i="3" s="1"/>
  <c r="V18" i="1"/>
  <c r="H12" i="3" s="1"/>
  <c r="W18" i="1"/>
  <c r="I12" i="3" s="1"/>
  <c r="V20" i="1"/>
  <c r="H13" i="3" s="1"/>
  <c r="W20" i="1"/>
  <c r="I13" i="3" s="1"/>
  <c r="V22" i="1"/>
  <c r="H14" i="3" s="1"/>
  <c r="W22" i="1"/>
  <c r="I14" i="3" s="1"/>
  <c r="V24" i="1"/>
  <c r="H15" i="3" s="1"/>
  <c r="W24" i="1"/>
  <c r="I15" i="3" s="1"/>
  <c r="V26" i="1"/>
  <c r="H16" i="3" s="1"/>
  <c r="W26" i="1"/>
  <c r="I16" i="3" s="1"/>
  <c r="V28" i="1"/>
  <c r="H17" i="3" s="1"/>
  <c r="W28" i="1"/>
  <c r="I17" i="3" s="1"/>
  <c r="V31" i="1"/>
  <c r="H18" i="3" s="1"/>
  <c r="W31" i="1"/>
  <c r="I18" i="3" s="1"/>
  <c r="V33" i="1"/>
  <c r="H19" i="3" s="1"/>
  <c r="W33" i="1"/>
  <c r="I19" i="3" s="1"/>
  <c r="V36" i="1"/>
  <c r="H20" i="3" s="1"/>
  <c r="W36" i="1"/>
  <c r="I20" i="3" s="1"/>
  <c r="V38" i="1"/>
  <c r="H21" i="3" s="1"/>
  <c r="W38" i="1"/>
  <c r="I21" i="3" s="1"/>
  <c r="V41" i="1"/>
  <c r="H22" i="3" s="1"/>
  <c r="W41" i="1"/>
  <c r="I22" i="3" s="1"/>
  <c r="V43" i="1"/>
  <c r="H23" i="3" s="1"/>
  <c r="W43" i="1"/>
  <c r="I23" i="3" s="1"/>
  <c r="W53" i="1"/>
  <c r="I25" i="3" s="1"/>
  <c r="V58" i="1"/>
  <c r="H26" i="3" s="1"/>
  <c r="W58" i="1"/>
  <c r="I26" i="3" s="1"/>
  <c r="V55" i="1"/>
  <c r="H27" i="3" s="1"/>
  <c r="V79" i="1"/>
  <c r="H31" i="3" s="1"/>
  <c r="W79" i="1"/>
  <c r="I31" i="3" s="1"/>
  <c r="V88" i="1"/>
  <c r="H34" i="3" s="1"/>
  <c r="V91" i="1"/>
  <c r="H35" i="3" s="1"/>
  <c r="W91" i="1"/>
  <c r="I35" i="3" s="1"/>
  <c r="V98" i="1"/>
  <c r="H36" i="3" s="1"/>
  <c r="W98" i="1"/>
  <c r="I36" i="3" s="1"/>
  <c r="V102" i="1"/>
  <c r="H37" i="3" s="1"/>
  <c r="W102" i="1"/>
  <c r="I37" i="3" s="1"/>
  <c r="V106" i="1"/>
  <c r="H38" i="3" s="1"/>
  <c r="W106" i="1"/>
  <c r="I38" i="3" s="1"/>
  <c r="V108" i="1"/>
  <c r="H39" i="3" s="1"/>
  <c r="W108" i="1"/>
  <c r="I39" i="3" s="1"/>
  <c r="V110" i="1"/>
  <c r="H40" i="3" s="1"/>
  <c r="W110" i="1"/>
  <c r="I40" i="3" s="1"/>
  <c r="V114" i="1"/>
  <c r="W114" i="1"/>
  <c r="U114" i="1"/>
  <c r="U110" i="1"/>
  <c r="G40" i="3" s="1"/>
  <c r="U108" i="1"/>
  <c r="G39" i="3" s="1"/>
  <c r="U106" i="1"/>
  <c r="G38" i="3" s="1"/>
  <c r="U102" i="1"/>
  <c r="G37" i="3" s="1"/>
  <c r="U98" i="1"/>
  <c r="G36" i="3" s="1"/>
  <c r="U91" i="1"/>
  <c r="G35" i="3" s="1"/>
  <c r="U88" i="1"/>
  <c r="G34" i="3" s="1"/>
  <c r="U85" i="1"/>
  <c r="G33" i="3" s="1"/>
  <c r="U82" i="1"/>
  <c r="G32" i="3" s="1"/>
  <c r="U79" i="1"/>
  <c r="G31" i="3" s="1"/>
  <c r="U60" i="1"/>
  <c r="G28" i="3" s="1"/>
  <c r="U55" i="1"/>
  <c r="G27" i="3" s="1"/>
  <c r="U58" i="1"/>
  <c r="G26" i="3" s="1"/>
  <c r="U53" i="1"/>
  <c r="G25" i="3" s="1"/>
  <c r="U43" i="1"/>
  <c r="G23" i="3" s="1"/>
  <c r="U41" i="1"/>
  <c r="G22" i="3" s="1"/>
  <c r="U38" i="1"/>
  <c r="G21" i="3" s="1"/>
  <c r="U36" i="1"/>
  <c r="G20" i="3" s="1"/>
  <c r="U33" i="1"/>
  <c r="G19" i="3" s="1"/>
  <c r="U31" i="1"/>
  <c r="G18" i="3" s="1"/>
  <c r="U28" i="1"/>
  <c r="G17" i="3" s="1"/>
  <c r="G16" i="3"/>
  <c r="U24" i="1"/>
  <c r="G15" i="3"/>
  <c r="U22" i="1"/>
  <c r="G14" i="3" s="1"/>
  <c r="U20" i="1"/>
  <c r="G13" i="3" s="1"/>
  <c r="U18" i="1"/>
  <c r="G12" i="3" s="1"/>
  <c r="U16" i="1"/>
  <c r="G11" i="3" s="1"/>
  <c r="I152" i="1" l="1"/>
  <c r="H49" i="1"/>
  <c r="Q49" i="1"/>
  <c r="M152" i="1"/>
  <c r="C10" i="5" s="1"/>
  <c r="Q76" i="1"/>
  <c r="I94" i="1"/>
  <c r="M94" i="1"/>
  <c r="N94" i="1"/>
  <c r="I49" i="1"/>
  <c r="M49" i="1"/>
  <c r="O94" i="1"/>
  <c r="P49" i="1"/>
  <c r="S49" i="1"/>
  <c r="O76" i="1"/>
  <c r="S76" i="1"/>
  <c r="K94" i="1"/>
  <c r="S94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K76" i="1"/>
  <c r="Q94" i="1"/>
  <c r="L49" i="1"/>
  <c r="N49" i="1"/>
  <c r="N76" i="1"/>
  <c r="R76" i="1"/>
  <c r="J94" i="1"/>
  <c r="R94" i="1"/>
  <c r="J76" i="1"/>
  <c r="R49" i="1"/>
  <c r="L76" i="1"/>
  <c r="P76" i="1"/>
  <c r="H94" i="1"/>
  <c r="L94" i="1"/>
  <c r="P94" i="1"/>
  <c r="H76" i="1"/>
  <c r="H140" i="1" s="1"/>
  <c r="M76" i="1"/>
  <c r="I76" i="1"/>
  <c r="C9" i="5"/>
  <c r="K49" i="1"/>
  <c r="O152" i="1"/>
  <c r="C12" i="5" s="1"/>
  <c r="C14" i="5"/>
  <c r="D14" i="5"/>
  <c r="C22" i="5"/>
  <c r="B11" i="5"/>
  <c r="B22" i="5"/>
  <c r="D22" i="5"/>
  <c r="O49" i="1"/>
  <c r="K152" i="1"/>
  <c r="B12" i="5" s="1"/>
  <c r="B14" i="5"/>
  <c r="Q152" i="1"/>
  <c r="D10" i="5" s="1"/>
  <c r="S152" i="1"/>
  <c r="D12" i="5" s="1"/>
  <c r="N152" i="1"/>
  <c r="C11" i="5" s="1"/>
  <c r="P152" i="1"/>
  <c r="J49" i="1"/>
  <c r="R152" i="1"/>
  <c r="D11" i="5" s="1"/>
  <c r="L152" i="1"/>
  <c r="H152" i="1"/>
  <c r="D9" i="5" l="1"/>
  <c r="O139" i="1"/>
  <c r="O140" i="1" s="1"/>
  <c r="M139" i="1"/>
  <c r="M140" i="1" s="1"/>
  <c r="L139" i="1"/>
  <c r="L140" i="1" s="1"/>
  <c r="N139" i="1"/>
  <c r="N140" i="1" s="1"/>
  <c r="R139" i="1"/>
  <c r="R140" i="1" s="1"/>
  <c r="S139" i="1"/>
  <c r="S140" i="1" s="1"/>
  <c r="Q139" i="1"/>
  <c r="Q140" i="1" s="1"/>
  <c r="P139" i="1"/>
  <c r="P140" i="1" s="1"/>
  <c r="K139" i="1"/>
  <c r="K140" i="1" s="1"/>
  <c r="C13" i="5"/>
  <c r="D13" i="5"/>
  <c r="J139" i="1"/>
  <c r="J140" i="1" s="1"/>
  <c r="B9" i="5"/>
  <c r="B13" i="5"/>
</calcChain>
</file>

<file path=xl/sharedStrings.xml><?xml version="1.0" encoding="utf-8"?>
<sst xmlns="http://schemas.openxmlformats.org/spreadsheetml/2006/main" count="613" uniqueCount="275">
  <si>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</si>
  <si>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</si>
  <si>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</si>
  <si>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</si>
  <si>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</si>
  <si>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</si>
  <si>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</si>
  <si>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</si>
  <si>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</si>
  <si>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</si>
  <si>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</si>
  <si>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</si>
  <si>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</si>
  <si>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</si>
  <si>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</si>
  <si>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</si>
  <si>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</si>
  <si>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VB</t>
  </si>
  <si>
    <t>SB</t>
  </si>
  <si>
    <t>PSDF</t>
  </si>
  <si>
    <t>Transporto išlaidų bei specialiųjų lengvųjų automobilių įsigijimo išlaidų kompensacijų skyrimas ir mokėjimas</t>
  </si>
  <si>
    <t>Išmokų vaikams skyrimas ir mokėjimas</t>
  </si>
  <si>
    <t>1</t>
  </si>
  <si>
    <t>2</t>
  </si>
  <si>
    <t>3</t>
  </si>
  <si>
    <t>4</t>
  </si>
  <si>
    <t>5</t>
  </si>
  <si>
    <t>6</t>
  </si>
  <si>
    <t>7</t>
  </si>
  <si>
    <t>Vykdyti neįgaliųjų socialinę integraciją ir užtikrinti socialinę globą</t>
  </si>
  <si>
    <t>8</t>
  </si>
  <si>
    <t>9</t>
  </si>
  <si>
    <t>10</t>
  </si>
  <si>
    <t>Pavadinimas</t>
  </si>
  <si>
    <t>11</t>
  </si>
  <si>
    <t>Vienkartinės valstybės paramos ir kompensacijų skyrimas ir mokėjimas</t>
  </si>
  <si>
    <t>Paramos maisto produktais gavėjų skaičius</t>
  </si>
  <si>
    <t>-</t>
  </si>
  <si>
    <t>SP</t>
  </si>
  <si>
    <t>1 lentelė</t>
  </si>
  <si>
    <t>Finansavimo šaltiniai</t>
  </si>
  <si>
    <t>10.07.01.01</t>
  </si>
  <si>
    <t xml:space="preserve">Socialinių pašalpų skyrimas ir mokėjimas  </t>
  </si>
  <si>
    <t xml:space="preserve">Kompensacijų už būsto šildymą, kietą kurą, šaltą vandenį skyrimas ir mokėjimas  </t>
  </si>
  <si>
    <t>Visuomenės sveikatos biuro veiklos užtikrinimas</t>
  </si>
  <si>
    <t>10.04.01.40</t>
  </si>
  <si>
    <t>10.06.01.01</t>
  </si>
  <si>
    <t>10.02.01.40</t>
  </si>
  <si>
    <t>10.01.02.40</t>
  </si>
  <si>
    <t>10.01.02.02</t>
  </si>
  <si>
    <t>Sveikatos projektų skaičius</t>
  </si>
  <si>
    <t>10.09.01.01</t>
  </si>
  <si>
    <t>10.04.01.01</t>
  </si>
  <si>
    <t>Kryptingai įgyvendinti valstybės socialinę ir sveikatos politiką, mažinti socialinę atskirtį rajone</t>
  </si>
  <si>
    <t>Mokinių, gaunančių nemokamą maitinimą, skaičius</t>
  </si>
  <si>
    <t>Visuomenės sveikatos biuro teikiamų paslaugų gavėjų skaičius</t>
  </si>
  <si>
    <t>07.04.01.02</t>
  </si>
  <si>
    <t>Mokinių, aprūpintų mokinio reikmenimis, skaičius</t>
  </si>
  <si>
    <t>SB (deleg.)</t>
  </si>
  <si>
    <t>Asmenų su sunkia negalia, gavusių socialinės globos paslaugas, skaičius</t>
  </si>
  <si>
    <t>Kompensuotų pavėžėjimų skaičius</t>
  </si>
  <si>
    <t>Sveikatos priežiūros rėmimas įgyvendinant Visuomenės sveikatos rėmimo specialiąją programą</t>
  </si>
  <si>
    <t>Valstybinių šalpos išmokų gavėjų skaičius</t>
  </si>
  <si>
    <t>Valstybinių kompensacijų gavėjų skaičius</t>
  </si>
  <si>
    <t>Valstybinių išmokų vaikams gavėjų skaičius</t>
  </si>
  <si>
    <t>Socialinių pašalpų gavėjų skaičius</t>
  </si>
  <si>
    <t>Kompensacijų gavėjų skaičius</t>
  </si>
  <si>
    <t>Laidojimo pašalpų skyrimas ir mokėjimas</t>
  </si>
  <si>
    <t>Laidojimo pašalpų gavėjų skaičius</t>
  </si>
  <si>
    <t>Vienkartinių pašalpų gavėjų skaičius</t>
  </si>
  <si>
    <t>Šalpos išmokų skyrimas ir mokėjimas</t>
  </si>
  <si>
    <t>10.01.02.04</t>
  </si>
  <si>
    <t>10.01.02.40/10.02.01.40</t>
  </si>
  <si>
    <t>Socialinių paslaugų teikimas socialinės rizikos šeimoms, auginančioms vaikus, seniūnijose</t>
  </si>
  <si>
    <t xml:space="preserve">VšĮ Biržų rajono socialinių paslaugų centro veiklos rėmimo programa   </t>
  </si>
  <si>
    <t xml:space="preserve">Maisto iš ES intervencinių atsargų tiekimo organizavimo labiausiai nepasiturintiems Biržų rajono gyventojams programa  </t>
  </si>
  <si>
    <t>Socialinės globos paslaugų teikimas asmenims su sunkia negalia įstaigose, kurių savininkė/ dalininkė yra valstybė ar savivaldybė arba nevyriausybinė organizacija</t>
  </si>
  <si>
    <t xml:space="preserve">Būsto pritaikymas žmonėms su negalia </t>
  </si>
  <si>
    <t>10.01.02.01</t>
  </si>
  <si>
    <t>Finansinės paramos vaikų dienos centrų veiklai programa</t>
  </si>
  <si>
    <t>Paramos mokinio reikmenims įsigyti skyrimas</t>
  </si>
  <si>
    <t>VšĮ Biržų r. savivaldybės poliklinikos gyventojų nemokamas dantų protezavimas</t>
  </si>
  <si>
    <t>12</t>
  </si>
  <si>
    <t>Socialinės reabilitacijos neįgaliesiems benduromenėje projektų finansavimas ir įgyvendinimas</t>
  </si>
  <si>
    <t>Socialinės globos paslaugų teikimas, įstaigose, kurių savininkė/dalininkė yra valstybė ar savivaldybė arba nevyriausybinė organizacija</t>
  </si>
  <si>
    <t>Savivaldybės biudžeto lėšos</t>
  </si>
  <si>
    <t>Specialiosios programos lėšos</t>
  </si>
  <si>
    <t>Valstybės deleguotom funkcijom vykdyti</t>
  </si>
  <si>
    <t>SB (deleg)</t>
  </si>
  <si>
    <t>Privalomojo sveikatos draudimo fondo lėšos</t>
  </si>
  <si>
    <t>Valstybės biudžeto lėšos</t>
  </si>
  <si>
    <t>Europos Sąjungos paramos lėšos</t>
  </si>
  <si>
    <t>ES</t>
  </si>
  <si>
    <t>Darbo politikos formavimas ir įgyvendinimas</t>
  </si>
  <si>
    <t>13</t>
  </si>
  <si>
    <t>04.01.02.01</t>
  </si>
  <si>
    <t>1 Strateginis tikslas. Gerinti švietimo, sveikatos apsaugos ir socialinės paramos paslaugų kokybę ir prieinamumą</t>
  </si>
  <si>
    <t>2 Programa. Socialinės paramos ir sveikatos apsaugos paslaugų kokybės ir prieinamumo gerinimo programa</t>
  </si>
  <si>
    <t>Organizuoti ir teikti socialines paslaugas, mažinti socialinę atskirtį rajone</t>
  </si>
  <si>
    <t>Užtikrinti Lietuvos Respublikos teisės aktais numatytų išmokų ir kompensacijų mokėjimą</t>
  </si>
  <si>
    <t>Užtikrinti tinkamą sveikatos priežiūrą Biržų rajono gyventojams</t>
  </si>
  <si>
    <t>Studijų rėmimo fondo paramos gavėjų skaičius</t>
  </si>
  <si>
    <t>11.2</t>
  </si>
  <si>
    <t>Socialinės globos paslaugų gavėjų skaičius</t>
  </si>
  <si>
    <t>Vaikų dienos centrų paslaugų gavėjų skaičius</t>
  </si>
  <si>
    <t>Žmonėms su negalia pritaikytų būstų skaičius</t>
  </si>
  <si>
    <t>VšĮ Biržų rajono socialinių paslaugų centro paslaugų gavėjų skaičius</t>
  </si>
  <si>
    <t>Socialinės rizikos šeimų, gavusių socialines paslaugas, skaičius</t>
  </si>
  <si>
    <t>Vienkartinės valstybės paramos ir kompensacijų gavėjų skaičius</t>
  </si>
  <si>
    <t>SB (kompens.)</t>
  </si>
  <si>
    <t>BP (S)</t>
  </si>
  <si>
    <t>BP (FM)</t>
  </si>
  <si>
    <t>Banko paskolos lėšos (Savivaldybės ilgalaikė paskola)</t>
  </si>
  <si>
    <t>Savivaldybei grąžintos (kompensuotos) ankstesniais metais panaudotų paskolų lėšos</t>
  </si>
  <si>
    <t>SOCIALINĖS PARAMOS IR SVEIKATOS APSAUGOS PASLAUGŲ KOKYBĖS IR PRIEINAMUMO GERINIMO PROGRAMOS NR. 2</t>
  </si>
  <si>
    <t>Suteiktų nemokamo dantų protezavimo paslaugų skaičius</t>
  </si>
  <si>
    <t>Suteiktų vaiko raidos sutrikimų ankstyvosios reabilitacijos paslaugų skaičius</t>
  </si>
  <si>
    <t>Mokinių, dalyvavusių sveikatinimo veikloje, skaičius</t>
  </si>
  <si>
    <t>2 lentelė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</si>
  <si>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</si>
  <si>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</si>
  <si>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</si>
  <si>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</si>
  <si>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</si>
  <si>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>E-1-2</t>
  </si>
  <si>
    <t>Savivaldybės finansuojamų sveikatos priežiūros įstaigų paslaugų gavėjų skaičius</t>
  </si>
  <si>
    <t>Naujai įkurtų nestacionarių socialinių paslaugų padalinių skaičius</t>
  </si>
  <si>
    <t>VšĮ „Vaiko užuovėja“ paslaugų gavėjų skaičius</t>
  </si>
  <si>
    <t>R-2-1-1</t>
  </si>
  <si>
    <t>R-2-1-2</t>
  </si>
  <si>
    <t>P-2-1-1-1</t>
  </si>
  <si>
    <t>P-2-1-1-2</t>
  </si>
  <si>
    <t>P-2-1-1-3</t>
  </si>
  <si>
    <t>P-2-1-1-4</t>
  </si>
  <si>
    <t>P-2-1-1-5</t>
  </si>
  <si>
    <t>P-2-1-1-6</t>
  </si>
  <si>
    <t>P-2-1-1-7</t>
  </si>
  <si>
    <t>P-2-1-1-8</t>
  </si>
  <si>
    <t>P-2-1-1-9</t>
  </si>
  <si>
    <t>P-2-1-1-10</t>
  </si>
  <si>
    <t>P-2-1-1-11</t>
  </si>
  <si>
    <t>P-2-1-1-12</t>
  </si>
  <si>
    <t>P-2-1-1-13</t>
  </si>
  <si>
    <t>P-2-1-2-1</t>
  </si>
  <si>
    <t>P-2-1-2-2</t>
  </si>
  <si>
    <t>P-2-1-2-3</t>
  </si>
  <si>
    <t>P-2-1-2-4</t>
  </si>
  <si>
    <t>P-2-1-2-5</t>
  </si>
  <si>
    <t>P-2-1-3-1</t>
  </si>
  <si>
    <t>P-2-1-3-2</t>
  </si>
  <si>
    <t>P-2-1-3-3</t>
  </si>
  <si>
    <t>P-2-1-3-4</t>
  </si>
  <si>
    <t>P-2-1-3-5</t>
  </si>
  <si>
    <t>P-2-1-4-1</t>
  </si>
  <si>
    <t>P-2-1-4-2</t>
  </si>
  <si>
    <t>P-2-1-4-3</t>
  </si>
  <si>
    <t>P-2-1-4-4</t>
  </si>
  <si>
    <t>P-2-1-4-5</t>
  </si>
  <si>
    <t>SOCIALINĖS PARAMOS IR SVEIKATOS APSAUGOS PASLAUGŲ KOKYBĖS IR PRIEINAMUMO GERINIMO PROGRAMOS VERTINIMO KRITERIJŲ SUVESTINĖ</t>
  </si>
  <si>
    <t>Nemokamo maitinimo moksleiviams skyrimas ir užtikrinimas</t>
  </si>
  <si>
    <t>11; 11.1</t>
  </si>
  <si>
    <t>11, 18-25</t>
  </si>
  <si>
    <t>07.02.03.01</t>
  </si>
  <si>
    <t>07.06.01.02</t>
  </si>
  <si>
    <t xml:space="preserve"> lėšų poreikis (asignavimai) ir numatomi finansavimo šaltiniai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</si>
  <si>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</si>
  <si>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</si>
  <si>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</si>
  <si>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</si>
  <si>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</si>
  <si>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</si>
  <si>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</si>
  <si>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</si>
  <si>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</si>
  <si>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t xml:space="preserve"> 2.1.1.1. valstybinėms (perduotoms savivaldybėms) funkcijoms vykdyti</t>
  </si>
  <si>
    <t xml:space="preserve">2.1.1.2. mokinio krepšeliui finansuoti    </t>
  </si>
  <si>
    <t>2.1.1.3. tikslinė dotacija iš Valstybės investicijų programos</t>
  </si>
  <si>
    <t>2.1.2. Savivaldybės pajamos iš surenkamų mokesčių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</si>
  <si>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</si>
  <si>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2.2.1. Savivaldybės privatizavimo fondas</t>
  </si>
  <si>
    <t>2.2.2. Valstybės biudžeto lėšos</t>
  </si>
  <si>
    <t>2.2.3. ES lėšos</t>
  </si>
  <si>
    <t>2.2.4. Kelių priežiūros ir plėtros programos lėšos</t>
  </si>
  <si>
    <t>2.2.5. Privalomojo sveikatos draudimo fondo lėšos</t>
  </si>
  <si>
    <t>2.2.6. Banko paskolos lėšos (Savivaldybės ilgalaikė paskola)</t>
  </si>
  <si>
    <t>2.2.8. Savivaldybei grąžintos (kompensuotos) ankstesniais metais panaudotų paskolų lėšos</t>
  </si>
  <si>
    <t>SOCIALINĖS PARAMOS IR SVEIKATOS APSAUGOS PASLAUGŲ KOKYBĖS IR PRIEINAMUMO GERINIMO PROGRAMOS</t>
  </si>
  <si>
    <t xml:space="preserve">2.1.3. Specialiosios programos lėšos (iš pajamų už suteiktas paslaugas)    </t>
  </si>
  <si>
    <t>(savivaldybės, padalinio, įstaigos pavadinimas)</t>
  </si>
  <si>
    <t>TIKSLŲ, UŽDAVINIŲ, PRIEMONIŲ ASIGNAVIMŲ IR PRODUKTO VERTINIMO KRITERIJŲ SUVESTINĖ</t>
  </si>
  <si>
    <t>Banko paskolos lėšos (Finansų ministerijos suteikta EIB paskola)</t>
  </si>
  <si>
    <t>2.2.7. Banko paskolos lėšos (Finansų ministerijos suteikta EIB paskola)</t>
  </si>
  <si>
    <t xml:space="preserve">SB </t>
  </si>
  <si>
    <t>(tūkst. Eur)</t>
  </si>
  <si>
    <t>tūkst. Eur</t>
  </si>
  <si>
    <t>14</t>
  </si>
  <si>
    <t>1; 11</t>
  </si>
  <si>
    <t>Studijų rėmimo programa (studento-rezidento (endokrinologo) studijų rėmimas)</t>
  </si>
  <si>
    <t>Iš viso uždaviniui</t>
  </si>
  <si>
    <t>10.03.01.01</t>
  </si>
  <si>
    <t>2018-iesiems m.</t>
  </si>
  <si>
    <t>10.07.01.02</t>
  </si>
  <si>
    <t>10.07.01.02/ 10.02.01.02/10.04.01.01</t>
  </si>
  <si>
    <t>Būsto nuomos ar išperkamosios būsto nuomos mokesčių dalies kompensacijų skyrimas ir mokėjimas</t>
  </si>
  <si>
    <t>Būsto nuomos ar išperkamosios būsto nuomos kompensacijų gavėjų skaičius</t>
  </si>
  <si>
    <t>Organizuoti keleivių ir socialiai išskirtinų gyventojų grupių pavėžėjimą ir kelių transporto vežėjų važiavimo išlaidų kompensavimą</t>
  </si>
  <si>
    <t>10.09.01.01.</t>
  </si>
  <si>
    <t>8; 11</t>
  </si>
  <si>
    <t>07.04.01.02.</t>
  </si>
  <si>
    <t>07.02.01.01.</t>
  </si>
  <si>
    <t>Patenkintų prašymų socialinėms paslaugoms dalis nuo bendro pateiktų prašymų skaičiaus (proc.)</t>
  </si>
  <si>
    <t>2018-ųjų m.   planas</t>
  </si>
  <si>
    <t xml:space="preserve"> </t>
  </si>
  <si>
    <t>VšĮ „Vaiko užuovėja" paslaugų gavėjų skaičius</t>
  </si>
  <si>
    <t>Gyvenimo kokybės nugyventose teritorijose gerinimas kuriant tvarias, aktyvias ir sveikas bendruomenes</t>
  </si>
  <si>
    <t>08.01.01.02.</t>
  </si>
  <si>
    <t>8; 16</t>
  </si>
  <si>
    <t>11; 13.1-13.13, 27</t>
  </si>
  <si>
    <t>Vienkartinės materialinės paramos teikimas (vienkartinės pašalpos; kitos išmokos)</t>
  </si>
  <si>
    <t>Sveikatos priežiūra mokyklose ir darželiuose</t>
  </si>
  <si>
    <t>2019-ųjų m. projektas</t>
  </si>
  <si>
    <t>Rajono gyventojų aptarnavimo sąlygų gerinimas VšĮ Biržų r.savivaldybės poliklinikoje (tiesiogiai stebimo trumpo gydymo kurso (DOTS) paslaugų teikimas ir kabineto išlaikymas)</t>
  </si>
  <si>
    <t>Priklausomybių mažinimas rajono socialinės rizikos šeimose</t>
  </si>
  <si>
    <t>iš viso</t>
  </si>
  <si>
    <t>15</t>
  </si>
  <si>
    <t>2019-iesiems m.</t>
  </si>
  <si>
    <t>Neveiksnių asmenų būklės peržiūrėjimas</t>
  </si>
  <si>
    <t>2019-ųjų m.   planas</t>
  </si>
  <si>
    <t>07.03.01.01</t>
  </si>
  <si>
    <t>07.02.01.01</t>
  </si>
  <si>
    <t>07.06.01.02.</t>
  </si>
  <si>
    <t>Biržų rajono Legailių globos namų socialinių paslaugų infrastruktūros modernizavimas</t>
  </si>
  <si>
    <t>8, 11, 16</t>
  </si>
  <si>
    <t xml:space="preserve">Investicijas gavusių socialinių paslaugų infrastruktūros objektų skaičius </t>
  </si>
  <si>
    <t>Biržų rajono savivaldybės socialinio būsto fondo plėtra</t>
  </si>
  <si>
    <t>06.01.01.01</t>
  </si>
  <si>
    <t>Įsigytų socialinių būstų skaičius</t>
  </si>
  <si>
    <t>R-2-1-3</t>
  </si>
  <si>
    <t>Laukimo (buvimo eilėje) išsinuomoti socialinį būstą laikas (metais)</t>
  </si>
  <si>
    <t>P-2-1-1-14</t>
  </si>
  <si>
    <t>Būsto nuomos ar išperkamosios nuomos kompensacijų gavėjų skaičius</t>
  </si>
  <si>
    <t>1, 11</t>
  </si>
  <si>
    <t>Asmenų, kurių būklė peržiūrėta, skaičius</t>
  </si>
  <si>
    <t>Paslaugų gavėjų skaičius</t>
  </si>
  <si>
    <t>Socialinėms paslaugoms ir socialinei paramai skiriamų lėšų suma, tenkanti vienam Biržų rajono gyventojui (Eur)</t>
  </si>
  <si>
    <t>Įgyvendintų projektų skaičiuas</t>
  </si>
  <si>
    <t>Įsigytos medicininės įrangos skaičius</t>
  </si>
  <si>
    <t>VšĮ Biržų ligoninės vaikų raidos  ir socialinio darbo veiklos rėmimo programa</t>
  </si>
  <si>
    <t>VšĮ „Vaiko užuovėja" veiklos dalinis finansavimas pagal Savivaldybės ir viešosios įstaigos bendradarbiavimo sutartį  ir veiklos programą</t>
  </si>
  <si>
    <t>2018-2020 M. BIRŽŲ RAJONO SAVIVALDYBĖS</t>
  </si>
  <si>
    <t>2018-ųjų m. planas</t>
  </si>
  <si>
    <t>2020-ųjų m. projektas</t>
  </si>
  <si>
    <t>2020-iesiems m.</t>
  </si>
  <si>
    <t>2020-ųjų m.   planas</t>
  </si>
  <si>
    <t>Ilgalaikės (trumpalaikės) socialinės globos teikimas likusiems be tėvų globos ir socialinės rizikos šeimų vaikams budinčių globotojų šeimose ir bendruomeniniuose vaikų globos namuose</t>
  </si>
  <si>
    <t>Remiamų socialinės reabilitacijos neįgaliesiems projektų naudos gavėjų skaičius</t>
  </si>
  <si>
    <t>Užimtumo didinimo programose dalyvavusių asmenų skaičius</t>
  </si>
  <si>
    <t>Netekusių tėvų globos vaikų, gavusių paslaugas budinčių globotojų šeimose ir bendruomeniniuose vaikų globos namuose, skaičius</t>
  </si>
  <si>
    <t xml:space="preserve">Gyvenimo kokybės pasienio teritorijose gerinimas įgalinant neišnaudotą nugyventų teritorijų ir bendruomenių potencialą </t>
  </si>
  <si>
    <t>Priemonių, gerinančių ambulatorinių sveikatos priežiūros paslaugų prieinamumą tuberkulioze sergantiems asmenims, įgyvendinimas Biržų rajono savivaldybėje</t>
  </si>
  <si>
    <t>Įrengtų socialinių erdvių skaičius</t>
  </si>
  <si>
    <t>Viešųjų paslaugų prieinamumo gerinimas žmonėms su negalia</t>
  </si>
  <si>
    <t>Pritaikytų įstaigų skaičius</t>
  </si>
  <si>
    <t>Rajono gyventojų aptarnavimo sąlygų gerinimas VšĮ Biržų ligoninėje, atnaujinant medicininę įrangą ir infrastruktūrą</t>
  </si>
  <si>
    <t>P-2-1-2-8</t>
  </si>
  <si>
    <t>Parengta ir finansavimui gauti pateikta projekto paraiška</t>
  </si>
  <si>
    <t>Sveikatos ugdymo priemonių įgyvendinimas Biržų rajonono savivaldybėje</t>
  </si>
  <si>
    <t>Pirminės asmens sveikatos priežiūros paslaugų kokybės ir prieinamumo gerinimas VšĮ Biržų rajono savivaldybės poliklinikoje</t>
  </si>
  <si>
    <t>VB (dotacija)</t>
  </si>
  <si>
    <t>Gyvenimo kokybės pasienio teritorijose gerinimas įgalinant neišnaudotą nugyventų teritorijų ir bendruomenių potencialą  (Nr. LLI-296)</t>
  </si>
  <si>
    <t>1; 8; 10.2; 11.1; 13.1-13.18; 18-25</t>
  </si>
  <si>
    <t>8; 11; 11.2</t>
  </si>
  <si>
    <t>08.01.01.02</t>
  </si>
  <si>
    <t>8;16</t>
  </si>
  <si>
    <t>1;11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</si>
</sst>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7"/>
      <name val="Times New Roman"/>
      <family val="1"/>
      <charset val="186"/>
    </font>
    <font>
      <b/>
      <sz val="11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/>
    <xf numFmtId="0" fontId="6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64" fontId="6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11" borderId="36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164" fontId="3" fillId="4" borderId="18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164" fontId="3" fillId="4" borderId="37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4" fontId="3" fillId="13" borderId="8" xfId="0" applyNumberFormat="1" applyFont="1" applyFill="1" applyBorder="1" applyAlignment="1">
      <alignment horizontal="center" vertical="center"/>
    </xf>
    <xf numFmtId="164" fontId="3" fillId="13" borderId="26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164" fontId="3" fillId="4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11" borderId="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11" borderId="34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11" borderId="5" xfId="0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11" borderId="6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/>
    </xf>
    <xf numFmtId="164" fontId="3" fillId="16" borderId="8" xfId="0" applyNumberFormat="1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4" fontId="3" fillId="12" borderId="7" xfId="0" applyNumberFormat="1" applyFont="1" applyFill="1" applyBorder="1" applyAlignment="1">
      <alignment horizontal="center" vertical="center"/>
    </xf>
    <xf numFmtId="164" fontId="3" fillId="12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4" fontId="2" fillId="11" borderId="7" xfId="0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vertical="center"/>
    </xf>
    <xf numFmtId="164" fontId="2" fillId="11" borderId="7" xfId="1" applyNumberFormat="1" applyFont="1" applyFill="1" applyBorder="1" applyAlignment="1">
      <alignment horizontal="center" vertical="center"/>
    </xf>
    <xf numFmtId="164" fontId="2" fillId="11" borderId="8" xfId="1" applyNumberFormat="1" applyFont="1" applyFill="1" applyBorder="1" applyAlignment="1">
      <alignment horizontal="center" vertical="center"/>
    </xf>
    <xf numFmtId="164" fontId="2" fillId="11" borderId="9" xfId="1" applyNumberFormat="1" applyFont="1" applyFill="1" applyBorder="1" applyAlignment="1">
      <alignment horizontal="center" vertical="center"/>
    </xf>
    <xf numFmtId="0" fontId="2" fillId="11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4" fontId="3" fillId="11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2" fillId="11" borderId="35" xfId="0" applyNumberFormat="1" applyFont="1" applyFill="1" applyBorder="1" applyAlignment="1" applyProtection="1">
      <alignment horizontal="center" vertical="center"/>
      <protection locked="0"/>
    </xf>
    <xf numFmtId="164" fontId="2" fillId="11" borderId="36" xfId="0" applyNumberFormat="1" applyFont="1" applyFill="1" applyBorder="1" applyAlignment="1" applyProtection="1">
      <alignment horizontal="center" vertical="center"/>
      <protection locked="0"/>
    </xf>
    <xf numFmtId="164" fontId="2" fillId="11" borderId="35" xfId="0" applyNumberFormat="1" applyFont="1" applyFill="1" applyBorder="1" applyAlignment="1">
      <alignment horizontal="center" vertical="center"/>
    </xf>
    <xf numFmtId="164" fontId="3" fillId="11" borderId="7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vertical="center"/>
    </xf>
    <xf numFmtId="0" fontId="2" fillId="11" borderId="8" xfId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4" borderId="27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5" borderId="2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164" fontId="2" fillId="11" borderId="23" xfId="0" applyNumberFormat="1" applyFont="1" applyFill="1" applyBorder="1" applyAlignment="1">
      <alignment horizontal="center" vertical="center"/>
    </xf>
    <xf numFmtId="164" fontId="2" fillId="11" borderId="32" xfId="0" applyNumberFormat="1" applyFont="1" applyFill="1" applyBorder="1" applyAlignment="1">
      <alignment horizontal="center" vertical="center"/>
    </xf>
    <xf numFmtId="164" fontId="2" fillId="11" borderId="27" xfId="0" applyNumberFormat="1" applyFont="1" applyFill="1" applyBorder="1" applyAlignment="1">
      <alignment horizontal="center" vertical="center"/>
    </xf>
    <xf numFmtId="164" fontId="3" fillId="11" borderId="32" xfId="0" applyNumberFormat="1" applyFont="1" applyFill="1" applyBorder="1" applyAlignment="1">
      <alignment horizontal="center" vertical="center"/>
    </xf>
    <xf numFmtId="164" fontId="3" fillId="11" borderId="27" xfId="0" applyNumberFormat="1" applyFont="1" applyFill="1" applyBorder="1" applyAlignment="1">
      <alignment horizontal="center" vertical="center"/>
    </xf>
    <xf numFmtId="164" fontId="3" fillId="11" borderId="37" xfId="0" applyNumberFormat="1" applyFont="1" applyFill="1" applyBorder="1" applyAlignment="1">
      <alignment horizontal="center" vertical="center"/>
    </xf>
    <xf numFmtId="164" fontId="2" fillId="17" borderId="23" xfId="0" applyNumberFormat="1" applyFont="1" applyFill="1" applyBorder="1" applyAlignment="1" applyProtection="1">
      <alignment horizontal="center" vertical="center"/>
      <protection locked="0"/>
    </xf>
    <xf numFmtId="164" fontId="2" fillId="17" borderId="32" xfId="0" applyNumberFormat="1" applyFont="1" applyFill="1" applyBorder="1" applyAlignment="1" applyProtection="1">
      <alignment horizontal="center" vertical="center"/>
      <protection locked="0"/>
    </xf>
    <xf numFmtId="164" fontId="2" fillId="17" borderId="23" xfId="0" applyNumberFormat="1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8" borderId="31" xfId="2" applyFont="1" applyFill="1" applyBorder="1" applyAlignment="1">
      <alignment horizontal="center" vertical="center"/>
    </xf>
    <xf numFmtId="164" fontId="4" fillId="7" borderId="4" xfId="2" applyNumberFormat="1" applyFont="1" applyFill="1" applyBorder="1" applyAlignment="1" applyProtection="1">
      <alignment horizontal="center" vertical="center" wrapText="1"/>
    </xf>
    <xf numFmtId="0" fontId="3" fillId="8" borderId="11" xfId="2" applyFont="1" applyFill="1" applyBorder="1" applyAlignment="1">
      <alignment horizontal="center" vertical="center"/>
    </xf>
    <xf numFmtId="164" fontId="4" fillId="7" borderId="7" xfId="2" applyNumberFormat="1" applyFont="1" applyFill="1" applyBorder="1" applyAlignment="1" applyProtection="1">
      <alignment horizontal="center" vertical="center" wrapText="1"/>
    </xf>
    <xf numFmtId="164" fontId="4" fillId="7" borderId="8" xfId="2" applyNumberFormat="1" applyFont="1" applyFill="1" applyBorder="1" applyAlignment="1" applyProtection="1">
      <alignment horizontal="center" vertical="center" wrapText="1"/>
    </xf>
    <xf numFmtId="164" fontId="4" fillId="7" borderId="9" xfId="2" applyNumberFormat="1" applyFont="1" applyFill="1" applyBorder="1" applyAlignment="1" applyProtection="1">
      <alignment horizontal="center" vertical="center" wrapText="1"/>
    </xf>
    <xf numFmtId="164" fontId="4" fillId="7" borderId="24" xfId="2" applyNumberFormat="1" applyFont="1" applyFill="1" applyBorder="1" applyAlignment="1" applyProtection="1">
      <alignment horizontal="center" vertical="center" wrapText="1"/>
    </xf>
    <xf numFmtId="164" fontId="4" fillId="7" borderId="1" xfId="2" applyNumberFormat="1" applyFont="1" applyFill="1" applyBorder="1" applyAlignment="1" applyProtection="1">
      <alignment horizontal="center" vertical="center" wrapText="1"/>
    </xf>
    <xf numFmtId="164" fontId="3" fillId="6" borderId="12" xfId="2" applyNumberFormat="1" applyFont="1" applyFill="1" applyBorder="1" applyAlignment="1">
      <alignment horizontal="center" vertical="center"/>
    </xf>
    <xf numFmtId="164" fontId="3" fillId="6" borderId="13" xfId="2" applyNumberFormat="1" applyFont="1" applyFill="1" applyBorder="1" applyAlignment="1">
      <alignment horizontal="center" vertical="center"/>
    </xf>
    <xf numFmtId="164" fontId="3" fillId="6" borderId="19" xfId="2" applyNumberFormat="1" applyFont="1" applyFill="1" applyBorder="1" applyAlignment="1">
      <alignment horizontal="center" vertical="center"/>
    </xf>
    <xf numFmtId="164" fontId="3" fillId="6" borderId="61" xfId="2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4" fillId="7" borderId="5" xfId="2" applyNumberFormat="1" applyFont="1" applyFill="1" applyBorder="1" applyAlignment="1" applyProtection="1">
      <alignment horizontal="center" vertical="center" wrapText="1"/>
    </xf>
    <xf numFmtId="164" fontId="4" fillId="7" borderId="6" xfId="2" applyNumberFormat="1" applyFont="1" applyFill="1" applyBorder="1" applyAlignment="1" applyProtection="1">
      <alignment horizontal="center" vertical="center" wrapText="1"/>
    </xf>
    <xf numFmtId="164" fontId="4" fillId="7" borderId="15" xfId="2" applyNumberFormat="1" applyFont="1" applyFill="1" applyBorder="1" applyAlignment="1" applyProtection="1">
      <alignment horizontal="center" vertical="center" wrapText="1"/>
    </xf>
    <xf numFmtId="164" fontId="4" fillId="7" borderId="56" xfId="2" applyNumberFormat="1" applyFont="1" applyFill="1" applyBorder="1" applyAlignment="1" applyProtection="1">
      <alignment horizontal="center" vertical="center" wrapText="1"/>
    </xf>
    <xf numFmtId="164" fontId="4" fillId="7" borderId="28" xfId="2" applyNumberFormat="1" applyFont="1" applyFill="1" applyBorder="1" applyAlignment="1" applyProtection="1">
      <alignment horizontal="center" vertical="center" wrapText="1"/>
    </xf>
    <xf numFmtId="164" fontId="4" fillId="7" borderId="62" xfId="2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11" borderId="9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11" borderId="5" xfId="0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2" fillId="5" borderId="31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2" fillId="11" borderId="11" xfId="0" applyNumberFormat="1" applyFont="1" applyFill="1" applyBorder="1" applyAlignment="1">
      <alignment horizontal="center" vertical="center"/>
    </xf>
    <xf numFmtId="164" fontId="3" fillId="11" borderId="63" xfId="0" applyNumberFormat="1" applyFont="1" applyFill="1" applyBorder="1" applyAlignment="1">
      <alignment horizontal="center" vertical="center"/>
    </xf>
    <xf numFmtId="164" fontId="3" fillId="11" borderId="0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center" vertical="center"/>
    </xf>
    <xf numFmtId="164" fontId="3" fillId="13" borderId="11" xfId="0" applyNumberFormat="1" applyFont="1" applyFill="1" applyBorder="1" applyAlignment="1">
      <alignment horizontal="center" vertical="center"/>
    </xf>
    <xf numFmtId="164" fontId="3" fillId="13" borderId="9" xfId="0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164" fontId="3" fillId="13" borderId="15" xfId="0" applyNumberFormat="1" applyFont="1" applyFill="1" applyBorder="1" applyAlignment="1">
      <alignment horizontal="center" vertical="center"/>
    </xf>
    <xf numFmtId="164" fontId="3" fillId="13" borderId="7" xfId="0" applyNumberFormat="1" applyFont="1" applyFill="1" applyBorder="1" applyAlignment="1">
      <alignment horizontal="center" vertical="center"/>
    </xf>
    <xf numFmtId="164" fontId="2" fillId="11" borderId="51" xfId="0" applyNumberFormat="1" applyFont="1" applyFill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3" fillId="4" borderId="51" xfId="0" applyNumberFormat="1" applyFont="1" applyFill="1" applyBorder="1" applyAlignment="1">
      <alignment horizontal="center" vertical="center"/>
    </xf>
    <xf numFmtId="164" fontId="3" fillId="4" borderId="38" xfId="0" applyNumberFormat="1" applyFont="1" applyFill="1" applyBorder="1" applyAlignment="1">
      <alignment horizontal="center" vertical="center"/>
    </xf>
    <xf numFmtId="164" fontId="2" fillId="11" borderId="64" xfId="0" applyNumberFormat="1" applyFont="1" applyFill="1" applyBorder="1" applyAlignment="1">
      <alignment horizontal="center" vertical="center"/>
    </xf>
    <xf numFmtId="164" fontId="2" fillId="11" borderId="3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164" fontId="3" fillId="16" borderId="11" xfId="0" applyNumberFormat="1" applyFont="1" applyFill="1" applyBorder="1" applyAlignment="1">
      <alignment horizontal="center" vertical="center"/>
    </xf>
    <xf numFmtId="164" fontId="2" fillId="11" borderId="49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11" borderId="11" xfId="0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64" fontId="2" fillId="13" borderId="15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49" fontId="3" fillId="14" borderId="8" xfId="0" applyNumberFormat="1" applyFont="1" applyFill="1" applyBorder="1" applyAlignment="1">
      <alignment horizontal="center" vertical="center"/>
    </xf>
    <xf numFmtId="49" fontId="3" fillId="15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9" fontId="2" fillId="0" borderId="26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49" fontId="2" fillId="0" borderId="3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11" borderId="26" xfId="0" applyNumberFormat="1" applyFont="1" applyFill="1" applyBorder="1" applyAlignment="1">
      <alignment horizontal="center" vertical="center"/>
    </xf>
    <xf numFmtId="164" fontId="2" fillId="11" borderId="18" xfId="0" applyNumberFormat="1" applyFont="1" applyFill="1" applyBorder="1" applyAlignment="1">
      <alignment horizontal="center" vertical="center"/>
    </xf>
    <xf numFmtId="164" fontId="2" fillId="11" borderId="36" xfId="0" applyNumberFormat="1" applyFont="1" applyFill="1" applyBorder="1" applyAlignment="1">
      <alignment horizontal="center" vertical="center"/>
    </xf>
    <xf numFmtId="164" fontId="2" fillId="11" borderId="27" xfId="0" applyNumberFormat="1" applyFont="1" applyFill="1" applyBorder="1" applyAlignment="1">
      <alignment horizontal="center" vertical="center"/>
    </xf>
    <xf numFmtId="164" fontId="2" fillId="11" borderId="37" xfId="0" applyNumberFormat="1" applyFont="1" applyFill="1" applyBorder="1" applyAlignment="1">
      <alignment horizontal="center" vertical="center"/>
    </xf>
    <xf numFmtId="164" fontId="2" fillId="11" borderId="34" xfId="0" applyNumberFormat="1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left" vertical="center" wrapText="1"/>
    </xf>
    <xf numFmtId="0" fontId="2" fillId="11" borderId="18" xfId="0" applyFont="1" applyFill="1" applyBorder="1" applyAlignment="1">
      <alignment horizontal="left" vertical="center" wrapText="1"/>
    </xf>
    <xf numFmtId="0" fontId="2" fillId="11" borderId="3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64" fontId="2" fillId="11" borderId="51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2" fillId="0" borderId="26" xfId="1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14" borderId="26" xfId="0" applyNumberFormat="1" applyFont="1" applyFill="1" applyBorder="1" applyAlignment="1">
      <alignment horizontal="center" vertical="center"/>
    </xf>
    <xf numFmtId="49" fontId="3" fillId="14" borderId="18" xfId="0" applyNumberFormat="1" applyFont="1" applyFill="1" applyBorder="1" applyAlignment="1">
      <alignment horizontal="center" vertical="center"/>
    </xf>
    <xf numFmtId="49" fontId="3" fillId="14" borderId="36" xfId="0" applyNumberFormat="1" applyFont="1" applyFill="1" applyBorder="1" applyAlignment="1">
      <alignment horizontal="center" vertical="center"/>
    </xf>
    <xf numFmtId="49" fontId="3" fillId="15" borderId="26" xfId="0" applyNumberFormat="1" applyFont="1" applyFill="1" applyBorder="1" applyAlignment="1">
      <alignment horizontal="center" vertical="center"/>
    </xf>
    <xf numFmtId="49" fontId="3" fillId="15" borderId="18" xfId="0" applyNumberFormat="1" applyFont="1" applyFill="1" applyBorder="1" applyAlignment="1">
      <alignment horizontal="center" vertical="center"/>
    </xf>
    <xf numFmtId="49" fontId="3" fillId="15" borderId="36" xfId="0" applyNumberFormat="1" applyFont="1" applyFill="1" applyBorder="1" applyAlignment="1">
      <alignment horizontal="center" vertical="center"/>
    </xf>
    <xf numFmtId="49" fontId="3" fillId="11" borderId="26" xfId="0" applyNumberFormat="1" applyFont="1" applyFill="1" applyBorder="1" applyAlignment="1">
      <alignment horizontal="center" vertical="center"/>
    </xf>
    <xf numFmtId="49" fontId="3" fillId="11" borderId="18" xfId="0" applyNumberFormat="1" applyFont="1" applyFill="1" applyBorder="1" applyAlignment="1">
      <alignment horizontal="center" vertical="center"/>
    </xf>
    <xf numFmtId="49" fontId="3" fillId="11" borderId="3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11" borderId="2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49" fontId="2" fillId="11" borderId="26" xfId="1" applyNumberFormat="1" applyFont="1" applyFill="1" applyBorder="1" applyAlignment="1">
      <alignment horizontal="center" vertical="center" wrapText="1"/>
    </xf>
    <xf numFmtId="49" fontId="2" fillId="11" borderId="18" xfId="1" applyNumberFormat="1" applyFont="1" applyFill="1" applyBorder="1" applyAlignment="1">
      <alignment horizontal="center" vertical="center" wrapText="1"/>
    </xf>
    <xf numFmtId="49" fontId="2" fillId="11" borderId="36" xfId="1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164" fontId="2" fillId="5" borderId="25" xfId="0" applyNumberFormat="1" applyFont="1" applyFill="1" applyBorder="1" applyAlignment="1">
      <alignment horizontal="left" vertical="center" wrapText="1"/>
    </xf>
    <xf numFmtId="164" fontId="2" fillId="5" borderId="23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left" vertical="center" wrapText="1"/>
    </xf>
    <xf numFmtId="1" fontId="2" fillId="0" borderId="35" xfId="0" applyNumberFormat="1" applyFont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center" vertical="center"/>
    </xf>
    <xf numFmtId="49" fontId="3" fillId="3" borderId="60" xfId="0" applyNumberFormat="1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/>
    </xf>
    <xf numFmtId="164" fontId="2" fillId="5" borderId="51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49" fontId="2" fillId="0" borderId="26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49" fontId="2" fillId="0" borderId="36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left" vertical="center" wrapText="1"/>
    </xf>
    <xf numFmtId="164" fontId="2" fillId="5" borderId="26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164" fontId="2" fillId="5" borderId="36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7" fillId="0" borderId="0" xfId="2" applyFont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23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3" fillId="2" borderId="44" xfId="2" applyFont="1" applyFill="1" applyBorder="1" applyAlignment="1">
      <alignment horizontal="center" vertical="center" textRotation="90" wrapText="1"/>
    </xf>
    <xf numFmtId="0" fontId="3" fillId="2" borderId="43" xfId="2" applyFont="1" applyFill="1" applyBorder="1" applyAlignment="1">
      <alignment horizontal="center" vertical="center" textRotation="90" wrapText="1"/>
    </xf>
    <xf numFmtId="0" fontId="3" fillId="2" borderId="57" xfId="2" applyFont="1" applyFill="1" applyBorder="1" applyAlignment="1">
      <alignment horizontal="center" vertical="center" textRotation="90" wrapText="1"/>
    </xf>
    <xf numFmtId="0" fontId="3" fillId="2" borderId="32" xfId="2" applyFont="1" applyFill="1" applyBorder="1" applyAlignment="1">
      <alignment horizontal="center" vertical="center" textRotation="90" wrapText="1"/>
    </xf>
    <xf numFmtId="0" fontId="3" fillId="2" borderId="61" xfId="2" applyFont="1" applyFill="1" applyBorder="1" applyAlignment="1">
      <alignment horizontal="center" vertical="center" textRotation="90" wrapText="1"/>
    </xf>
    <xf numFmtId="0" fontId="3" fillId="2" borderId="22" xfId="2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 wrapText="1"/>
    </xf>
    <xf numFmtId="49" fontId="3" fillId="2" borderId="60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left" vertical="center"/>
    </xf>
    <xf numFmtId="0" fontId="3" fillId="8" borderId="20" xfId="2" applyFont="1" applyFill="1" applyBorder="1" applyAlignment="1">
      <alignment horizontal="left" vertical="center"/>
    </xf>
    <xf numFmtId="0" fontId="3" fillId="8" borderId="11" xfId="2" applyFont="1" applyFill="1" applyBorder="1" applyAlignment="1">
      <alignment horizontal="left" vertical="center" wrapText="1"/>
    </xf>
    <xf numFmtId="0" fontId="3" fillId="8" borderId="50" xfId="2" applyFont="1" applyFill="1" applyBorder="1" applyAlignment="1">
      <alignment horizontal="left" vertical="center" wrapText="1"/>
    </xf>
    <xf numFmtId="0" fontId="3" fillId="8" borderId="28" xfId="2" applyFont="1" applyFill="1" applyBorder="1" applyAlignment="1">
      <alignment horizontal="left" vertical="center" wrapText="1"/>
    </xf>
    <xf numFmtId="0" fontId="3" fillId="8" borderId="8" xfId="2" applyFont="1" applyFill="1" applyBorder="1" applyAlignment="1">
      <alignment horizontal="left" vertical="center" wrapText="1"/>
    </xf>
    <xf numFmtId="0" fontId="3" fillId="8" borderId="5" xfId="2" applyFont="1" applyFill="1" applyBorder="1" applyAlignment="1">
      <alignment horizontal="left" vertical="center"/>
    </xf>
    <xf numFmtId="0" fontId="3" fillId="8" borderId="8" xfId="2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" fontId="2" fillId="0" borderId="28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left" vertical="center" wrapText="1"/>
    </xf>
    <xf numFmtId="1" fontId="2" fillId="0" borderId="28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2" fillId="0" borderId="36" xfId="1" applyNumberFormat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textRotation="90" wrapText="1"/>
    </xf>
    <xf numFmtId="0" fontId="3" fillId="10" borderId="57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0" borderId="33" xfId="0" applyFont="1" applyFill="1" applyBorder="1" applyAlignment="1">
      <alignment horizontal="left" vertical="center" wrapText="1"/>
    </xf>
    <xf numFmtId="49" fontId="3" fillId="9" borderId="53" xfId="0" applyNumberFormat="1" applyFont="1" applyFill="1" applyBorder="1" applyAlignment="1">
      <alignment horizontal="left" vertical="center" wrapText="1"/>
    </xf>
    <xf numFmtId="49" fontId="3" fillId="9" borderId="54" xfId="0" applyNumberFormat="1" applyFont="1" applyFill="1" applyBorder="1" applyAlignment="1">
      <alignment horizontal="left" vertical="center" wrapText="1"/>
    </xf>
    <xf numFmtId="49" fontId="3" fillId="9" borderId="55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1" fontId="2" fillId="0" borderId="56" xfId="0" applyNumberFormat="1" applyFont="1" applyBorder="1" applyAlignment="1">
      <alignment horizontal="left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textRotation="90" wrapText="1"/>
    </xf>
    <xf numFmtId="2" fontId="2" fillId="0" borderId="37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164" fontId="2" fillId="11" borderId="6" xfId="0" applyNumberFormat="1" applyFont="1" applyFill="1" applyBorder="1" applyAlignment="1">
      <alignment horizontal="center" vertical="center"/>
    </xf>
    <xf numFmtId="164" fontId="2" fillId="11" borderId="9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center" wrapText="1"/>
    </xf>
    <xf numFmtId="0" fontId="3" fillId="11" borderId="26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49" fontId="13" fillId="0" borderId="26" xfId="1" applyNumberFormat="1" applyFont="1" applyFill="1" applyBorder="1" applyAlignment="1">
      <alignment horizontal="center" vertical="center" wrapText="1"/>
    </xf>
    <xf numFmtId="49" fontId="13" fillId="0" borderId="18" xfId="1" applyNumberFormat="1" applyFont="1" applyFill="1" applyBorder="1" applyAlignment="1">
      <alignment horizontal="center" vertical="center" wrapText="1"/>
    </xf>
    <xf numFmtId="49" fontId="13" fillId="0" borderId="36" xfId="1" applyNumberFormat="1" applyFont="1" applyFill="1" applyBorder="1" applyAlignment="1">
      <alignment horizontal="center" vertical="center" wrapText="1"/>
    </xf>
    <xf numFmtId="0" fontId="2" fillId="11" borderId="26" xfId="1" applyFont="1" applyFill="1" applyBorder="1" applyAlignment="1">
      <alignment horizontal="center" vertical="center" wrapText="1"/>
    </xf>
    <xf numFmtId="0" fontId="2" fillId="11" borderId="18" xfId="1" applyFont="1" applyFill="1" applyBorder="1" applyAlignment="1">
      <alignment horizontal="center" vertical="center" wrapText="1"/>
    </xf>
    <xf numFmtId="0" fontId="2" fillId="11" borderId="36" xfId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9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 wrapText="1"/>
    </xf>
    <xf numFmtId="0" fontId="6" fillId="11" borderId="26" xfId="1" applyFont="1" applyFill="1" applyBorder="1" applyAlignment="1">
      <alignment horizontal="center" vertical="center" wrapText="1"/>
    </xf>
    <xf numFmtId="0" fontId="6" fillId="11" borderId="36" xfId="1" applyFont="1" applyFill="1" applyBorder="1" applyAlignment="1">
      <alignment horizontal="center" vertical="center" wrapText="1"/>
    </xf>
    <xf numFmtId="0" fontId="2" fillId="11" borderId="26" xfId="1" applyFont="1" applyFill="1" applyBorder="1" applyAlignment="1">
      <alignment horizontal="center" vertical="center"/>
    </xf>
    <xf numFmtId="0" fontId="2" fillId="11" borderId="36" xfId="1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11" borderId="35" xfId="0" applyFont="1" applyFill="1" applyBorder="1" applyAlignment="1">
      <alignment horizontal="left" vertical="center" wrapText="1"/>
    </xf>
    <xf numFmtId="164" fontId="2" fillId="0" borderId="49" xfId="0" applyNumberFormat="1" applyFont="1" applyBorder="1" applyAlignment="1">
      <alignment horizontal="center" vertical="center"/>
    </xf>
    <xf numFmtId="0" fontId="2" fillId="11" borderId="23" xfId="0" applyFont="1" applyFill="1" applyBorder="1" applyAlignment="1">
      <alignment horizontal="left" vertical="center" wrapText="1"/>
    </xf>
    <xf numFmtId="0" fontId="2" fillId="11" borderId="18" xfId="1" applyFont="1" applyFill="1" applyBorder="1" applyAlignment="1">
      <alignment horizontal="center" vertical="center"/>
    </xf>
    <xf numFmtId="164" fontId="2" fillId="11" borderId="64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3">
    <cellStyle name="Įprastas" xfId="0" builtinId="0"/>
    <cellStyle name="Normal_2 programa (11.14)" xfId="1"/>
    <cellStyle name="Normal_Sheet1" xfId="2"/>
  </cellStyles>
  <dxfs count="11"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B11" sqref="B11"/>
    </sheetView>
  </sheetViews>
  <sheetFormatPr defaultRowHeight="12.75" x14ac:dyDescent="0.2"/>
  <cols>
    <col min="1" max="1" width="44.28515625" style="35" customWidth="1"/>
    <col min="2" max="2" width="12.5703125" style="35" customWidth="1"/>
    <col min="3" max="3" width="10.85546875" style="35" customWidth="1"/>
    <col min="4" max="4" width="11.85546875" style="35" customWidth="1"/>
    <col min="5" max="16384" width="9.140625" style="35"/>
  </cols>
  <sheetData>
    <row r="1" spans="1:4" ht="30.75" customHeight="1" x14ac:dyDescent="0.2">
      <c r="A1" s="292" t="s">
        <v>186</v>
      </c>
      <c r="B1" s="293"/>
      <c r="C1" s="293"/>
      <c r="D1" s="293"/>
    </row>
    <row r="2" spans="1:4" x14ac:dyDescent="0.2">
      <c r="A2" s="293" t="s">
        <v>164</v>
      </c>
      <c r="B2" s="293"/>
      <c r="C2" s="293"/>
      <c r="D2" s="293"/>
    </row>
    <row r="4" spans="1:4" ht="13.5" thickBot="1" x14ac:dyDescent="0.25">
      <c r="A4" s="294" t="s">
        <v>193</v>
      </c>
      <c r="B4" s="294"/>
      <c r="C4" s="294"/>
      <c r="D4" s="294"/>
    </row>
    <row r="5" spans="1:4" ht="12.75" customHeight="1" x14ac:dyDescent="0.2">
      <c r="A5" s="295" t="s">
        <v>165</v>
      </c>
      <c r="B5" s="297" t="s">
        <v>250</v>
      </c>
      <c r="C5" s="299" t="s">
        <v>220</v>
      </c>
      <c r="D5" s="299" t="s">
        <v>251</v>
      </c>
    </row>
    <row r="6" spans="1:4" x14ac:dyDescent="0.2">
      <c r="A6" s="296"/>
      <c r="B6" s="298"/>
      <c r="C6" s="300"/>
      <c r="D6" s="300"/>
    </row>
    <row r="7" spans="1:4" x14ac:dyDescent="0.2">
      <c r="A7" s="296"/>
      <c r="B7" s="298"/>
      <c r="C7" s="300"/>
      <c r="D7" s="300"/>
    </row>
    <row r="8" spans="1:4" x14ac:dyDescent="0.2">
      <c r="A8" s="296"/>
      <c r="B8" s="298"/>
      <c r="C8" s="300"/>
      <c r="D8" s="300"/>
    </row>
    <row r="9" spans="1:4" x14ac:dyDescent="0.2">
      <c r="A9" s="58" t="s">
        <v>166</v>
      </c>
      <c r="B9" s="224">
        <f>B10+B12</f>
        <v>10248.324000000001</v>
      </c>
      <c r="C9" s="224">
        <f t="shared" ref="C9:D9" si="0">C10+C12</f>
        <v>8144.9520000000002</v>
      </c>
      <c r="D9" s="224">
        <f t="shared" si="0"/>
        <v>7892.5520000000006</v>
      </c>
    </row>
    <row r="10" spans="1:4" x14ac:dyDescent="0.2">
      <c r="A10" s="59" t="s">
        <v>167</v>
      </c>
      <c r="B10" s="226">
        <f>'1 lentele'!I152+0.1</f>
        <v>9639.4880000000012</v>
      </c>
      <c r="C10" s="227">
        <f>'1 lentele'!M152</f>
        <v>8002.5520000000006</v>
      </c>
      <c r="D10" s="228">
        <f>'1 lentele'!Q152</f>
        <v>7766.2520000000004</v>
      </c>
    </row>
    <row r="11" spans="1:4" x14ac:dyDescent="0.2">
      <c r="A11" s="60" t="s">
        <v>168</v>
      </c>
      <c r="B11" s="229">
        <f>'1 lentele'!J152</f>
        <v>852.67599999999982</v>
      </c>
      <c r="C11" s="230">
        <f>'1 lentele'!N152</f>
        <v>874.21600000000001</v>
      </c>
      <c r="D11" s="231">
        <f>'1 lentele'!R152</f>
        <v>874.21600000000001</v>
      </c>
    </row>
    <row r="12" spans="1:4" ht="25.5" x14ac:dyDescent="0.2">
      <c r="A12" s="59" t="s">
        <v>169</v>
      </c>
      <c r="B12" s="226">
        <f>'1 lentele'!K152</f>
        <v>608.83600000000001</v>
      </c>
      <c r="C12" s="227">
        <f>'1 lentele'!O152</f>
        <v>142.39999999999998</v>
      </c>
      <c r="D12" s="228">
        <f>'1 lentele'!S152</f>
        <v>126.3</v>
      </c>
    </row>
    <row r="13" spans="1:4" x14ac:dyDescent="0.2">
      <c r="A13" s="61" t="s">
        <v>170</v>
      </c>
      <c r="B13" s="224">
        <f>B14+B22</f>
        <v>10248.324000000001</v>
      </c>
      <c r="C13" s="224">
        <f>C14+C22</f>
        <v>8144.9520000000002</v>
      </c>
      <c r="D13" s="225">
        <f>D14+D22</f>
        <v>7892.5520000000006</v>
      </c>
    </row>
    <row r="14" spans="1:4" x14ac:dyDescent="0.2">
      <c r="A14" s="62" t="s">
        <v>171</v>
      </c>
      <c r="B14" s="226">
        <f>B15+B20+B21</f>
        <v>4507.41</v>
      </c>
      <c r="C14" s="226">
        <f>C15+C20+C21</f>
        <v>4389.4210000000003</v>
      </c>
      <c r="D14" s="232">
        <f>D15+D20+D21</f>
        <v>4179.4210000000003</v>
      </c>
    </row>
    <row r="15" spans="1:4" x14ac:dyDescent="0.2">
      <c r="A15" s="63" t="s">
        <v>172</v>
      </c>
      <c r="B15" s="229">
        <f>SUM(B17:B19)</f>
        <v>1026.3</v>
      </c>
      <c r="C15" s="229">
        <f>SUM(C17:C19)</f>
        <v>1050.5</v>
      </c>
      <c r="D15" s="233">
        <f>SUM(D17:D19)</f>
        <v>1055.5</v>
      </c>
    </row>
    <row r="16" spans="1:4" x14ac:dyDescent="0.2">
      <c r="A16" s="63" t="s">
        <v>173</v>
      </c>
      <c r="B16" s="229"/>
      <c r="C16" s="229"/>
      <c r="D16" s="233"/>
    </row>
    <row r="17" spans="1:4" ht="25.5" x14ac:dyDescent="0.2">
      <c r="A17" s="64" t="s">
        <v>174</v>
      </c>
      <c r="B17" s="229">
        <f>'1 lentele'!H147</f>
        <v>1026.3</v>
      </c>
      <c r="C17" s="229">
        <f>'1 lentele'!L147</f>
        <v>1050.5</v>
      </c>
      <c r="D17" s="233">
        <f>'1 lentele'!P147</f>
        <v>1055.5</v>
      </c>
    </row>
    <row r="18" spans="1:4" x14ac:dyDescent="0.2">
      <c r="A18" s="63" t="s">
        <v>175</v>
      </c>
      <c r="B18" s="229"/>
      <c r="C18" s="229"/>
      <c r="D18" s="233"/>
    </row>
    <row r="19" spans="1:4" ht="25.5" x14ac:dyDescent="0.2">
      <c r="A19" s="63" t="s">
        <v>176</v>
      </c>
      <c r="B19" s="229"/>
      <c r="C19" s="229"/>
      <c r="D19" s="233"/>
    </row>
    <row r="20" spans="1:4" x14ac:dyDescent="0.2">
      <c r="A20" s="63" t="s">
        <v>177</v>
      </c>
      <c r="B20" s="229">
        <f>'1 lentele'!H143</f>
        <v>3384.4100000000003</v>
      </c>
      <c r="C20" s="229">
        <f>'1 lentele'!L143</f>
        <v>3240.9210000000003</v>
      </c>
      <c r="D20" s="233">
        <f>'1 lentele'!P143</f>
        <v>3025.9210000000003</v>
      </c>
    </row>
    <row r="21" spans="1:4" ht="25.5" x14ac:dyDescent="0.2">
      <c r="A21" s="60" t="s">
        <v>187</v>
      </c>
      <c r="B21" s="229">
        <f>'1 lentele'!H146</f>
        <v>96.699999999999989</v>
      </c>
      <c r="C21" s="229">
        <f>'1 lentele'!L146</f>
        <v>98</v>
      </c>
      <c r="D21" s="233">
        <f>'1 lentele'!P146</f>
        <v>98</v>
      </c>
    </row>
    <row r="22" spans="1:4" x14ac:dyDescent="0.2">
      <c r="A22" s="59" t="s">
        <v>178</v>
      </c>
      <c r="B22" s="226">
        <f>SUM(B23:B30)</f>
        <v>5740.9140000000007</v>
      </c>
      <c r="C22" s="226">
        <f>SUM(C23:C30)</f>
        <v>3755.5309999999999</v>
      </c>
      <c r="D22" s="232">
        <f>SUM(D23:D30)</f>
        <v>3713.1310000000003</v>
      </c>
    </row>
    <row r="23" spans="1:4" x14ac:dyDescent="0.2">
      <c r="A23" s="65" t="s">
        <v>179</v>
      </c>
      <c r="B23" s="229"/>
      <c r="C23" s="229"/>
      <c r="D23" s="233"/>
    </row>
    <row r="24" spans="1:4" x14ac:dyDescent="0.2">
      <c r="A24" s="66" t="s">
        <v>180</v>
      </c>
      <c r="B24" s="229">
        <f>'1 lentele'!H145</f>
        <v>5246.6</v>
      </c>
      <c r="C24" s="229">
        <f>'1 lentele'!L145</f>
        <v>3620.6210000000001</v>
      </c>
      <c r="D24" s="233">
        <f>'1 lentele'!P145</f>
        <v>3620.6210000000001</v>
      </c>
    </row>
    <row r="25" spans="1:4" x14ac:dyDescent="0.2">
      <c r="A25" s="66" t="s">
        <v>181</v>
      </c>
      <c r="B25" s="229">
        <f>'1 lentele'!H151</f>
        <v>494.31399999999996</v>
      </c>
      <c r="C25" s="229">
        <f>'1 lentele'!L151</f>
        <v>134.91</v>
      </c>
      <c r="D25" s="233">
        <f>'1 lentele'!P151</f>
        <v>92.51</v>
      </c>
    </row>
    <row r="26" spans="1:4" x14ac:dyDescent="0.2">
      <c r="A26" s="66" t="s">
        <v>182</v>
      </c>
      <c r="B26" s="229"/>
      <c r="C26" s="229"/>
      <c r="D26" s="233"/>
    </row>
    <row r="27" spans="1:4" x14ac:dyDescent="0.2">
      <c r="A27" s="66" t="s">
        <v>183</v>
      </c>
      <c r="B27" s="229">
        <f>'1 lentele'!H144</f>
        <v>0</v>
      </c>
      <c r="C27" s="229">
        <f>'1 lentele'!L144</f>
        <v>0</v>
      </c>
      <c r="D27" s="233">
        <f>'1 lentele'!P144</f>
        <v>0</v>
      </c>
    </row>
    <row r="28" spans="1:4" ht="25.5" x14ac:dyDescent="0.2">
      <c r="A28" s="67" t="s">
        <v>184</v>
      </c>
      <c r="B28" s="234">
        <f>'1 lentele'!H148</f>
        <v>0</v>
      </c>
      <c r="C28" s="234">
        <f>'1 lentele'!L148</f>
        <v>0</v>
      </c>
      <c r="D28" s="235">
        <f>'1 lentele'!P148</f>
        <v>0</v>
      </c>
    </row>
    <row r="29" spans="1:4" ht="25.5" x14ac:dyDescent="0.2">
      <c r="A29" s="67" t="s">
        <v>191</v>
      </c>
      <c r="B29" s="234">
        <f>'1 lentele'!H149</f>
        <v>0</v>
      </c>
      <c r="C29" s="234">
        <f>'1 lentele'!L149</f>
        <v>0</v>
      </c>
      <c r="D29" s="235">
        <f>'1 lentele'!P149</f>
        <v>0</v>
      </c>
    </row>
    <row r="30" spans="1:4" ht="26.25" thickBot="1" x14ac:dyDescent="0.25">
      <c r="A30" s="68" t="s">
        <v>185</v>
      </c>
      <c r="B30" s="236">
        <f>'1 lentele'!H150</f>
        <v>0</v>
      </c>
      <c r="C30" s="236">
        <f>'1 lentele'!L150</f>
        <v>0</v>
      </c>
      <c r="D30" s="237">
        <f>'1 lentele'!P150</f>
        <v>0</v>
      </c>
    </row>
    <row r="32" spans="1:4" x14ac:dyDescent="0.2">
      <c r="C32" s="69"/>
      <c r="D32" s="69"/>
    </row>
    <row r="33" spans="2:4" x14ac:dyDescent="0.2">
      <c r="B33" s="69"/>
      <c r="C33" s="69"/>
      <c r="D33" s="69"/>
    </row>
    <row r="35" spans="2:4" x14ac:dyDescent="0.2">
      <c r="B35" s="69"/>
      <c r="C35" s="69"/>
      <c r="D35" s="69"/>
    </row>
    <row r="38" spans="2:4" x14ac:dyDescent="0.2">
      <c r="B38" s="69"/>
      <c r="C38" s="69"/>
      <c r="D38" s="69"/>
    </row>
  </sheetData>
  <mergeCells count="7">
    <mergeCell ref="A1:D1"/>
    <mergeCell ref="A2:D2"/>
    <mergeCell ref="A4:D4"/>
    <mergeCell ref="A5:A8"/>
    <mergeCell ref="B5:B8"/>
    <mergeCell ref="C5:C8"/>
    <mergeCell ref="D5:D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4"/>
  <sheetViews>
    <sheetView topLeftCell="A124" zoomScaleNormal="100" workbookViewId="0">
      <selection activeCell="H140" sqref="H140"/>
    </sheetView>
  </sheetViews>
  <sheetFormatPr defaultRowHeight="11.25" x14ac:dyDescent="0.2"/>
  <cols>
    <col min="1" max="1" width="3.42578125" style="2" customWidth="1"/>
    <col min="2" max="2" width="3.85546875" style="1" customWidth="1"/>
    <col min="3" max="3" width="3.42578125" style="1" customWidth="1"/>
    <col min="4" max="4" width="21.5703125" style="1" customWidth="1"/>
    <col min="5" max="5" width="5.28515625" style="1" customWidth="1"/>
    <col min="6" max="6" width="8.85546875" style="1" customWidth="1"/>
    <col min="7" max="7" width="10.85546875" style="1" customWidth="1"/>
    <col min="8" max="8" width="7.7109375" style="1" customWidth="1"/>
    <col min="9" max="9" width="6.85546875" style="1" customWidth="1"/>
    <col min="10" max="10" width="5.5703125" style="1" customWidth="1"/>
    <col min="11" max="15" width="6.42578125" style="1" customWidth="1"/>
    <col min="16" max="17" width="7.85546875" style="1" customWidth="1"/>
    <col min="18" max="18" width="7" style="1" customWidth="1"/>
    <col min="19" max="19" width="6.140625" style="1" customWidth="1"/>
    <col min="20" max="20" width="17.85546875" style="1" customWidth="1"/>
    <col min="21" max="21" width="7.7109375" style="1" customWidth="1"/>
    <col min="22" max="22" width="6.85546875" style="1" customWidth="1"/>
    <col min="23" max="23" width="7.28515625" style="1" customWidth="1"/>
    <col min="24" max="16384" width="9.140625" style="1"/>
  </cols>
  <sheetData>
    <row r="1" spans="1:23" ht="36.75" customHeight="1" x14ac:dyDescent="0.2">
      <c r="Q1" s="19"/>
      <c r="R1" s="19"/>
      <c r="S1" s="19"/>
      <c r="T1" s="409"/>
      <c r="U1" s="409"/>
      <c r="V1" s="409"/>
      <c r="W1" s="409"/>
    </row>
    <row r="2" spans="1:23" ht="12.75" customHeight="1" x14ac:dyDescent="0.2">
      <c r="A2" s="410" t="s">
        <v>39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</row>
    <row r="3" spans="1:23" ht="12.75" customHeight="1" x14ac:dyDescent="0.2">
      <c r="A3" s="416" t="s">
        <v>249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</row>
    <row r="4" spans="1:23" s="3" customFormat="1" x14ac:dyDescent="0.2">
      <c r="A4" s="414" t="s">
        <v>188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</row>
    <row r="5" spans="1:23" s="3" customFormat="1" ht="12" x14ac:dyDescent="0.2">
      <c r="A5" s="413" t="s">
        <v>114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</row>
    <row r="6" spans="1:23" ht="11.25" customHeight="1" x14ac:dyDescent="0.2">
      <c r="A6" s="412" t="s">
        <v>189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</row>
    <row r="7" spans="1:23" ht="13.5" customHeight="1" thickBot="1" x14ac:dyDescent="0.25">
      <c r="A7" s="411" t="s">
        <v>194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</row>
    <row r="8" spans="1:23" ht="19.5" customHeight="1" x14ac:dyDescent="0.2">
      <c r="A8" s="420" t="s">
        <v>0</v>
      </c>
      <c r="B8" s="463" t="s">
        <v>1</v>
      </c>
      <c r="C8" s="463" t="s">
        <v>2</v>
      </c>
      <c r="D8" s="488" t="s">
        <v>3</v>
      </c>
      <c r="E8" s="463" t="s">
        <v>4</v>
      </c>
      <c r="F8" s="463" t="s">
        <v>5</v>
      </c>
      <c r="G8" s="501" t="s">
        <v>6</v>
      </c>
      <c r="H8" s="491" t="s">
        <v>250</v>
      </c>
      <c r="I8" s="492"/>
      <c r="J8" s="492"/>
      <c r="K8" s="493"/>
      <c r="L8" s="491" t="s">
        <v>220</v>
      </c>
      <c r="M8" s="492"/>
      <c r="N8" s="492"/>
      <c r="O8" s="493"/>
      <c r="P8" s="491" t="s">
        <v>251</v>
      </c>
      <c r="Q8" s="492"/>
      <c r="R8" s="492"/>
      <c r="S8" s="493"/>
      <c r="T8" s="483" t="s">
        <v>7</v>
      </c>
      <c r="U8" s="484"/>
      <c r="V8" s="484"/>
      <c r="W8" s="485"/>
    </row>
    <row r="9" spans="1:23" ht="12.75" customHeight="1" x14ac:dyDescent="0.2">
      <c r="A9" s="421"/>
      <c r="B9" s="464"/>
      <c r="C9" s="464"/>
      <c r="D9" s="489"/>
      <c r="E9" s="464"/>
      <c r="F9" s="464"/>
      <c r="G9" s="502"/>
      <c r="H9" s="472" t="s">
        <v>8</v>
      </c>
      <c r="I9" s="494" t="s">
        <v>9</v>
      </c>
      <c r="J9" s="495"/>
      <c r="K9" s="486" t="s">
        <v>10</v>
      </c>
      <c r="L9" s="472" t="s">
        <v>8</v>
      </c>
      <c r="M9" s="494" t="s">
        <v>9</v>
      </c>
      <c r="N9" s="495"/>
      <c r="O9" s="486" t="s">
        <v>10</v>
      </c>
      <c r="P9" s="472" t="s">
        <v>8</v>
      </c>
      <c r="Q9" s="494" t="s">
        <v>9</v>
      </c>
      <c r="R9" s="495"/>
      <c r="S9" s="486" t="s">
        <v>10</v>
      </c>
      <c r="T9" s="499" t="s">
        <v>33</v>
      </c>
      <c r="U9" s="494" t="s">
        <v>11</v>
      </c>
      <c r="V9" s="496"/>
      <c r="W9" s="497"/>
    </row>
    <row r="10" spans="1:23" ht="95.25" customHeight="1" thickBot="1" x14ac:dyDescent="0.25">
      <c r="A10" s="422"/>
      <c r="B10" s="465"/>
      <c r="C10" s="465"/>
      <c r="D10" s="490"/>
      <c r="E10" s="465"/>
      <c r="F10" s="465"/>
      <c r="G10" s="503"/>
      <c r="H10" s="422"/>
      <c r="I10" s="119" t="s">
        <v>8</v>
      </c>
      <c r="J10" s="120" t="s">
        <v>12</v>
      </c>
      <c r="K10" s="487"/>
      <c r="L10" s="422"/>
      <c r="M10" s="119" t="s">
        <v>8</v>
      </c>
      <c r="N10" s="120" t="s">
        <v>12</v>
      </c>
      <c r="O10" s="487"/>
      <c r="P10" s="422"/>
      <c r="Q10" s="119" t="s">
        <v>8</v>
      </c>
      <c r="R10" s="120" t="s">
        <v>12</v>
      </c>
      <c r="S10" s="487"/>
      <c r="T10" s="500"/>
      <c r="U10" s="87" t="s">
        <v>200</v>
      </c>
      <c r="V10" s="87" t="s">
        <v>225</v>
      </c>
      <c r="W10" s="102" t="s">
        <v>252</v>
      </c>
    </row>
    <row r="11" spans="1:23" ht="16.5" customHeight="1" thickBot="1" x14ac:dyDescent="0.25">
      <c r="A11" s="476" t="s">
        <v>96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8"/>
    </row>
    <row r="12" spans="1:23" ht="16.5" customHeight="1" thickBot="1" x14ac:dyDescent="0.25">
      <c r="A12" s="473" t="s">
        <v>97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5"/>
    </row>
    <row r="13" spans="1:23" ht="15.75" customHeight="1" thickBot="1" x14ac:dyDescent="0.25">
      <c r="A13" s="5" t="s">
        <v>22</v>
      </c>
      <c r="B13" s="479" t="s">
        <v>53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80"/>
    </row>
    <row r="14" spans="1:23" ht="16.5" customHeight="1" thickBot="1" x14ac:dyDescent="0.25">
      <c r="A14" s="126" t="s">
        <v>22</v>
      </c>
      <c r="B14" s="124" t="s">
        <v>22</v>
      </c>
      <c r="C14" s="504" t="s">
        <v>99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505"/>
    </row>
    <row r="15" spans="1:23" ht="18.75" customHeight="1" x14ac:dyDescent="0.2">
      <c r="A15" s="370" t="s">
        <v>22</v>
      </c>
      <c r="B15" s="481" t="s">
        <v>22</v>
      </c>
      <c r="C15" s="498" t="s">
        <v>22</v>
      </c>
      <c r="D15" s="381" t="s">
        <v>70</v>
      </c>
      <c r="E15" s="424" t="s">
        <v>71</v>
      </c>
      <c r="F15" s="423" t="s">
        <v>34</v>
      </c>
      <c r="G15" s="75" t="s">
        <v>17</v>
      </c>
      <c r="H15" s="145">
        <v>2819</v>
      </c>
      <c r="I15" s="88">
        <v>2819</v>
      </c>
      <c r="J15" s="88"/>
      <c r="K15" s="89"/>
      <c r="L15" s="145">
        <v>2510.3000000000002</v>
      </c>
      <c r="M15" s="88">
        <v>2510.3000000000002</v>
      </c>
      <c r="N15" s="88"/>
      <c r="O15" s="89"/>
      <c r="P15" s="145">
        <v>2510.3000000000002</v>
      </c>
      <c r="Q15" s="88">
        <v>2510.3000000000002</v>
      </c>
      <c r="R15" s="146"/>
      <c r="S15" s="147"/>
      <c r="T15" s="482" t="s">
        <v>62</v>
      </c>
      <c r="U15" s="88">
        <v>1520</v>
      </c>
      <c r="V15" s="88">
        <v>1500</v>
      </c>
      <c r="W15" s="291">
        <v>1500</v>
      </c>
    </row>
    <row r="16" spans="1:23" ht="18.75" customHeight="1" x14ac:dyDescent="0.2">
      <c r="A16" s="355"/>
      <c r="B16" s="356"/>
      <c r="C16" s="385"/>
      <c r="D16" s="306"/>
      <c r="E16" s="390"/>
      <c r="F16" s="408"/>
      <c r="G16" s="11" t="s">
        <v>13</v>
      </c>
      <c r="H16" s="148">
        <f t="shared" ref="H16:S16" si="0">SUM(H15:H15)</f>
        <v>2819</v>
      </c>
      <c r="I16" s="149">
        <f t="shared" si="0"/>
        <v>2819</v>
      </c>
      <c r="J16" s="90">
        <f t="shared" si="0"/>
        <v>0</v>
      </c>
      <c r="K16" s="103">
        <f t="shared" si="0"/>
        <v>0</v>
      </c>
      <c r="L16" s="121">
        <f t="shared" si="0"/>
        <v>2510.3000000000002</v>
      </c>
      <c r="M16" s="90">
        <f t="shared" si="0"/>
        <v>2510.3000000000002</v>
      </c>
      <c r="N16" s="90">
        <f t="shared" si="0"/>
        <v>0</v>
      </c>
      <c r="O16" s="103">
        <f t="shared" si="0"/>
        <v>0</v>
      </c>
      <c r="P16" s="121">
        <f t="shared" si="0"/>
        <v>2510.3000000000002</v>
      </c>
      <c r="Q16" s="90">
        <f t="shared" si="0"/>
        <v>2510.3000000000002</v>
      </c>
      <c r="R16" s="90">
        <f t="shared" si="0"/>
        <v>0</v>
      </c>
      <c r="S16" s="103">
        <f t="shared" si="0"/>
        <v>0</v>
      </c>
      <c r="T16" s="468"/>
      <c r="U16" s="90">
        <f>SUM(U15:U15)</f>
        <v>1520</v>
      </c>
      <c r="V16" s="90">
        <f>SUM(V15:V15)</f>
        <v>1500</v>
      </c>
      <c r="W16" s="103">
        <f>SUM(W15:W15)</f>
        <v>1500</v>
      </c>
    </row>
    <row r="17" spans="1:28" ht="27.75" customHeight="1" x14ac:dyDescent="0.2">
      <c r="A17" s="355" t="s">
        <v>22</v>
      </c>
      <c r="B17" s="356" t="s">
        <v>22</v>
      </c>
      <c r="C17" s="385" t="s">
        <v>23</v>
      </c>
      <c r="D17" s="306" t="s">
        <v>20</v>
      </c>
      <c r="E17" s="390" t="s">
        <v>48</v>
      </c>
      <c r="F17" s="408" t="s">
        <v>34</v>
      </c>
      <c r="G17" s="71" t="s">
        <v>17</v>
      </c>
      <c r="H17" s="114">
        <v>8.1</v>
      </c>
      <c r="I17" s="132">
        <v>8.1</v>
      </c>
      <c r="J17" s="132"/>
      <c r="K17" s="122"/>
      <c r="L17" s="114">
        <v>10.1</v>
      </c>
      <c r="M17" s="132">
        <v>10.1</v>
      </c>
      <c r="N17" s="132"/>
      <c r="O17" s="122"/>
      <c r="P17" s="114">
        <v>10.1</v>
      </c>
      <c r="Q17" s="132">
        <v>10.1</v>
      </c>
      <c r="R17" s="150"/>
      <c r="S17" s="151"/>
      <c r="T17" s="468" t="s">
        <v>63</v>
      </c>
      <c r="U17" s="132">
        <v>45</v>
      </c>
      <c r="V17" s="255">
        <v>50</v>
      </c>
      <c r="W17" s="290">
        <v>50</v>
      </c>
    </row>
    <row r="18" spans="1:28" ht="23.25" customHeight="1" x14ac:dyDescent="0.2">
      <c r="A18" s="355"/>
      <c r="B18" s="356"/>
      <c r="C18" s="385"/>
      <c r="D18" s="306"/>
      <c r="E18" s="390"/>
      <c r="F18" s="408"/>
      <c r="G18" s="11" t="s">
        <v>13</v>
      </c>
      <c r="H18" s="148">
        <f t="shared" ref="H18:S18" si="1">SUM(H17:H17)</f>
        <v>8.1</v>
      </c>
      <c r="I18" s="149">
        <f t="shared" si="1"/>
        <v>8.1</v>
      </c>
      <c r="J18" s="90">
        <f t="shared" si="1"/>
        <v>0</v>
      </c>
      <c r="K18" s="103">
        <f t="shared" si="1"/>
        <v>0</v>
      </c>
      <c r="L18" s="121">
        <f t="shared" si="1"/>
        <v>10.1</v>
      </c>
      <c r="M18" s="90">
        <f t="shared" si="1"/>
        <v>10.1</v>
      </c>
      <c r="N18" s="90">
        <f t="shared" si="1"/>
        <v>0</v>
      </c>
      <c r="O18" s="103">
        <f t="shared" si="1"/>
        <v>0</v>
      </c>
      <c r="P18" s="121">
        <f t="shared" si="1"/>
        <v>10.1</v>
      </c>
      <c r="Q18" s="90">
        <f t="shared" si="1"/>
        <v>10.1</v>
      </c>
      <c r="R18" s="90">
        <f t="shared" si="1"/>
        <v>0</v>
      </c>
      <c r="S18" s="103">
        <f t="shared" si="1"/>
        <v>0</v>
      </c>
      <c r="T18" s="468"/>
      <c r="U18" s="90">
        <f>SUM(U17:U17)</f>
        <v>45</v>
      </c>
      <c r="V18" s="90">
        <f>SUM(V17:V17)</f>
        <v>50</v>
      </c>
      <c r="W18" s="103">
        <f>SUM(W17:W17)</f>
        <v>50</v>
      </c>
    </row>
    <row r="19" spans="1:28" ht="16.5" customHeight="1" x14ac:dyDescent="0.2">
      <c r="A19" s="355" t="s">
        <v>22</v>
      </c>
      <c r="B19" s="356" t="s">
        <v>22</v>
      </c>
      <c r="C19" s="385" t="s">
        <v>24</v>
      </c>
      <c r="D19" s="306" t="s">
        <v>35</v>
      </c>
      <c r="E19" s="390" t="s">
        <v>47</v>
      </c>
      <c r="F19" s="408" t="s">
        <v>34</v>
      </c>
      <c r="G19" s="71" t="s">
        <v>17</v>
      </c>
      <c r="H19" s="114"/>
      <c r="I19" s="132"/>
      <c r="J19" s="132"/>
      <c r="K19" s="122"/>
      <c r="L19" s="114"/>
      <c r="M19" s="132"/>
      <c r="N19" s="132"/>
      <c r="O19" s="122"/>
      <c r="P19" s="114"/>
      <c r="Q19" s="132"/>
      <c r="R19" s="150"/>
      <c r="S19" s="151"/>
      <c r="T19" s="468" t="s">
        <v>108</v>
      </c>
      <c r="U19" s="132">
        <v>0</v>
      </c>
      <c r="V19" s="132">
        <v>0</v>
      </c>
      <c r="W19" s="122">
        <v>0</v>
      </c>
    </row>
    <row r="20" spans="1:28" ht="24" customHeight="1" x14ac:dyDescent="0.2">
      <c r="A20" s="355"/>
      <c r="B20" s="356"/>
      <c r="C20" s="385"/>
      <c r="D20" s="306"/>
      <c r="E20" s="390"/>
      <c r="F20" s="408"/>
      <c r="G20" s="11" t="s">
        <v>13</v>
      </c>
      <c r="H20" s="148">
        <f>SUM(H19:H19)</f>
        <v>0</v>
      </c>
      <c r="I20" s="149">
        <f t="shared" ref="I20:S20" si="2">SUM(I19:I19)</f>
        <v>0</v>
      </c>
      <c r="J20" s="90">
        <f t="shared" si="2"/>
        <v>0</v>
      </c>
      <c r="K20" s="103">
        <f t="shared" si="2"/>
        <v>0</v>
      </c>
      <c r="L20" s="121">
        <f t="shared" si="2"/>
        <v>0</v>
      </c>
      <c r="M20" s="90">
        <f t="shared" si="2"/>
        <v>0</v>
      </c>
      <c r="N20" s="90">
        <f t="shared" si="2"/>
        <v>0</v>
      </c>
      <c r="O20" s="103">
        <f t="shared" si="2"/>
        <v>0</v>
      </c>
      <c r="P20" s="121">
        <f t="shared" si="2"/>
        <v>0</v>
      </c>
      <c r="Q20" s="90">
        <f t="shared" si="2"/>
        <v>0</v>
      </c>
      <c r="R20" s="90">
        <f t="shared" si="2"/>
        <v>0</v>
      </c>
      <c r="S20" s="103">
        <f t="shared" si="2"/>
        <v>0</v>
      </c>
      <c r="T20" s="468"/>
      <c r="U20" s="90">
        <f>SUM(U19:U19)</f>
        <v>0</v>
      </c>
      <c r="V20" s="90">
        <f>SUM(V19:V19)</f>
        <v>0</v>
      </c>
      <c r="W20" s="103">
        <f>SUM(W19:W19)</f>
        <v>0</v>
      </c>
    </row>
    <row r="21" spans="1:28" ht="18.75" customHeight="1" x14ac:dyDescent="0.2">
      <c r="A21" s="355" t="s">
        <v>22</v>
      </c>
      <c r="B21" s="356" t="s">
        <v>22</v>
      </c>
      <c r="C21" s="385" t="s">
        <v>25</v>
      </c>
      <c r="D21" s="306" t="s">
        <v>21</v>
      </c>
      <c r="E21" s="390" t="s">
        <v>45</v>
      </c>
      <c r="F21" s="408" t="s">
        <v>34</v>
      </c>
      <c r="G21" s="71" t="s">
        <v>17</v>
      </c>
      <c r="H21" s="114">
        <v>2398.5</v>
      </c>
      <c r="I21" s="132">
        <v>2398.5</v>
      </c>
      <c r="J21" s="132"/>
      <c r="K21" s="122"/>
      <c r="L21" s="114">
        <v>1100</v>
      </c>
      <c r="M21" s="132">
        <v>1100</v>
      </c>
      <c r="N21" s="132"/>
      <c r="O21" s="122"/>
      <c r="P21" s="114">
        <v>1100</v>
      </c>
      <c r="Q21" s="132">
        <v>1100</v>
      </c>
      <c r="R21" s="150"/>
      <c r="S21" s="151"/>
      <c r="T21" s="468" t="s">
        <v>64</v>
      </c>
      <c r="U21" s="132">
        <v>1850</v>
      </c>
      <c r="V21" s="132">
        <v>1850</v>
      </c>
      <c r="W21" s="122">
        <v>3000</v>
      </c>
    </row>
    <row r="22" spans="1:28" ht="21.75" customHeight="1" x14ac:dyDescent="0.2">
      <c r="A22" s="355"/>
      <c r="B22" s="356"/>
      <c r="C22" s="385"/>
      <c r="D22" s="306"/>
      <c r="E22" s="390"/>
      <c r="F22" s="408"/>
      <c r="G22" s="11" t="s">
        <v>13</v>
      </c>
      <c r="H22" s="148">
        <f t="shared" ref="H22:S22" si="3">SUM(H21:H21)</f>
        <v>2398.5</v>
      </c>
      <c r="I22" s="149">
        <f t="shared" si="3"/>
        <v>2398.5</v>
      </c>
      <c r="J22" s="90">
        <f t="shared" si="3"/>
        <v>0</v>
      </c>
      <c r="K22" s="103">
        <f t="shared" si="3"/>
        <v>0</v>
      </c>
      <c r="L22" s="121">
        <f t="shared" si="3"/>
        <v>1100</v>
      </c>
      <c r="M22" s="90">
        <f t="shared" si="3"/>
        <v>1100</v>
      </c>
      <c r="N22" s="90">
        <f t="shared" si="3"/>
        <v>0</v>
      </c>
      <c r="O22" s="103">
        <f t="shared" si="3"/>
        <v>0</v>
      </c>
      <c r="P22" s="121">
        <f t="shared" si="3"/>
        <v>1100</v>
      </c>
      <c r="Q22" s="90">
        <f t="shared" si="3"/>
        <v>1100</v>
      </c>
      <c r="R22" s="90">
        <f t="shared" si="3"/>
        <v>0</v>
      </c>
      <c r="S22" s="103">
        <f t="shared" si="3"/>
        <v>0</v>
      </c>
      <c r="T22" s="468"/>
      <c r="U22" s="90">
        <f>SUM(U21:U21)</f>
        <v>1850</v>
      </c>
      <c r="V22" s="90">
        <f>SUM(V21:V21)</f>
        <v>1850</v>
      </c>
      <c r="W22" s="103">
        <f>SUM(W21:W21)</f>
        <v>3000</v>
      </c>
    </row>
    <row r="23" spans="1:28" ht="22.5" customHeight="1" x14ac:dyDescent="0.2">
      <c r="A23" s="355" t="s">
        <v>22</v>
      </c>
      <c r="B23" s="356" t="s">
        <v>22</v>
      </c>
      <c r="C23" s="385" t="s">
        <v>26</v>
      </c>
      <c r="D23" s="306" t="s">
        <v>42</v>
      </c>
      <c r="E23" s="408" t="s">
        <v>41</v>
      </c>
      <c r="F23" s="408" t="s">
        <v>34</v>
      </c>
      <c r="G23" s="71" t="s">
        <v>192</v>
      </c>
      <c r="H23" s="152">
        <v>1400</v>
      </c>
      <c r="I23" s="134">
        <v>1400</v>
      </c>
      <c r="J23" s="134"/>
      <c r="K23" s="123"/>
      <c r="L23" s="152">
        <v>1400</v>
      </c>
      <c r="M23" s="134">
        <v>1400</v>
      </c>
      <c r="N23" s="134"/>
      <c r="O23" s="123"/>
      <c r="P23" s="152">
        <v>1300</v>
      </c>
      <c r="Q23" s="134">
        <v>1300</v>
      </c>
      <c r="R23" s="153"/>
      <c r="S23" s="151"/>
      <c r="T23" s="468" t="s">
        <v>65</v>
      </c>
      <c r="U23" s="132">
        <v>1950</v>
      </c>
      <c r="V23" s="255">
        <v>1910</v>
      </c>
      <c r="W23" s="290">
        <v>2000</v>
      </c>
    </row>
    <row r="24" spans="1:28" ht="18.75" customHeight="1" x14ac:dyDescent="0.2">
      <c r="A24" s="355"/>
      <c r="B24" s="356"/>
      <c r="C24" s="385"/>
      <c r="D24" s="306"/>
      <c r="E24" s="408"/>
      <c r="F24" s="408"/>
      <c r="G24" s="11" t="s">
        <v>13</v>
      </c>
      <c r="H24" s="148">
        <f t="shared" ref="H24:S24" si="4">SUM(H23:H23)</f>
        <v>1400</v>
      </c>
      <c r="I24" s="149">
        <f t="shared" si="4"/>
        <v>1400</v>
      </c>
      <c r="J24" s="90">
        <f t="shared" si="4"/>
        <v>0</v>
      </c>
      <c r="K24" s="103">
        <f t="shared" si="4"/>
        <v>0</v>
      </c>
      <c r="L24" s="121">
        <f t="shared" si="4"/>
        <v>1400</v>
      </c>
      <c r="M24" s="90">
        <f t="shared" si="4"/>
        <v>1400</v>
      </c>
      <c r="N24" s="90">
        <f t="shared" si="4"/>
        <v>0</v>
      </c>
      <c r="O24" s="103">
        <f t="shared" si="4"/>
        <v>0</v>
      </c>
      <c r="P24" s="121">
        <f t="shared" si="4"/>
        <v>1300</v>
      </c>
      <c r="Q24" s="90">
        <f t="shared" si="4"/>
        <v>1300</v>
      </c>
      <c r="R24" s="90">
        <f t="shared" si="4"/>
        <v>0</v>
      </c>
      <c r="S24" s="103">
        <f t="shared" si="4"/>
        <v>0</v>
      </c>
      <c r="T24" s="468"/>
      <c r="U24" s="90">
        <f>SUM(U23:U23)</f>
        <v>1950</v>
      </c>
      <c r="V24" s="90">
        <f>SUM(V23:V23)</f>
        <v>1910</v>
      </c>
      <c r="W24" s="103">
        <f>SUM(W23:W23)</f>
        <v>2000</v>
      </c>
    </row>
    <row r="25" spans="1:28" ht="23.25" customHeight="1" x14ac:dyDescent="0.2">
      <c r="A25" s="355" t="s">
        <v>22</v>
      </c>
      <c r="B25" s="356" t="s">
        <v>22</v>
      </c>
      <c r="C25" s="385" t="s">
        <v>27</v>
      </c>
      <c r="D25" s="306" t="s">
        <v>43</v>
      </c>
      <c r="E25" s="390" t="s">
        <v>46</v>
      </c>
      <c r="F25" s="408" t="s">
        <v>34</v>
      </c>
      <c r="G25" s="71" t="s">
        <v>192</v>
      </c>
      <c r="H25" s="152">
        <v>700</v>
      </c>
      <c r="I25" s="134">
        <v>700</v>
      </c>
      <c r="J25" s="134"/>
      <c r="K25" s="123"/>
      <c r="L25" s="152">
        <v>700</v>
      </c>
      <c r="M25" s="134">
        <v>700</v>
      </c>
      <c r="N25" s="134"/>
      <c r="O25" s="123"/>
      <c r="P25" s="152">
        <v>600</v>
      </c>
      <c r="Q25" s="134">
        <v>600</v>
      </c>
      <c r="R25" s="153"/>
      <c r="S25" s="151"/>
      <c r="T25" s="468" t="s">
        <v>66</v>
      </c>
      <c r="U25" s="132">
        <v>2000</v>
      </c>
      <c r="V25" s="132">
        <v>2000</v>
      </c>
      <c r="W25" s="122">
        <v>2500</v>
      </c>
    </row>
    <row r="26" spans="1:28" ht="18.75" customHeight="1" x14ac:dyDescent="0.2">
      <c r="A26" s="355"/>
      <c r="B26" s="356"/>
      <c r="C26" s="385"/>
      <c r="D26" s="306"/>
      <c r="E26" s="390"/>
      <c r="F26" s="408"/>
      <c r="G26" s="11" t="s">
        <v>13</v>
      </c>
      <c r="H26" s="148">
        <f t="shared" ref="H26:S26" si="5">SUM(H25:H25)</f>
        <v>700</v>
      </c>
      <c r="I26" s="149">
        <f t="shared" si="5"/>
        <v>700</v>
      </c>
      <c r="J26" s="90">
        <f t="shared" si="5"/>
        <v>0</v>
      </c>
      <c r="K26" s="103">
        <f t="shared" si="5"/>
        <v>0</v>
      </c>
      <c r="L26" s="121">
        <f t="shared" si="5"/>
        <v>700</v>
      </c>
      <c r="M26" s="90">
        <f t="shared" si="5"/>
        <v>700</v>
      </c>
      <c r="N26" s="90">
        <f t="shared" si="5"/>
        <v>0</v>
      </c>
      <c r="O26" s="103">
        <f t="shared" si="5"/>
        <v>0</v>
      </c>
      <c r="P26" s="121">
        <f t="shared" si="5"/>
        <v>600</v>
      </c>
      <c r="Q26" s="90">
        <f t="shared" si="5"/>
        <v>600</v>
      </c>
      <c r="R26" s="90">
        <f t="shared" si="5"/>
        <v>0</v>
      </c>
      <c r="S26" s="103">
        <f t="shared" si="5"/>
        <v>0</v>
      </c>
      <c r="T26" s="468"/>
      <c r="U26" s="90">
        <f>SUM(U25:U25)</f>
        <v>2000</v>
      </c>
      <c r="V26" s="90">
        <f>SUM(V25:V25)</f>
        <v>2000</v>
      </c>
      <c r="W26" s="103">
        <f>SUM(W25:W25)</f>
        <v>2500</v>
      </c>
    </row>
    <row r="27" spans="1:28" ht="20.25" customHeight="1" x14ac:dyDescent="0.2">
      <c r="A27" s="355" t="s">
        <v>22</v>
      </c>
      <c r="B27" s="356" t="s">
        <v>22</v>
      </c>
      <c r="C27" s="385" t="s">
        <v>28</v>
      </c>
      <c r="D27" s="306" t="s">
        <v>67</v>
      </c>
      <c r="E27" s="390" t="s">
        <v>199</v>
      </c>
      <c r="F27" s="408" t="s">
        <v>34</v>
      </c>
      <c r="G27" s="16" t="s">
        <v>58</v>
      </c>
      <c r="H27" s="152">
        <v>171.4</v>
      </c>
      <c r="I27" s="134">
        <v>171.4</v>
      </c>
      <c r="J27" s="134"/>
      <c r="K27" s="123"/>
      <c r="L27" s="152">
        <v>170</v>
      </c>
      <c r="M27" s="134">
        <v>170</v>
      </c>
      <c r="N27" s="134"/>
      <c r="O27" s="123"/>
      <c r="P27" s="152">
        <v>170</v>
      </c>
      <c r="Q27" s="134">
        <v>170</v>
      </c>
      <c r="R27" s="150"/>
      <c r="S27" s="151"/>
      <c r="T27" s="468" t="s">
        <v>68</v>
      </c>
      <c r="U27" s="132">
        <v>500</v>
      </c>
      <c r="V27" s="255">
        <v>490</v>
      </c>
      <c r="W27" s="290">
        <v>480</v>
      </c>
    </row>
    <row r="28" spans="1:28" ht="20.25" customHeight="1" x14ac:dyDescent="0.2">
      <c r="A28" s="355"/>
      <c r="B28" s="356"/>
      <c r="C28" s="385"/>
      <c r="D28" s="306"/>
      <c r="E28" s="390"/>
      <c r="F28" s="408"/>
      <c r="G28" s="11" t="s">
        <v>13</v>
      </c>
      <c r="H28" s="148">
        <f t="shared" ref="H28:S28" si="6">SUM(H27:H27)</f>
        <v>171.4</v>
      </c>
      <c r="I28" s="149">
        <f t="shared" si="6"/>
        <v>171.4</v>
      </c>
      <c r="J28" s="90">
        <f t="shared" si="6"/>
        <v>0</v>
      </c>
      <c r="K28" s="103">
        <f t="shared" si="6"/>
        <v>0</v>
      </c>
      <c r="L28" s="121">
        <f t="shared" si="6"/>
        <v>170</v>
      </c>
      <c r="M28" s="90">
        <f t="shared" si="6"/>
        <v>170</v>
      </c>
      <c r="N28" s="90">
        <f t="shared" si="6"/>
        <v>0</v>
      </c>
      <c r="O28" s="103">
        <f t="shared" si="6"/>
        <v>0</v>
      </c>
      <c r="P28" s="121">
        <f t="shared" si="6"/>
        <v>170</v>
      </c>
      <c r="Q28" s="90">
        <f t="shared" si="6"/>
        <v>170</v>
      </c>
      <c r="R28" s="90">
        <f t="shared" si="6"/>
        <v>0</v>
      </c>
      <c r="S28" s="103">
        <f t="shared" si="6"/>
        <v>0</v>
      </c>
      <c r="T28" s="468"/>
      <c r="U28" s="90">
        <f>SUM(U27:U27)</f>
        <v>500</v>
      </c>
      <c r="V28" s="90">
        <f>SUM(V27:V27)</f>
        <v>490</v>
      </c>
      <c r="W28" s="274">
        <f>SUM(W27:W27)</f>
        <v>480</v>
      </c>
    </row>
    <row r="29" spans="1:28" s="14" customFormat="1" ht="18" customHeight="1" x14ac:dyDescent="0.2">
      <c r="A29" s="355" t="s">
        <v>22</v>
      </c>
      <c r="B29" s="356" t="s">
        <v>22</v>
      </c>
      <c r="C29" s="385" t="s">
        <v>30</v>
      </c>
      <c r="D29" s="306" t="s">
        <v>159</v>
      </c>
      <c r="E29" s="390" t="s">
        <v>45</v>
      </c>
      <c r="F29" s="408" t="s">
        <v>217</v>
      </c>
      <c r="G29" s="71" t="s">
        <v>58</v>
      </c>
      <c r="H29" s="154">
        <v>259.5</v>
      </c>
      <c r="I29" s="155">
        <v>259.5</v>
      </c>
      <c r="J29" s="155"/>
      <c r="K29" s="156"/>
      <c r="L29" s="154">
        <v>206</v>
      </c>
      <c r="M29" s="155">
        <v>206</v>
      </c>
      <c r="N29" s="155"/>
      <c r="O29" s="156"/>
      <c r="P29" s="154">
        <v>206</v>
      </c>
      <c r="Q29" s="155">
        <v>206</v>
      </c>
      <c r="R29" s="157"/>
      <c r="S29" s="158"/>
      <c r="T29" s="462" t="s">
        <v>54</v>
      </c>
      <c r="U29" s="316">
        <v>800</v>
      </c>
      <c r="V29" s="316">
        <v>840</v>
      </c>
      <c r="W29" s="393">
        <v>840</v>
      </c>
      <c r="X29" s="143"/>
      <c r="Y29" s="143"/>
      <c r="Z29" s="143"/>
      <c r="AA29" s="143"/>
      <c r="AB29" s="143"/>
    </row>
    <row r="30" spans="1:28" s="14" customFormat="1" ht="13.5" customHeight="1" x14ac:dyDescent="0.2">
      <c r="A30" s="355"/>
      <c r="B30" s="356"/>
      <c r="C30" s="385"/>
      <c r="D30" s="306"/>
      <c r="E30" s="390"/>
      <c r="F30" s="408"/>
      <c r="G30" s="10" t="s">
        <v>18</v>
      </c>
      <c r="H30" s="154">
        <v>50</v>
      </c>
      <c r="I30" s="155">
        <v>50</v>
      </c>
      <c r="J30" s="155"/>
      <c r="K30" s="156"/>
      <c r="L30" s="154">
        <v>50</v>
      </c>
      <c r="M30" s="155">
        <v>50</v>
      </c>
      <c r="N30" s="155"/>
      <c r="O30" s="156"/>
      <c r="P30" s="154">
        <v>45</v>
      </c>
      <c r="Q30" s="155">
        <v>45</v>
      </c>
      <c r="R30" s="157"/>
      <c r="S30" s="158"/>
      <c r="T30" s="462"/>
      <c r="U30" s="318"/>
      <c r="V30" s="318"/>
      <c r="W30" s="301"/>
      <c r="X30" s="143"/>
      <c r="Y30" s="143"/>
      <c r="Z30" s="143"/>
      <c r="AA30" s="143"/>
      <c r="AB30" s="143"/>
    </row>
    <row r="31" spans="1:28" ht="16.5" customHeight="1" x14ac:dyDescent="0.2">
      <c r="A31" s="355"/>
      <c r="B31" s="356"/>
      <c r="C31" s="385"/>
      <c r="D31" s="306"/>
      <c r="E31" s="390"/>
      <c r="F31" s="408"/>
      <c r="G31" s="11" t="s">
        <v>13</v>
      </c>
      <c r="H31" s="148">
        <f>SUM(H29:H30)</f>
        <v>309.5</v>
      </c>
      <c r="I31" s="149">
        <f t="shared" ref="I31:S31" si="7">SUM(I29:I30)</f>
        <v>309.5</v>
      </c>
      <c r="J31" s="90">
        <f t="shared" si="7"/>
        <v>0</v>
      </c>
      <c r="K31" s="103">
        <f t="shared" si="7"/>
        <v>0</v>
      </c>
      <c r="L31" s="121">
        <f t="shared" si="7"/>
        <v>256</v>
      </c>
      <c r="M31" s="90">
        <f t="shared" si="7"/>
        <v>256</v>
      </c>
      <c r="N31" s="90">
        <f t="shared" si="7"/>
        <v>0</v>
      </c>
      <c r="O31" s="103">
        <f t="shared" si="7"/>
        <v>0</v>
      </c>
      <c r="P31" s="121">
        <f t="shared" si="7"/>
        <v>251</v>
      </c>
      <c r="Q31" s="90">
        <f t="shared" si="7"/>
        <v>251</v>
      </c>
      <c r="R31" s="90">
        <f t="shared" si="7"/>
        <v>0</v>
      </c>
      <c r="S31" s="103">
        <f t="shared" si="7"/>
        <v>0</v>
      </c>
      <c r="T31" s="462"/>
      <c r="U31" s="90">
        <f>SUM(U29)</f>
        <v>800</v>
      </c>
      <c r="V31" s="90">
        <f>SUM(V29)</f>
        <v>840</v>
      </c>
      <c r="W31" s="274">
        <f>SUM(W29)</f>
        <v>840</v>
      </c>
    </row>
    <row r="32" spans="1:28" s="14" customFormat="1" ht="20.25" customHeight="1" x14ac:dyDescent="0.2">
      <c r="A32" s="355" t="s">
        <v>22</v>
      </c>
      <c r="B32" s="356" t="s">
        <v>22</v>
      </c>
      <c r="C32" s="385" t="s">
        <v>31</v>
      </c>
      <c r="D32" s="306" t="s">
        <v>80</v>
      </c>
      <c r="E32" s="390" t="s">
        <v>45</v>
      </c>
      <c r="F32" s="408" t="s">
        <v>34</v>
      </c>
      <c r="G32" s="71" t="s">
        <v>58</v>
      </c>
      <c r="H32" s="152">
        <v>51.6</v>
      </c>
      <c r="I32" s="134">
        <v>51.6</v>
      </c>
      <c r="J32" s="132"/>
      <c r="K32" s="122"/>
      <c r="L32" s="114">
        <v>39.9</v>
      </c>
      <c r="M32" s="132">
        <v>39.9</v>
      </c>
      <c r="N32" s="132"/>
      <c r="O32" s="122"/>
      <c r="P32" s="114">
        <v>39.9</v>
      </c>
      <c r="Q32" s="132">
        <v>39.9</v>
      </c>
      <c r="R32" s="159"/>
      <c r="S32" s="72"/>
      <c r="T32" s="462" t="s">
        <v>57</v>
      </c>
      <c r="U32" s="132">
        <v>700</v>
      </c>
      <c r="V32" s="255">
        <v>700</v>
      </c>
      <c r="W32" s="290">
        <v>700</v>
      </c>
    </row>
    <row r="33" spans="1:23" ht="18" customHeight="1" x14ac:dyDescent="0.2">
      <c r="A33" s="355"/>
      <c r="B33" s="356"/>
      <c r="C33" s="385"/>
      <c r="D33" s="306"/>
      <c r="E33" s="390"/>
      <c r="F33" s="408"/>
      <c r="G33" s="11" t="s">
        <v>13</v>
      </c>
      <c r="H33" s="148">
        <f>SUM(H32)</f>
        <v>51.6</v>
      </c>
      <c r="I33" s="149">
        <f t="shared" ref="I33:S33" si="8">SUM(I32)</f>
        <v>51.6</v>
      </c>
      <c r="J33" s="90">
        <f t="shared" si="8"/>
        <v>0</v>
      </c>
      <c r="K33" s="103">
        <f t="shared" si="8"/>
        <v>0</v>
      </c>
      <c r="L33" s="121">
        <f t="shared" si="8"/>
        <v>39.9</v>
      </c>
      <c r="M33" s="90">
        <f t="shared" si="8"/>
        <v>39.9</v>
      </c>
      <c r="N33" s="90">
        <f t="shared" si="8"/>
        <v>0</v>
      </c>
      <c r="O33" s="103">
        <f t="shared" si="8"/>
        <v>0</v>
      </c>
      <c r="P33" s="121">
        <f t="shared" si="8"/>
        <v>39.9</v>
      </c>
      <c r="Q33" s="90">
        <f t="shared" si="8"/>
        <v>39.9</v>
      </c>
      <c r="R33" s="90">
        <f t="shared" si="8"/>
        <v>0</v>
      </c>
      <c r="S33" s="103">
        <f t="shared" si="8"/>
        <v>0</v>
      </c>
      <c r="T33" s="462"/>
      <c r="U33" s="90">
        <f>SUM(U32)</f>
        <v>700</v>
      </c>
      <c r="V33" s="90">
        <f>SUM(V32)</f>
        <v>700</v>
      </c>
      <c r="W33" s="103">
        <f>SUM(W32)</f>
        <v>700</v>
      </c>
    </row>
    <row r="34" spans="1:23" ht="17.25" customHeight="1" x14ac:dyDescent="0.2">
      <c r="A34" s="355" t="s">
        <v>22</v>
      </c>
      <c r="B34" s="356" t="s">
        <v>22</v>
      </c>
      <c r="C34" s="385" t="s">
        <v>32</v>
      </c>
      <c r="D34" s="306" t="s">
        <v>218</v>
      </c>
      <c r="E34" s="390" t="s">
        <v>201</v>
      </c>
      <c r="F34" s="408" t="s">
        <v>34</v>
      </c>
      <c r="G34" s="10" t="s">
        <v>18</v>
      </c>
      <c r="H34" s="152">
        <v>12</v>
      </c>
      <c r="I34" s="134">
        <v>12</v>
      </c>
      <c r="J34" s="134"/>
      <c r="K34" s="123"/>
      <c r="L34" s="152">
        <v>12</v>
      </c>
      <c r="M34" s="134">
        <v>12</v>
      </c>
      <c r="N34" s="134"/>
      <c r="O34" s="123"/>
      <c r="P34" s="152">
        <v>12</v>
      </c>
      <c r="Q34" s="134">
        <v>12</v>
      </c>
      <c r="R34" s="160"/>
      <c r="S34" s="161"/>
      <c r="T34" s="468" t="s">
        <v>69</v>
      </c>
      <c r="U34" s="316">
        <v>100</v>
      </c>
      <c r="V34" s="316">
        <v>100</v>
      </c>
      <c r="W34" s="418">
        <v>80</v>
      </c>
    </row>
    <row r="35" spans="1:23" ht="20.25" customHeight="1" x14ac:dyDescent="0.2">
      <c r="A35" s="355"/>
      <c r="B35" s="356"/>
      <c r="C35" s="385"/>
      <c r="D35" s="306"/>
      <c r="E35" s="390"/>
      <c r="F35" s="408"/>
      <c r="G35" s="71" t="s">
        <v>58</v>
      </c>
      <c r="H35" s="114"/>
      <c r="I35" s="132"/>
      <c r="J35" s="135"/>
      <c r="K35" s="130"/>
      <c r="L35" s="162"/>
      <c r="M35" s="135"/>
      <c r="N35" s="135"/>
      <c r="O35" s="130"/>
      <c r="P35" s="162"/>
      <c r="Q35" s="135"/>
      <c r="R35" s="160"/>
      <c r="S35" s="161"/>
      <c r="T35" s="468"/>
      <c r="U35" s="417"/>
      <c r="V35" s="417"/>
      <c r="W35" s="419"/>
    </row>
    <row r="36" spans="1:23" ht="18.75" customHeight="1" x14ac:dyDescent="0.2">
      <c r="A36" s="355"/>
      <c r="B36" s="356"/>
      <c r="C36" s="385"/>
      <c r="D36" s="306"/>
      <c r="E36" s="390"/>
      <c r="F36" s="408"/>
      <c r="G36" s="11" t="s">
        <v>13</v>
      </c>
      <c r="H36" s="90">
        <f>SUM(H34:H35)</f>
        <v>12</v>
      </c>
      <c r="I36" s="90">
        <f>SUM(I34:I35)</f>
        <v>12</v>
      </c>
      <c r="J36" s="90">
        <f t="shared" ref="J36:S36" si="9">SUM(J34:J35)</f>
        <v>0</v>
      </c>
      <c r="K36" s="90">
        <f t="shared" si="9"/>
        <v>0</v>
      </c>
      <c r="L36" s="90">
        <f t="shared" si="9"/>
        <v>12</v>
      </c>
      <c r="M36" s="90">
        <f t="shared" si="9"/>
        <v>12</v>
      </c>
      <c r="N36" s="90">
        <f t="shared" si="9"/>
        <v>0</v>
      </c>
      <c r="O36" s="90">
        <f t="shared" si="9"/>
        <v>0</v>
      </c>
      <c r="P36" s="90">
        <f t="shared" si="9"/>
        <v>12</v>
      </c>
      <c r="Q36" s="90">
        <f t="shared" si="9"/>
        <v>12</v>
      </c>
      <c r="R36" s="90">
        <f t="shared" si="9"/>
        <v>0</v>
      </c>
      <c r="S36" s="90">
        <f t="shared" si="9"/>
        <v>0</v>
      </c>
      <c r="T36" s="468"/>
      <c r="U36" s="90">
        <f>SUM(U34:U34)</f>
        <v>100</v>
      </c>
      <c r="V36" s="90">
        <f>SUM(V34:V34)</f>
        <v>100</v>
      </c>
      <c r="W36" s="103">
        <f>SUM(W34:W34)</f>
        <v>80</v>
      </c>
    </row>
    <row r="37" spans="1:23" ht="28.5" customHeight="1" x14ac:dyDescent="0.2">
      <c r="A37" s="355" t="s">
        <v>22</v>
      </c>
      <c r="B37" s="356" t="s">
        <v>22</v>
      </c>
      <c r="C37" s="385" t="s">
        <v>34</v>
      </c>
      <c r="D37" s="306" t="s">
        <v>205</v>
      </c>
      <c r="E37" s="390" t="s">
        <v>72</v>
      </c>
      <c r="F37" s="408" t="s">
        <v>22</v>
      </c>
      <c r="G37" s="16" t="s">
        <v>18</v>
      </c>
      <c r="H37" s="152">
        <v>40</v>
      </c>
      <c r="I37" s="134">
        <v>40</v>
      </c>
      <c r="J37" s="140"/>
      <c r="K37" s="163"/>
      <c r="L37" s="152">
        <v>45</v>
      </c>
      <c r="M37" s="134">
        <v>45</v>
      </c>
      <c r="N37" s="140"/>
      <c r="O37" s="163"/>
      <c r="P37" s="152">
        <v>45</v>
      </c>
      <c r="Q37" s="134">
        <v>45</v>
      </c>
      <c r="R37" s="160"/>
      <c r="S37" s="161"/>
      <c r="T37" s="462" t="s">
        <v>60</v>
      </c>
      <c r="U37" s="132">
        <v>82000</v>
      </c>
      <c r="V37" s="255">
        <v>82000</v>
      </c>
      <c r="W37" s="272">
        <v>82000</v>
      </c>
    </row>
    <row r="38" spans="1:23" ht="30.75" customHeight="1" x14ac:dyDescent="0.2">
      <c r="A38" s="355"/>
      <c r="B38" s="356"/>
      <c r="C38" s="385"/>
      <c r="D38" s="306"/>
      <c r="E38" s="390"/>
      <c r="F38" s="408"/>
      <c r="G38" s="11" t="s">
        <v>13</v>
      </c>
      <c r="H38" s="121">
        <f t="shared" ref="H38:S38" si="10">SUM(H37:H37)</f>
        <v>40</v>
      </c>
      <c r="I38" s="90">
        <f t="shared" si="10"/>
        <v>40</v>
      </c>
      <c r="J38" s="90">
        <f t="shared" si="10"/>
        <v>0</v>
      </c>
      <c r="K38" s="103">
        <f t="shared" si="10"/>
        <v>0</v>
      </c>
      <c r="L38" s="121">
        <f>SUM(L37:L37)</f>
        <v>45</v>
      </c>
      <c r="M38" s="90">
        <f t="shared" si="10"/>
        <v>45</v>
      </c>
      <c r="N38" s="90">
        <f t="shared" si="10"/>
        <v>0</v>
      </c>
      <c r="O38" s="103">
        <f t="shared" si="10"/>
        <v>0</v>
      </c>
      <c r="P38" s="121">
        <f t="shared" si="10"/>
        <v>45</v>
      </c>
      <c r="Q38" s="90">
        <f t="shared" si="10"/>
        <v>45</v>
      </c>
      <c r="R38" s="90">
        <f t="shared" si="10"/>
        <v>0</v>
      </c>
      <c r="S38" s="103">
        <f t="shared" si="10"/>
        <v>0</v>
      </c>
      <c r="T38" s="462"/>
      <c r="U38" s="90">
        <f>SUM(U37)</f>
        <v>82000</v>
      </c>
      <c r="V38" s="90">
        <f>SUM(V37)</f>
        <v>82000</v>
      </c>
      <c r="W38" s="274">
        <f>SUM(W37)</f>
        <v>82000</v>
      </c>
    </row>
    <row r="39" spans="1:23" ht="27.75" customHeight="1" x14ac:dyDescent="0.2">
      <c r="A39" s="373" t="s">
        <v>22</v>
      </c>
      <c r="B39" s="367" t="s">
        <v>22</v>
      </c>
      <c r="C39" s="508" t="s">
        <v>82</v>
      </c>
      <c r="D39" s="329" t="s">
        <v>93</v>
      </c>
      <c r="E39" s="390" t="s">
        <v>95</v>
      </c>
      <c r="F39" s="307" t="s">
        <v>270</v>
      </c>
      <c r="G39" s="137" t="s">
        <v>58</v>
      </c>
      <c r="H39" s="152">
        <v>71.5</v>
      </c>
      <c r="I39" s="134">
        <v>71.5</v>
      </c>
      <c r="J39" s="134"/>
      <c r="K39" s="123"/>
      <c r="L39" s="152">
        <v>155</v>
      </c>
      <c r="M39" s="134">
        <v>155</v>
      </c>
      <c r="N39" s="134"/>
      <c r="O39" s="123"/>
      <c r="P39" s="152">
        <v>160</v>
      </c>
      <c r="Q39" s="134">
        <v>160</v>
      </c>
      <c r="R39" s="134"/>
      <c r="S39" s="123"/>
      <c r="T39" s="467" t="s">
        <v>256</v>
      </c>
      <c r="U39" s="132">
        <v>70</v>
      </c>
      <c r="V39" s="255">
        <v>70</v>
      </c>
      <c r="W39" s="290">
        <v>70</v>
      </c>
    </row>
    <row r="40" spans="1:23" ht="27.75" customHeight="1" x14ac:dyDescent="0.2">
      <c r="A40" s="371"/>
      <c r="B40" s="368"/>
      <c r="C40" s="509"/>
      <c r="D40" s="333"/>
      <c r="E40" s="390"/>
      <c r="F40" s="308"/>
      <c r="G40" s="137" t="s">
        <v>18</v>
      </c>
      <c r="H40" s="152">
        <v>100.5</v>
      </c>
      <c r="I40" s="134">
        <v>100.5</v>
      </c>
      <c r="J40" s="134"/>
      <c r="K40" s="123"/>
      <c r="L40" s="152"/>
      <c r="M40" s="134"/>
      <c r="N40" s="134"/>
      <c r="O40" s="123"/>
      <c r="P40" s="152"/>
      <c r="Q40" s="134"/>
      <c r="R40" s="134"/>
      <c r="S40" s="123"/>
      <c r="T40" s="456"/>
      <c r="U40" s="132"/>
      <c r="V40" s="118"/>
      <c r="W40" s="122"/>
    </row>
    <row r="41" spans="1:23" ht="19.5" customHeight="1" x14ac:dyDescent="0.2">
      <c r="A41" s="372"/>
      <c r="B41" s="374"/>
      <c r="C41" s="510"/>
      <c r="D41" s="330"/>
      <c r="E41" s="390"/>
      <c r="F41" s="310"/>
      <c r="G41" s="11" t="s">
        <v>13</v>
      </c>
      <c r="H41" s="121">
        <f>H39+H40</f>
        <v>172</v>
      </c>
      <c r="I41" s="121">
        <f t="shared" ref="I41:S41" si="11">I39+I40</f>
        <v>172</v>
      </c>
      <c r="J41" s="121">
        <f t="shared" si="11"/>
        <v>0</v>
      </c>
      <c r="K41" s="121">
        <f t="shared" si="11"/>
        <v>0</v>
      </c>
      <c r="L41" s="121">
        <f t="shared" si="11"/>
        <v>155</v>
      </c>
      <c r="M41" s="121">
        <f t="shared" si="11"/>
        <v>155</v>
      </c>
      <c r="N41" s="121">
        <f t="shared" si="11"/>
        <v>0</v>
      </c>
      <c r="O41" s="121">
        <f t="shared" si="11"/>
        <v>0</v>
      </c>
      <c r="P41" s="121">
        <f t="shared" si="11"/>
        <v>160</v>
      </c>
      <c r="Q41" s="121">
        <f t="shared" si="11"/>
        <v>160</v>
      </c>
      <c r="R41" s="121">
        <f t="shared" si="11"/>
        <v>0</v>
      </c>
      <c r="S41" s="121">
        <f t="shared" si="11"/>
        <v>0</v>
      </c>
      <c r="T41" s="457"/>
      <c r="U41" s="90">
        <f>SUM(U39)</f>
        <v>70</v>
      </c>
      <c r="V41" s="90">
        <f>SUM(V39)</f>
        <v>70</v>
      </c>
      <c r="W41" s="103">
        <f>SUM(W39)</f>
        <v>70</v>
      </c>
    </row>
    <row r="42" spans="1:23" ht="17.25" customHeight="1" x14ac:dyDescent="0.2">
      <c r="A42" s="355" t="s">
        <v>22</v>
      </c>
      <c r="B42" s="356" t="s">
        <v>22</v>
      </c>
      <c r="C42" s="385" t="s">
        <v>94</v>
      </c>
      <c r="D42" s="306" t="s">
        <v>197</v>
      </c>
      <c r="E42" s="390" t="s">
        <v>51</v>
      </c>
      <c r="F42" s="408" t="s">
        <v>196</v>
      </c>
      <c r="G42" s="16" t="s">
        <v>18</v>
      </c>
      <c r="H42" s="152">
        <v>2.6</v>
      </c>
      <c r="I42" s="134">
        <v>2.6</v>
      </c>
      <c r="J42" s="132"/>
      <c r="K42" s="122"/>
      <c r="L42" s="162"/>
      <c r="M42" s="135"/>
      <c r="N42" s="164"/>
      <c r="O42" s="165"/>
      <c r="P42" s="162"/>
      <c r="Q42" s="135"/>
      <c r="R42" s="160"/>
      <c r="S42" s="161"/>
      <c r="T42" s="462" t="s">
        <v>101</v>
      </c>
      <c r="U42" s="132">
        <v>1</v>
      </c>
      <c r="V42" s="132">
        <v>1</v>
      </c>
      <c r="W42" s="122">
        <v>1</v>
      </c>
    </row>
    <row r="43" spans="1:23" ht="27.75" customHeight="1" x14ac:dyDescent="0.2">
      <c r="A43" s="355"/>
      <c r="B43" s="356"/>
      <c r="C43" s="385"/>
      <c r="D43" s="306"/>
      <c r="E43" s="390"/>
      <c r="F43" s="408"/>
      <c r="G43" s="11" t="s">
        <v>13</v>
      </c>
      <c r="H43" s="121">
        <f t="shared" ref="H43:S43" si="12">SUM(H42:H42)</f>
        <v>2.6</v>
      </c>
      <c r="I43" s="90">
        <f t="shared" si="12"/>
        <v>2.6</v>
      </c>
      <c r="J43" s="90">
        <f t="shared" si="12"/>
        <v>0</v>
      </c>
      <c r="K43" s="103">
        <f t="shared" si="12"/>
        <v>0</v>
      </c>
      <c r="L43" s="121">
        <f t="shared" si="12"/>
        <v>0</v>
      </c>
      <c r="M43" s="90">
        <f t="shared" si="12"/>
        <v>0</v>
      </c>
      <c r="N43" s="90">
        <f t="shared" si="12"/>
        <v>0</v>
      </c>
      <c r="O43" s="103">
        <f t="shared" si="12"/>
        <v>0</v>
      </c>
      <c r="P43" s="121">
        <f t="shared" si="12"/>
        <v>0</v>
      </c>
      <c r="Q43" s="90">
        <f t="shared" si="12"/>
        <v>0</v>
      </c>
      <c r="R43" s="90">
        <f t="shared" si="12"/>
        <v>0</v>
      </c>
      <c r="S43" s="103">
        <f t="shared" si="12"/>
        <v>0</v>
      </c>
      <c r="T43" s="462"/>
      <c r="U43" s="90">
        <f>SUM(U42)</f>
        <v>1</v>
      </c>
      <c r="V43" s="90">
        <f>SUM(V42)</f>
        <v>1</v>
      </c>
      <c r="W43" s="103">
        <f>SUM(W42)</f>
        <v>1</v>
      </c>
    </row>
    <row r="44" spans="1:23" ht="20.25" customHeight="1" x14ac:dyDescent="0.2">
      <c r="A44" s="371" t="s">
        <v>22</v>
      </c>
      <c r="B44" s="368" t="s">
        <v>22</v>
      </c>
      <c r="C44" s="446" t="s">
        <v>195</v>
      </c>
      <c r="D44" s="333" t="s">
        <v>203</v>
      </c>
      <c r="E44" s="310" t="s">
        <v>46</v>
      </c>
      <c r="F44" s="308" t="s">
        <v>30</v>
      </c>
      <c r="G44" s="82" t="s">
        <v>58</v>
      </c>
      <c r="H44" s="166">
        <v>0.2</v>
      </c>
      <c r="I44" s="167">
        <v>0.2</v>
      </c>
      <c r="J44" s="94"/>
      <c r="K44" s="129"/>
      <c r="L44" s="168">
        <v>0.5</v>
      </c>
      <c r="M44" s="94">
        <v>0.5</v>
      </c>
      <c r="N44" s="94"/>
      <c r="O44" s="129"/>
      <c r="P44" s="168">
        <v>0.5</v>
      </c>
      <c r="Q44" s="94">
        <v>0.5</v>
      </c>
      <c r="R44" s="94"/>
      <c r="S44" s="127"/>
      <c r="T44" s="456" t="s">
        <v>204</v>
      </c>
      <c r="U44" s="128">
        <v>5</v>
      </c>
      <c r="V44" s="255">
        <v>5</v>
      </c>
      <c r="W44" s="276">
        <v>7</v>
      </c>
    </row>
    <row r="45" spans="1:23" ht="25.5" customHeight="1" x14ac:dyDescent="0.2">
      <c r="A45" s="372"/>
      <c r="B45" s="374"/>
      <c r="C45" s="447"/>
      <c r="D45" s="330"/>
      <c r="E45" s="408"/>
      <c r="F45" s="310"/>
      <c r="G45" s="11" t="s">
        <v>13</v>
      </c>
      <c r="H45" s="121">
        <f t="shared" ref="H45:S45" si="13">SUM(H44)</f>
        <v>0.2</v>
      </c>
      <c r="I45" s="90">
        <f t="shared" si="13"/>
        <v>0.2</v>
      </c>
      <c r="J45" s="90">
        <f t="shared" si="13"/>
        <v>0</v>
      </c>
      <c r="K45" s="103">
        <f t="shared" si="13"/>
        <v>0</v>
      </c>
      <c r="L45" s="121">
        <f t="shared" si="13"/>
        <v>0.5</v>
      </c>
      <c r="M45" s="90">
        <f t="shared" si="13"/>
        <v>0.5</v>
      </c>
      <c r="N45" s="90">
        <f t="shared" si="13"/>
        <v>0</v>
      </c>
      <c r="O45" s="103">
        <f t="shared" si="13"/>
        <v>0</v>
      </c>
      <c r="P45" s="121">
        <f t="shared" si="13"/>
        <v>0.5</v>
      </c>
      <c r="Q45" s="90">
        <f t="shared" si="13"/>
        <v>0.5</v>
      </c>
      <c r="R45" s="90">
        <f t="shared" si="13"/>
        <v>0</v>
      </c>
      <c r="S45" s="103">
        <f t="shared" si="13"/>
        <v>0</v>
      </c>
      <c r="T45" s="457"/>
      <c r="U45" s="90">
        <f>SUM(U44)</f>
        <v>5</v>
      </c>
      <c r="V45" s="90">
        <f>SUM(V44)</f>
        <v>5</v>
      </c>
      <c r="W45" s="103">
        <f>SUM(W44)</f>
        <v>7</v>
      </c>
    </row>
    <row r="46" spans="1:23" ht="16.5" customHeight="1" x14ac:dyDescent="0.2">
      <c r="A46" s="373" t="s">
        <v>22</v>
      </c>
      <c r="B46" s="367" t="s">
        <v>22</v>
      </c>
      <c r="C46" s="459" t="s">
        <v>224</v>
      </c>
      <c r="D46" s="329" t="s">
        <v>226</v>
      </c>
      <c r="E46" s="307" t="s">
        <v>230</v>
      </c>
      <c r="F46" s="307" t="s">
        <v>34</v>
      </c>
      <c r="G46" s="10" t="s">
        <v>18</v>
      </c>
      <c r="H46" s="152">
        <v>3</v>
      </c>
      <c r="I46" s="134">
        <v>3</v>
      </c>
      <c r="J46" s="140"/>
      <c r="K46" s="163"/>
      <c r="L46" s="169"/>
      <c r="M46" s="140"/>
      <c r="N46" s="140"/>
      <c r="O46" s="163"/>
      <c r="P46" s="169"/>
      <c r="Q46" s="140"/>
      <c r="R46" s="140"/>
      <c r="S46" s="165"/>
      <c r="T46" s="312" t="s">
        <v>242</v>
      </c>
      <c r="U46" s="316">
        <v>70</v>
      </c>
      <c r="V46" s="316">
        <v>70</v>
      </c>
      <c r="W46" s="418">
        <v>70</v>
      </c>
    </row>
    <row r="47" spans="1:23" ht="15.75" customHeight="1" x14ac:dyDescent="0.2">
      <c r="A47" s="449"/>
      <c r="B47" s="406"/>
      <c r="C47" s="406"/>
      <c r="D47" s="460"/>
      <c r="E47" s="451"/>
      <c r="F47" s="451"/>
      <c r="G47" s="71" t="s">
        <v>58</v>
      </c>
      <c r="H47" s="152">
        <v>1.8</v>
      </c>
      <c r="I47" s="134">
        <v>1.8</v>
      </c>
      <c r="J47" s="134">
        <v>1</v>
      </c>
      <c r="K47" s="123"/>
      <c r="L47" s="152">
        <v>3</v>
      </c>
      <c r="M47" s="134">
        <v>3</v>
      </c>
      <c r="N47" s="134">
        <v>2</v>
      </c>
      <c r="O47" s="123"/>
      <c r="P47" s="152">
        <v>3</v>
      </c>
      <c r="Q47" s="134">
        <v>3</v>
      </c>
      <c r="R47" s="134">
        <v>2</v>
      </c>
      <c r="S47" s="122"/>
      <c r="T47" s="365"/>
      <c r="U47" s="417"/>
      <c r="V47" s="417"/>
      <c r="W47" s="419"/>
    </row>
    <row r="48" spans="1:23" ht="15" customHeight="1" thickBot="1" x14ac:dyDescent="0.25">
      <c r="A48" s="450"/>
      <c r="B48" s="407"/>
      <c r="C48" s="407"/>
      <c r="D48" s="461"/>
      <c r="E48" s="452"/>
      <c r="F48" s="452"/>
      <c r="G48" s="80" t="s">
        <v>13</v>
      </c>
      <c r="H48" s="170">
        <f>SUM(H47+H46)</f>
        <v>4.8</v>
      </c>
      <c r="I48" s="170">
        <f t="shared" ref="I48:S48" si="14">SUM(I47+I46)</f>
        <v>4.8</v>
      </c>
      <c r="J48" s="170">
        <f t="shared" si="14"/>
        <v>1</v>
      </c>
      <c r="K48" s="170">
        <f t="shared" si="14"/>
        <v>0</v>
      </c>
      <c r="L48" s="170">
        <f t="shared" si="14"/>
        <v>3</v>
      </c>
      <c r="M48" s="170">
        <f t="shared" si="14"/>
        <v>3</v>
      </c>
      <c r="N48" s="170">
        <f t="shared" si="14"/>
        <v>2</v>
      </c>
      <c r="O48" s="170">
        <f t="shared" si="14"/>
        <v>0</v>
      </c>
      <c r="P48" s="170">
        <f t="shared" si="14"/>
        <v>3</v>
      </c>
      <c r="Q48" s="170">
        <f t="shared" si="14"/>
        <v>3</v>
      </c>
      <c r="R48" s="170">
        <f t="shared" si="14"/>
        <v>2</v>
      </c>
      <c r="S48" s="170">
        <f t="shared" si="14"/>
        <v>0</v>
      </c>
      <c r="T48" s="458"/>
      <c r="U48" s="91">
        <f>SUM(U46)</f>
        <v>70</v>
      </c>
      <c r="V48" s="91">
        <f>SUM(V46)</f>
        <v>70</v>
      </c>
      <c r="W48" s="104">
        <f>SUM(W46)</f>
        <v>70</v>
      </c>
    </row>
    <row r="49" spans="1:24" ht="16.5" customHeight="1" thickBot="1" x14ac:dyDescent="0.25">
      <c r="A49" s="7" t="s">
        <v>22</v>
      </c>
      <c r="B49" s="8" t="s">
        <v>22</v>
      </c>
      <c r="C49" s="379" t="s">
        <v>14</v>
      </c>
      <c r="D49" s="380"/>
      <c r="E49" s="380"/>
      <c r="F49" s="380"/>
      <c r="G49" s="380"/>
      <c r="H49" s="9">
        <f>H16+H18+H20+H22+H24+H26+H28+H31+H33+H36+H38+H43+H41+H45+H48</f>
        <v>8089.7000000000007</v>
      </c>
      <c r="I49" s="9">
        <f>I16+I18+I20+I22+I24+I26+I28+I31+I33+I36+I38+I43+I41+I45+I48</f>
        <v>8089.7000000000007</v>
      </c>
      <c r="J49" s="9">
        <f t="shared" ref="J49:O49" si="15">J16+J18+J20+J22+J24+J26+J28+J31+J33+J36+J38+J43+J41+J45+J48</f>
        <v>1</v>
      </c>
      <c r="K49" s="9">
        <f t="shared" si="15"/>
        <v>0</v>
      </c>
      <c r="L49" s="9">
        <f>L16+L18+L20+L22+L24+L26+L28+L31+L33+L36+L38+L43+L41+L45+L48</f>
        <v>6401.7999999999993</v>
      </c>
      <c r="M49" s="9">
        <f>M16+M18+M20+M22+M24+M26+M28+M31+M33+M36+M38+M43+M41+M45+M48</f>
        <v>6401.7999999999993</v>
      </c>
      <c r="N49" s="9">
        <f>N16+N18+N20+N22+N24+N26+N28+N31+N33+N36+N38+N43+N41+N45+N48</f>
        <v>2</v>
      </c>
      <c r="O49" s="9">
        <f t="shared" si="15"/>
        <v>0</v>
      </c>
      <c r="P49" s="9">
        <f>P16+P18+P20+P22+P24+P26+P28+P31+P33+P36+P38+P43+P41+P45+P48</f>
        <v>6201.7999999999993</v>
      </c>
      <c r="Q49" s="9">
        <f>Q16+Q18+Q20+Q22+Q24+Q26+Q28+Q31+Q33+Q36+Q38+Q43+Q41+Q45+Q48</f>
        <v>6201.7999999999993</v>
      </c>
      <c r="R49" s="9">
        <f>R16+R18+R20+R22+R24+R26+R28+R31+R33+R36+R38+R43+R41+R45+R48</f>
        <v>2</v>
      </c>
      <c r="S49" s="9">
        <f>S16+S18+S20+S22+S24+S26+S28+S31+S33+S36+S38+S43+S41+S45+S48</f>
        <v>0</v>
      </c>
      <c r="T49" s="81" t="s">
        <v>37</v>
      </c>
      <c r="U49" s="92"/>
      <c r="V49" s="92"/>
      <c r="W49" s="105"/>
    </row>
    <row r="50" spans="1:24" ht="17.25" customHeight="1" thickBot="1" x14ac:dyDescent="0.25">
      <c r="A50" s="6" t="s">
        <v>22</v>
      </c>
      <c r="B50" s="22" t="s">
        <v>23</v>
      </c>
      <c r="C50" s="382" t="s">
        <v>98</v>
      </c>
      <c r="D50" s="383"/>
      <c r="E50" s="383"/>
      <c r="F50" s="383"/>
      <c r="G50" s="383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383"/>
      <c r="U50" s="383"/>
      <c r="V50" s="383"/>
      <c r="W50" s="384"/>
    </row>
    <row r="51" spans="1:24" ht="18" customHeight="1" x14ac:dyDescent="0.2">
      <c r="A51" s="370" t="s">
        <v>22</v>
      </c>
      <c r="B51" s="481" t="s">
        <v>23</v>
      </c>
      <c r="C51" s="498" t="s">
        <v>22</v>
      </c>
      <c r="D51" s="381" t="s">
        <v>248</v>
      </c>
      <c r="E51" s="424" t="s">
        <v>52</v>
      </c>
      <c r="F51" s="423" t="s">
        <v>195</v>
      </c>
      <c r="G51" s="30" t="s">
        <v>18</v>
      </c>
      <c r="H51" s="171">
        <v>249.7</v>
      </c>
      <c r="I51" s="133">
        <v>249.7</v>
      </c>
      <c r="J51" s="133">
        <v>164.5</v>
      </c>
      <c r="K51" s="136"/>
      <c r="L51" s="171">
        <v>250</v>
      </c>
      <c r="M51" s="133">
        <v>250</v>
      </c>
      <c r="N51" s="133">
        <v>170</v>
      </c>
      <c r="O51" s="136"/>
      <c r="P51" s="171">
        <v>250</v>
      </c>
      <c r="Q51" s="133">
        <v>250</v>
      </c>
      <c r="R51" s="133">
        <v>170</v>
      </c>
      <c r="S51" s="283"/>
      <c r="T51" s="455" t="s">
        <v>213</v>
      </c>
      <c r="U51" s="453">
        <v>25</v>
      </c>
      <c r="V51" s="453">
        <v>25</v>
      </c>
      <c r="W51" s="506">
        <v>25</v>
      </c>
      <c r="X51" s="144"/>
    </row>
    <row r="52" spans="1:24" ht="18" customHeight="1" x14ac:dyDescent="0.2">
      <c r="A52" s="355"/>
      <c r="B52" s="356"/>
      <c r="C52" s="385"/>
      <c r="D52" s="306"/>
      <c r="E52" s="390"/>
      <c r="F52" s="408"/>
      <c r="G52" s="31" t="s">
        <v>17</v>
      </c>
      <c r="H52" s="114"/>
      <c r="I52" s="132"/>
      <c r="J52" s="132"/>
      <c r="K52" s="122"/>
      <c r="L52" s="114"/>
      <c r="M52" s="135"/>
      <c r="N52" s="135"/>
      <c r="O52" s="130"/>
      <c r="P52" s="162"/>
      <c r="Q52" s="135"/>
      <c r="R52" s="135"/>
      <c r="S52" s="278"/>
      <c r="T52" s="400"/>
      <c r="U52" s="454"/>
      <c r="V52" s="454"/>
      <c r="W52" s="507"/>
    </row>
    <row r="53" spans="1:24" ht="19.5" customHeight="1" x14ac:dyDescent="0.2">
      <c r="A53" s="355"/>
      <c r="B53" s="356"/>
      <c r="C53" s="385"/>
      <c r="D53" s="306"/>
      <c r="E53" s="390"/>
      <c r="F53" s="408"/>
      <c r="G53" s="32" t="s">
        <v>13</v>
      </c>
      <c r="H53" s="121">
        <f>SUM(H51:H52)</f>
        <v>249.7</v>
      </c>
      <c r="I53" s="90">
        <f t="shared" ref="I53:S53" si="16">SUM(I51:I52)</f>
        <v>249.7</v>
      </c>
      <c r="J53" s="90">
        <f t="shared" si="16"/>
        <v>164.5</v>
      </c>
      <c r="K53" s="103">
        <f t="shared" si="16"/>
        <v>0</v>
      </c>
      <c r="L53" s="121">
        <f t="shared" si="16"/>
        <v>250</v>
      </c>
      <c r="M53" s="90">
        <f t="shared" si="16"/>
        <v>250</v>
      </c>
      <c r="N53" s="90">
        <f t="shared" si="16"/>
        <v>170</v>
      </c>
      <c r="O53" s="103">
        <f t="shared" si="16"/>
        <v>0</v>
      </c>
      <c r="P53" s="121">
        <f t="shared" si="16"/>
        <v>250</v>
      </c>
      <c r="Q53" s="90">
        <f t="shared" si="16"/>
        <v>250</v>
      </c>
      <c r="R53" s="90">
        <f t="shared" si="16"/>
        <v>170</v>
      </c>
      <c r="S53" s="262">
        <f t="shared" si="16"/>
        <v>0</v>
      </c>
      <c r="T53" s="400"/>
      <c r="U53" s="90">
        <f>SUM(U51:U52)</f>
        <v>25</v>
      </c>
      <c r="V53" s="90">
        <f>SUM(V51:V52)</f>
        <v>25</v>
      </c>
      <c r="W53" s="103">
        <f>SUM(W51:W52)</f>
        <v>25</v>
      </c>
    </row>
    <row r="54" spans="1:24" ht="24" customHeight="1" x14ac:dyDescent="0.2">
      <c r="A54" s="355" t="s">
        <v>22</v>
      </c>
      <c r="B54" s="356" t="s">
        <v>23</v>
      </c>
      <c r="C54" s="385" t="s">
        <v>23</v>
      </c>
      <c r="D54" s="306" t="s">
        <v>73</v>
      </c>
      <c r="E54" s="390" t="s">
        <v>52</v>
      </c>
      <c r="F54" s="390" t="s">
        <v>161</v>
      </c>
      <c r="G54" s="20" t="s">
        <v>58</v>
      </c>
      <c r="H54" s="152">
        <v>212</v>
      </c>
      <c r="I54" s="134">
        <v>212</v>
      </c>
      <c r="J54" s="134">
        <v>157.1</v>
      </c>
      <c r="K54" s="163"/>
      <c r="L54" s="152">
        <v>212</v>
      </c>
      <c r="M54" s="134">
        <v>212</v>
      </c>
      <c r="N54" s="134">
        <v>160</v>
      </c>
      <c r="O54" s="163"/>
      <c r="P54" s="152">
        <v>212</v>
      </c>
      <c r="Q54" s="134">
        <v>212</v>
      </c>
      <c r="R54" s="172">
        <v>160</v>
      </c>
      <c r="S54" s="284"/>
      <c r="T54" s="400" t="s">
        <v>107</v>
      </c>
      <c r="U54" s="254">
        <v>145</v>
      </c>
      <c r="V54" s="254">
        <v>140</v>
      </c>
      <c r="W54" s="273">
        <v>140</v>
      </c>
    </row>
    <row r="55" spans="1:24" ht="26.25" customHeight="1" x14ac:dyDescent="0.2">
      <c r="A55" s="355"/>
      <c r="B55" s="356"/>
      <c r="C55" s="385"/>
      <c r="D55" s="306"/>
      <c r="E55" s="390"/>
      <c r="F55" s="390"/>
      <c r="G55" s="32" t="s">
        <v>13</v>
      </c>
      <c r="H55" s="121">
        <f>SUM(H54:H54)</f>
        <v>212</v>
      </c>
      <c r="I55" s="90">
        <f t="shared" ref="I55:S55" si="17">SUM(I54:I54)</f>
        <v>212</v>
      </c>
      <c r="J55" s="90">
        <f>SUM(J54:J54)</f>
        <v>157.1</v>
      </c>
      <c r="K55" s="103">
        <f t="shared" si="17"/>
        <v>0</v>
      </c>
      <c r="L55" s="121">
        <f t="shared" si="17"/>
        <v>212</v>
      </c>
      <c r="M55" s="90">
        <f t="shared" si="17"/>
        <v>212</v>
      </c>
      <c r="N55" s="90">
        <f t="shared" si="17"/>
        <v>160</v>
      </c>
      <c r="O55" s="103">
        <f t="shared" si="17"/>
        <v>0</v>
      </c>
      <c r="P55" s="121">
        <f t="shared" si="17"/>
        <v>212</v>
      </c>
      <c r="Q55" s="90">
        <f t="shared" si="17"/>
        <v>212</v>
      </c>
      <c r="R55" s="90">
        <f t="shared" si="17"/>
        <v>160</v>
      </c>
      <c r="S55" s="262">
        <f t="shared" si="17"/>
        <v>0</v>
      </c>
      <c r="T55" s="400"/>
      <c r="U55" s="90">
        <f>SUM(U54:U54)</f>
        <v>145</v>
      </c>
      <c r="V55" s="90">
        <f>SUM(V54:V54)</f>
        <v>140</v>
      </c>
      <c r="W55" s="103">
        <f>SUM(W54:W54)</f>
        <v>140</v>
      </c>
    </row>
    <row r="56" spans="1:24" ht="12.75" customHeight="1" x14ac:dyDescent="0.2">
      <c r="A56" s="355" t="s">
        <v>22</v>
      </c>
      <c r="B56" s="356" t="s">
        <v>23</v>
      </c>
      <c r="C56" s="385" t="s">
        <v>24</v>
      </c>
      <c r="D56" s="306" t="s">
        <v>74</v>
      </c>
      <c r="E56" s="390" t="s">
        <v>51</v>
      </c>
      <c r="F56" s="390" t="s">
        <v>34</v>
      </c>
      <c r="G56" s="31" t="s">
        <v>18</v>
      </c>
      <c r="H56" s="154">
        <v>335.9</v>
      </c>
      <c r="I56" s="155">
        <v>335.9</v>
      </c>
      <c r="J56" s="155">
        <v>211.5</v>
      </c>
      <c r="K56" s="156">
        <v>0</v>
      </c>
      <c r="L56" s="154">
        <v>350</v>
      </c>
      <c r="M56" s="155">
        <v>350</v>
      </c>
      <c r="N56" s="155">
        <v>220</v>
      </c>
      <c r="O56" s="156"/>
      <c r="P56" s="154">
        <v>350</v>
      </c>
      <c r="Q56" s="155">
        <v>350</v>
      </c>
      <c r="R56" s="173">
        <v>220</v>
      </c>
      <c r="S56" s="285"/>
      <c r="T56" s="400" t="s">
        <v>106</v>
      </c>
      <c r="U56" s="319">
        <v>800</v>
      </c>
      <c r="V56" s="319">
        <v>800</v>
      </c>
      <c r="W56" s="395">
        <v>800</v>
      </c>
    </row>
    <row r="57" spans="1:24" ht="13.5" customHeight="1" x14ac:dyDescent="0.2">
      <c r="A57" s="355"/>
      <c r="B57" s="356"/>
      <c r="C57" s="385"/>
      <c r="D57" s="306"/>
      <c r="E57" s="390"/>
      <c r="F57" s="390"/>
      <c r="G57" s="31" t="s">
        <v>17</v>
      </c>
      <c r="H57" s="174"/>
      <c r="I57" s="175"/>
      <c r="J57" s="176"/>
      <c r="K57" s="177"/>
      <c r="L57" s="178"/>
      <c r="M57" s="176"/>
      <c r="N57" s="176"/>
      <c r="O57" s="177"/>
      <c r="P57" s="179"/>
      <c r="Q57" s="180"/>
      <c r="R57" s="180"/>
      <c r="S57" s="285"/>
      <c r="T57" s="400"/>
      <c r="U57" s="319"/>
      <c r="V57" s="319"/>
      <c r="W57" s="395"/>
    </row>
    <row r="58" spans="1:24" ht="29.25" customHeight="1" x14ac:dyDescent="0.2">
      <c r="A58" s="355"/>
      <c r="B58" s="356"/>
      <c r="C58" s="385"/>
      <c r="D58" s="306"/>
      <c r="E58" s="390"/>
      <c r="F58" s="390"/>
      <c r="G58" s="32" t="s">
        <v>13</v>
      </c>
      <c r="H58" s="121">
        <f t="shared" ref="H58:S58" si="18">SUM(H56:H57)</f>
        <v>335.9</v>
      </c>
      <c r="I58" s="90">
        <f t="shared" si="18"/>
        <v>335.9</v>
      </c>
      <c r="J58" s="90">
        <f t="shared" si="18"/>
        <v>211.5</v>
      </c>
      <c r="K58" s="103">
        <f t="shared" si="18"/>
        <v>0</v>
      </c>
      <c r="L58" s="121">
        <f t="shared" si="18"/>
        <v>350</v>
      </c>
      <c r="M58" s="90">
        <f t="shared" si="18"/>
        <v>350</v>
      </c>
      <c r="N58" s="90">
        <f t="shared" si="18"/>
        <v>220</v>
      </c>
      <c r="O58" s="103">
        <f t="shared" si="18"/>
        <v>0</v>
      </c>
      <c r="P58" s="121">
        <f t="shared" si="18"/>
        <v>350</v>
      </c>
      <c r="Q58" s="90">
        <f t="shared" si="18"/>
        <v>350</v>
      </c>
      <c r="R58" s="90">
        <f t="shared" si="18"/>
        <v>220</v>
      </c>
      <c r="S58" s="262">
        <f t="shared" si="18"/>
        <v>0</v>
      </c>
      <c r="T58" s="400"/>
      <c r="U58" s="90">
        <f>SUM(U56:U57)</f>
        <v>800</v>
      </c>
      <c r="V58" s="90">
        <f>SUM(V56:V57)</f>
        <v>800</v>
      </c>
      <c r="W58" s="103">
        <f>SUM(W56:W57)</f>
        <v>800</v>
      </c>
    </row>
    <row r="59" spans="1:24" ht="29.25" customHeight="1" x14ac:dyDescent="0.2">
      <c r="A59" s="355" t="s">
        <v>22</v>
      </c>
      <c r="B59" s="356" t="s">
        <v>23</v>
      </c>
      <c r="C59" s="385" t="s">
        <v>25</v>
      </c>
      <c r="D59" s="306" t="s">
        <v>75</v>
      </c>
      <c r="E59" s="390" t="s">
        <v>201</v>
      </c>
      <c r="F59" s="390" t="s">
        <v>34</v>
      </c>
      <c r="G59" s="31" t="s">
        <v>18</v>
      </c>
      <c r="H59" s="152">
        <v>0.5</v>
      </c>
      <c r="I59" s="134">
        <v>0.5</v>
      </c>
      <c r="J59" s="134"/>
      <c r="K59" s="123"/>
      <c r="L59" s="152">
        <v>0.5</v>
      </c>
      <c r="M59" s="134">
        <v>0.5</v>
      </c>
      <c r="N59" s="134"/>
      <c r="O59" s="123"/>
      <c r="P59" s="152">
        <v>0.5</v>
      </c>
      <c r="Q59" s="134">
        <v>0.5</v>
      </c>
      <c r="R59" s="172"/>
      <c r="S59" s="286"/>
      <c r="T59" s="400" t="s">
        <v>36</v>
      </c>
      <c r="U59" s="255">
        <v>3900</v>
      </c>
      <c r="V59" s="255">
        <v>3800</v>
      </c>
      <c r="W59" s="290">
        <v>3700</v>
      </c>
    </row>
    <row r="60" spans="1:24" s="182" customFormat="1" ht="30" customHeight="1" x14ac:dyDescent="0.2">
      <c r="A60" s="355"/>
      <c r="B60" s="356"/>
      <c r="C60" s="385"/>
      <c r="D60" s="306"/>
      <c r="E60" s="390"/>
      <c r="F60" s="390"/>
      <c r="G60" s="32" t="s">
        <v>13</v>
      </c>
      <c r="H60" s="121">
        <f>SUM(H59:H59)</f>
        <v>0.5</v>
      </c>
      <c r="I60" s="90">
        <f t="shared" ref="I60:S60" si="19">SUM(I59:I59)</f>
        <v>0.5</v>
      </c>
      <c r="J60" s="90">
        <f t="shared" si="19"/>
        <v>0</v>
      </c>
      <c r="K60" s="103">
        <f t="shared" si="19"/>
        <v>0</v>
      </c>
      <c r="L60" s="121">
        <f t="shared" si="19"/>
        <v>0.5</v>
      </c>
      <c r="M60" s="90">
        <f t="shared" si="19"/>
        <v>0.5</v>
      </c>
      <c r="N60" s="90">
        <f t="shared" si="19"/>
        <v>0</v>
      </c>
      <c r="O60" s="103">
        <f t="shared" si="19"/>
        <v>0</v>
      </c>
      <c r="P60" s="121">
        <f t="shared" si="19"/>
        <v>0.5</v>
      </c>
      <c r="Q60" s="90">
        <f t="shared" si="19"/>
        <v>0.5</v>
      </c>
      <c r="R60" s="90">
        <f t="shared" si="19"/>
        <v>0</v>
      </c>
      <c r="S60" s="262">
        <f t="shared" si="19"/>
        <v>0</v>
      </c>
      <c r="T60" s="400"/>
      <c r="U60" s="90">
        <f>SUM(U59:U59)</f>
        <v>3900</v>
      </c>
      <c r="V60" s="90">
        <f>SUM(V59:V59)</f>
        <v>3800</v>
      </c>
      <c r="W60" s="274">
        <f>SUM(W59:W59)</f>
        <v>3700</v>
      </c>
      <c r="X60" s="181"/>
    </row>
    <row r="61" spans="1:24" s="182" customFormat="1" ht="17.25" customHeight="1" x14ac:dyDescent="0.2">
      <c r="A61" s="355" t="s">
        <v>22</v>
      </c>
      <c r="B61" s="356" t="s">
        <v>23</v>
      </c>
      <c r="C61" s="305" t="s">
        <v>28</v>
      </c>
      <c r="D61" s="306" t="s">
        <v>231</v>
      </c>
      <c r="E61" s="307" t="s">
        <v>206</v>
      </c>
      <c r="F61" s="361" t="s">
        <v>232</v>
      </c>
      <c r="G61" s="20" t="s">
        <v>92</v>
      </c>
      <c r="H61" s="152">
        <v>179</v>
      </c>
      <c r="I61" s="134">
        <v>1.79</v>
      </c>
      <c r="J61" s="134">
        <v>1.37</v>
      </c>
      <c r="K61" s="123">
        <v>177.21</v>
      </c>
      <c r="L61" s="114">
        <v>3.2</v>
      </c>
      <c r="M61" s="132">
        <v>3.2</v>
      </c>
      <c r="N61" s="132"/>
      <c r="O61" s="122"/>
      <c r="P61" s="114"/>
      <c r="Q61" s="132"/>
      <c r="R61" s="132"/>
      <c r="S61" s="118"/>
      <c r="T61" s="363" t="s">
        <v>233</v>
      </c>
      <c r="U61" s="401">
        <v>0</v>
      </c>
      <c r="V61" s="404">
        <v>1</v>
      </c>
      <c r="W61" s="392">
        <v>1</v>
      </c>
      <c r="X61" s="181"/>
    </row>
    <row r="62" spans="1:24" s="182" customFormat="1" ht="17.25" customHeight="1" x14ac:dyDescent="0.2">
      <c r="A62" s="355"/>
      <c r="B62" s="356"/>
      <c r="C62" s="305"/>
      <c r="D62" s="306"/>
      <c r="E62" s="308"/>
      <c r="F62" s="361"/>
      <c r="G62" s="72" t="s">
        <v>268</v>
      </c>
      <c r="H62" s="114">
        <v>21</v>
      </c>
      <c r="I62" s="255">
        <v>0.2</v>
      </c>
      <c r="J62" s="255">
        <v>0.1</v>
      </c>
      <c r="K62" s="258">
        <v>20.7</v>
      </c>
      <c r="L62" s="114"/>
      <c r="M62" s="252"/>
      <c r="N62" s="252"/>
      <c r="O62" s="251"/>
      <c r="P62" s="114"/>
      <c r="Q62" s="252"/>
      <c r="R62" s="252"/>
      <c r="S62" s="118"/>
      <c r="T62" s="364"/>
      <c r="U62" s="402"/>
      <c r="V62" s="404"/>
      <c r="W62" s="392"/>
      <c r="X62" s="181"/>
    </row>
    <row r="63" spans="1:24" s="182" customFormat="1" ht="18" customHeight="1" x14ac:dyDescent="0.2">
      <c r="A63" s="355"/>
      <c r="B63" s="356"/>
      <c r="C63" s="305"/>
      <c r="D63" s="306"/>
      <c r="E63" s="308"/>
      <c r="F63" s="361"/>
      <c r="G63" s="183" t="s">
        <v>109</v>
      </c>
      <c r="H63" s="152"/>
      <c r="I63" s="134"/>
      <c r="J63" s="134"/>
      <c r="K63" s="123"/>
      <c r="L63" s="114"/>
      <c r="M63" s="132"/>
      <c r="N63" s="132"/>
      <c r="O63" s="122"/>
      <c r="P63" s="114"/>
      <c r="Q63" s="132"/>
      <c r="R63" s="132"/>
      <c r="S63" s="118"/>
      <c r="T63" s="364"/>
      <c r="U63" s="402"/>
      <c r="V63" s="404"/>
      <c r="W63" s="392"/>
      <c r="X63" s="181"/>
    </row>
    <row r="64" spans="1:24" s="182" customFormat="1" ht="15" customHeight="1" x14ac:dyDescent="0.2">
      <c r="A64" s="355"/>
      <c r="B64" s="356"/>
      <c r="C64" s="357"/>
      <c r="D64" s="358"/>
      <c r="E64" s="359"/>
      <c r="F64" s="362"/>
      <c r="G64" s="72" t="s">
        <v>110</v>
      </c>
      <c r="H64" s="152"/>
      <c r="I64" s="134"/>
      <c r="J64" s="134"/>
      <c r="K64" s="123"/>
      <c r="L64" s="114"/>
      <c r="M64" s="132"/>
      <c r="N64" s="132"/>
      <c r="O64" s="122"/>
      <c r="P64" s="114"/>
      <c r="Q64" s="132"/>
      <c r="R64" s="132"/>
      <c r="S64" s="118"/>
      <c r="T64" s="365"/>
      <c r="U64" s="403"/>
      <c r="V64" s="404"/>
      <c r="W64" s="392"/>
      <c r="X64" s="181"/>
    </row>
    <row r="65" spans="1:24" s="182" customFormat="1" ht="16.5" customHeight="1" x14ac:dyDescent="0.2">
      <c r="A65" s="355"/>
      <c r="B65" s="356"/>
      <c r="C65" s="357"/>
      <c r="D65" s="358"/>
      <c r="E65" s="360"/>
      <c r="F65" s="362"/>
      <c r="G65" s="32" t="s">
        <v>13</v>
      </c>
      <c r="H65" s="121">
        <f>SUM(H61:H64)</f>
        <v>200</v>
      </c>
      <c r="I65" s="90">
        <f t="shared" ref="I65:S65" si="20">SUM(I61:I64)</f>
        <v>1.99</v>
      </c>
      <c r="J65" s="90">
        <f t="shared" si="20"/>
        <v>1.4700000000000002</v>
      </c>
      <c r="K65" s="103">
        <f t="shared" si="20"/>
        <v>197.91</v>
      </c>
      <c r="L65" s="121">
        <f>SUM(L61:L64)</f>
        <v>3.2</v>
      </c>
      <c r="M65" s="90">
        <f t="shared" si="20"/>
        <v>3.2</v>
      </c>
      <c r="N65" s="90">
        <f t="shared" si="20"/>
        <v>0</v>
      </c>
      <c r="O65" s="103">
        <f t="shared" si="20"/>
        <v>0</v>
      </c>
      <c r="P65" s="121">
        <f t="shared" si="20"/>
        <v>0</v>
      </c>
      <c r="Q65" s="90">
        <f t="shared" si="20"/>
        <v>0</v>
      </c>
      <c r="R65" s="90">
        <f t="shared" si="20"/>
        <v>0</v>
      </c>
      <c r="S65" s="262">
        <f t="shared" si="20"/>
        <v>0</v>
      </c>
      <c r="T65" s="366"/>
      <c r="U65" s="90">
        <f>SUM(U61)</f>
        <v>0</v>
      </c>
      <c r="V65" s="90">
        <f>SUM(V61)</f>
        <v>1</v>
      </c>
      <c r="W65" s="274">
        <f>SUM(W61)</f>
        <v>1</v>
      </c>
      <c r="X65" s="181"/>
    </row>
    <row r="66" spans="1:24" s="182" customFormat="1" ht="17.25" customHeight="1" x14ac:dyDescent="0.2">
      <c r="A66" s="372" t="s">
        <v>22</v>
      </c>
      <c r="B66" s="374" t="s">
        <v>23</v>
      </c>
      <c r="C66" s="447" t="s">
        <v>30</v>
      </c>
      <c r="D66" s="330" t="s">
        <v>234</v>
      </c>
      <c r="E66" s="308" t="s">
        <v>235</v>
      </c>
      <c r="F66" s="470" t="s">
        <v>30</v>
      </c>
      <c r="G66" s="184" t="s">
        <v>92</v>
      </c>
      <c r="H66" s="168">
        <v>205.059</v>
      </c>
      <c r="I66" s="94">
        <v>2.3809999999999998</v>
      </c>
      <c r="J66" s="94">
        <v>1.825</v>
      </c>
      <c r="K66" s="129">
        <v>202.678</v>
      </c>
      <c r="L66" s="113"/>
      <c r="M66" s="128"/>
      <c r="N66" s="128"/>
      <c r="O66" s="127"/>
      <c r="P66" s="113"/>
      <c r="Q66" s="128"/>
      <c r="R66" s="128"/>
      <c r="S66" s="287"/>
      <c r="T66" s="364" t="s">
        <v>236</v>
      </c>
      <c r="U66" s="401">
        <v>13</v>
      </c>
      <c r="V66" s="403">
        <v>2</v>
      </c>
      <c r="W66" s="544">
        <v>2</v>
      </c>
      <c r="X66" s="181"/>
    </row>
    <row r="67" spans="1:24" s="182" customFormat="1" ht="15.75" customHeight="1" x14ac:dyDescent="0.2">
      <c r="A67" s="355"/>
      <c r="B67" s="356"/>
      <c r="C67" s="305"/>
      <c r="D67" s="306"/>
      <c r="E67" s="308"/>
      <c r="F67" s="361"/>
      <c r="G67" s="183" t="s">
        <v>109</v>
      </c>
      <c r="H67" s="152"/>
      <c r="I67" s="134"/>
      <c r="J67" s="134"/>
      <c r="K67" s="123"/>
      <c r="L67" s="114"/>
      <c r="M67" s="132"/>
      <c r="N67" s="132"/>
      <c r="O67" s="122"/>
      <c r="P67" s="114"/>
      <c r="Q67" s="132"/>
      <c r="R67" s="132"/>
      <c r="S67" s="118"/>
      <c r="T67" s="364"/>
      <c r="U67" s="402"/>
      <c r="V67" s="404"/>
      <c r="W67" s="331"/>
      <c r="X67" s="181"/>
    </row>
    <row r="68" spans="1:24" s="182" customFormat="1" ht="15.75" customHeight="1" x14ac:dyDescent="0.2">
      <c r="A68" s="355"/>
      <c r="B68" s="356"/>
      <c r="C68" s="305"/>
      <c r="D68" s="306"/>
      <c r="E68" s="308"/>
      <c r="F68" s="361"/>
      <c r="G68" s="185" t="s">
        <v>18</v>
      </c>
      <c r="H68" s="152">
        <v>35.799999999999997</v>
      </c>
      <c r="I68" s="134">
        <v>0.39</v>
      </c>
      <c r="J68" s="134">
        <v>0.29899999999999999</v>
      </c>
      <c r="K68" s="123">
        <v>35.409999999999997</v>
      </c>
      <c r="L68" s="114">
        <v>30</v>
      </c>
      <c r="M68" s="132"/>
      <c r="N68" s="132"/>
      <c r="O68" s="122">
        <v>30</v>
      </c>
      <c r="P68" s="114">
        <v>30</v>
      </c>
      <c r="Q68" s="132"/>
      <c r="R68" s="132"/>
      <c r="S68" s="118">
        <v>30</v>
      </c>
      <c r="T68" s="364"/>
      <c r="U68" s="402"/>
      <c r="V68" s="404"/>
      <c r="W68" s="331"/>
      <c r="X68" s="181"/>
    </row>
    <row r="69" spans="1:24" s="187" customFormat="1" ht="15.75" customHeight="1" x14ac:dyDescent="0.2">
      <c r="A69" s="355"/>
      <c r="B69" s="356"/>
      <c r="C69" s="357"/>
      <c r="D69" s="358"/>
      <c r="E69" s="359"/>
      <c r="F69" s="362"/>
      <c r="G69" s="72" t="s">
        <v>110</v>
      </c>
      <c r="H69" s="152"/>
      <c r="I69" s="134"/>
      <c r="J69" s="134"/>
      <c r="K69" s="123"/>
      <c r="L69" s="114"/>
      <c r="M69" s="132"/>
      <c r="N69" s="132"/>
      <c r="O69" s="122"/>
      <c r="P69" s="114"/>
      <c r="Q69" s="132"/>
      <c r="R69" s="132"/>
      <c r="S69" s="118"/>
      <c r="T69" s="365"/>
      <c r="U69" s="403"/>
      <c r="V69" s="404"/>
      <c r="W69" s="331"/>
      <c r="X69" s="186"/>
    </row>
    <row r="70" spans="1:24" ht="13.5" customHeight="1" x14ac:dyDescent="0.2">
      <c r="A70" s="373"/>
      <c r="B70" s="367"/>
      <c r="C70" s="516"/>
      <c r="D70" s="469"/>
      <c r="E70" s="359"/>
      <c r="F70" s="471"/>
      <c r="G70" s="188" t="s">
        <v>13</v>
      </c>
      <c r="H70" s="170">
        <f t="shared" ref="H70:S70" si="21">SUM(H66:H69)</f>
        <v>240.85899999999998</v>
      </c>
      <c r="I70" s="91">
        <f t="shared" si="21"/>
        <v>2.7709999999999999</v>
      </c>
      <c r="J70" s="91">
        <f t="shared" si="21"/>
        <v>2.1240000000000001</v>
      </c>
      <c r="K70" s="104">
        <f t="shared" si="21"/>
        <v>238.08799999999999</v>
      </c>
      <c r="L70" s="170">
        <f>SUM(L66:L69)</f>
        <v>30</v>
      </c>
      <c r="M70" s="91">
        <f t="shared" si="21"/>
        <v>0</v>
      </c>
      <c r="N70" s="91">
        <f t="shared" si="21"/>
        <v>0</v>
      </c>
      <c r="O70" s="104">
        <f t="shared" si="21"/>
        <v>30</v>
      </c>
      <c r="P70" s="170">
        <f t="shared" si="21"/>
        <v>30</v>
      </c>
      <c r="Q70" s="91">
        <f t="shared" si="21"/>
        <v>0</v>
      </c>
      <c r="R70" s="91">
        <f t="shared" si="21"/>
        <v>0</v>
      </c>
      <c r="S70" s="266">
        <f t="shared" si="21"/>
        <v>30</v>
      </c>
      <c r="T70" s="365"/>
      <c r="U70" s="112">
        <f>SUM(U66)</f>
        <v>13</v>
      </c>
      <c r="V70" s="91">
        <f>SUM(V66)</f>
        <v>2</v>
      </c>
      <c r="W70" s="104">
        <f>SUM(W66)</f>
        <v>2</v>
      </c>
    </row>
    <row r="71" spans="1:24" ht="37.5" customHeight="1" x14ac:dyDescent="0.2">
      <c r="A71" s="339" t="s">
        <v>22</v>
      </c>
      <c r="B71" s="342" t="s">
        <v>23</v>
      </c>
      <c r="C71" s="513">
        <v>9</v>
      </c>
      <c r="D71" s="512" t="s">
        <v>254</v>
      </c>
      <c r="E71" s="523" t="s">
        <v>52</v>
      </c>
      <c r="F71" s="535">
        <v>14</v>
      </c>
      <c r="G71" s="138" t="s">
        <v>18</v>
      </c>
      <c r="H71" s="134">
        <v>5</v>
      </c>
      <c r="I71" s="134">
        <v>5</v>
      </c>
      <c r="J71" s="140"/>
      <c r="K71" s="140"/>
      <c r="L71" s="140"/>
      <c r="M71" s="140"/>
      <c r="N71" s="140"/>
      <c r="O71" s="140"/>
      <c r="P71" s="140"/>
      <c r="Q71" s="140"/>
      <c r="R71" s="140"/>
      <c r="S71" s="280"/>
      <c r="T71" s="537" t="s">
        <v>257</v>
      </c>
      <c r="U71" s="257">
        <v>8</v>
      </c>
      <c r="V71" s="257">
        <v>12</v>
      </c>
      <c r="W71" s="253">
        <v>16</v>
      </c>
    </row>
    <row r="72" spans="1:24" ht="42.75" customHeight="1" x14ac:dyDescent="0.2">
      <c r="A72" s="341"/>
      <c r="B72" s="344"/>
      <c r="C72" s="514"/>
      <c r="D72" s="512"/>
      <c r="E72" s="525"/>
      <c r="F72" s="536"/>
      <c r="G72" s="142" t="s">
        <v>13</v>
      </c>
      <c r="H72" s="111">
        <f>SUM(H71)</f>
        <v>5</v>
      </c>
      <c r="I72" s="111">
        <f t="shared" ref="I72:S72" si="22">SUM(I71)</f>
        <v>5</v>
      </c>
      <c r="J72" s="111">
        <f t="shared" si="22"/>
        <v>0</v>
      </c>
      <c r="K72" s="111">
        <f t="shared" si="22"/>
        <v>0</v>
      </c>
      <c r="L72" s="111">
        <f t="shared" si="22"/>
        <v>0</v>
      </c>
      <c r="M72" s="111">
        <f t="shared" si="22"/>
        <v>0</v>
      </c>
      <c r="N72" s="111">
        <f t="shared" si="22"/>
        <v>0</v>
      </c>
      <c r="O72" s="111">
        <f t="shared" si="22"/>
        <v>0</v>
      </c>
      <c r="P72" s="111">
        <f t="shared" si="22"/>
        <v>0</v>
      </c>
      <c r="Q72" s="111">
        <f t="shared" si="22"/>
        <v>0</v>
      </c>
      <c r="R72" s="111">
        <f t="shared" si="22"/>
        <v>0</v>
      </c>
      <c r="S72" s="267">
        <f t="shared" si="22"/>
        <v>0</v>
      </c>
      <c r="T72" s="540"/>
      <c r="U72" s="111">
        <f>SUM(U71)</f>
        <v>8</v>
      </c>
      <c r="V72" s="111">
        <f t="shared" ref="V72:W72" si="23">SUM(V71)</f>
        <v>12</v>
      </c>
      <c r="W72" s="268">
        <f t="shared" si="23"/>
        <v>16</v>
      </c>
    </row>
    <row r="73" spans="1:24" ht="18.75" customHeight="1" x14ac:dyDescent="0.2">
      <c r="A73" s="339" t="s">
        <v>22</v>
      </c>
      <c r="B73" s="342" t="s">
        <v>23</v>
      </c>
      <c r="C73" s="513">
        <v>10</v>
      </c>
      <c r="D73" s="326" t="s">
        <v>258</v>
      </c>
      <c r="E73" s="523" t="s">
        <v>272</v>
      </c>
      <c r="F73" s="535" t="s">
        <v>273</v>
      </c>
      <c r="G73" s="138" t="s">
        <v>92</v>
      </c>
      <c r="H73" s="134"/>
      <c r="I73" s="134"/>
      <c r="J73" s="134"/>
      <c r="K73" s="134"/>
      <c r="L73" s="134">
        <v>23.1</v>
      </c>
      <c r="M73" s="134">
        <v>23.1</v>
      </c>
      <c r="N73" s="134"/>
      <c r="O73" s="134"/>
      <c r="P73" s="134"/>
      <c r="Q73" s="134"/>
      <c r="R73" s="134"/>
      <c r="S73" s="263"/>
      <c r="T73" s="537" t="s">
        <v>260</v>
      </c>
      <c r="U73" s="320">
        <v>1</v>
      </c>
      <c r="V73" s="320">
        <v>0</v>
      </c>
      <c r="W73" s="323">
        <v>0</v>
      </c>
    </row>
    <row r="74" spans="1:24" ht="15.75" customHeight="1" x14ac:dyDescent="0.2">
      <c r="A74" s="340"/>
      <c r="B74" s="343"/>
      <c r="C74" s="515"/>
      <c r="D74" s="327"/>
      <c r="E74" s="524"/>
      <c r="F74" s="543"/>
      <c r="G74" s="138" t="s">
        <v>18</v>
      </c>
      <c r="H74" s="134">
        <v>65</v>
      </c>
      <c r="I74" s="134">
        <v>5</v>
      </c>
      <c r="J74" s="134">
        <v>3</v>
      </c>
      <c r="K74" s="134">
        <v>60</v>
      </c>
      <c r="L74" s="134">
        <v>10</v>
      </c>
      <c r="M74" s="134">
        <v>10</v>
      </c>
      <c r="N74" s="134"/>
      <c r="O74" s="134"/>
      <c r="P74" s="134"/>
      <c r="Q74" s="134"/>
      <c r="R74" s="134"/>
      <c r="S74" s="263"/>
      <c r="T74" s="542"/>
      <c r="U74" s="322"/>
      <c r="V74" s="322"/>
      <c r="W74" s="325"/>
    </row>
    <row r="75" spans="1:24" ht="23.25" customHeight="1" thickBot="1" x14ac:dyDescent="0.25">
      <c r="A75" s="341"/>
      <c r="B75" s="344"/>
      <c r="C75" s="514"/>
      <c r="D75" s="328"/>
      <c r="E75" s="525"/>
      <c r="F75" s="536"/>
      <c r="G75" s="139" t="s">
        <v>13</v>
      </c>
      <c r="H75" s="111">
        <f>SUM(H73:H74)</f>
        <v>65</v>
      </c>
      <c r="I75" s="111">
        <f t="shared" ref="I75:S75" si="24">SUM(I73:I74)</f>
        <v>5</v>
      </c>
      <c r="J75" s="111">
        <f t="shared" si="24"/>
        <v>3</v>
      </c>
      <c r="K75" s="111">
        <f t="shared" si="24"/>
        <v>60</v>
      </c>
      <c r="L75" s="111">
        <f t="shared" si="24"/>
        <v>33.1</v>
      </c>
      <c r="M75" s="111">
        <f t="shared" si="24"/>
        <v>33.1</v>
      </c>
      <c r="N75" s="111">
        <f t="shared" si="24"/>
        <v>0</v>
      </c>
      <c r="O75" s="111">
        <f t="shared" si="24"/>
        <v>0</v>
      </c>
      <c r="P75" s="111">
        <f t="shared" si="24"/>
        <v>0</v>
      </c>
      <c r="Q75" s="111">
        <f t="shared" si="24"/>
        <v>0</v>
      </c>
      <c r="R75" s="111">
        <f t="shared" si="24"/>
        <v>0</v>
      </c>
      <c r="S75" s="267">
        <f t="shared" si="24"/>
        <v>0</v>
      </c>
      <c r="T75" s="538"/>
      <c r="U75" s="288"/>
      <c r="V75" s="288"/>
      <c r="W75" s="289"/>
    </row>
    <row r="76" spans="1:24" ht="16.5" customHeight="1" thickBot="1" x14ac:dyDescent="0.25">
      <c r="A76" s="131" t="s">
        <v>22</v>
      </c>
      <c r="B76" s="125" t="s">
        <v>23</v>
      </c>
      <c r="C76" s="528" t="s">
        <v>14</v>
      </c>
      <c r="D76" s="529"/>
      <c r="E76" s="529"/>
      <c r="F76" s="529"/>
      <c r="G76" s="529"/>
      <c r="H76" s="189">
        <f>H53+H55+H58+H60+H70+H65+H72+H75</f>
        <v>1308.9589999999998</v>
      </c>
      <c r="I76" s="189">
        <f>I53+I55+I58+I60+I70+I65+I72+I75</f>
        <v>812.86099999999988</v>
      </c>
      <c r="J76" s="189">
        <f>J53+J55+J58+J60+J70+J65+J72+J75</f>
        <v>539.69400000000007</v>
      </c>
      <c r="K76" s="189">
        <f t="shared" ref="K76:S76" si="25">K53+K55+K58+K60+K70+K65+K72+K75</f>
        <v>495.99799999999999</v>
      </c>
      <c r="L76" s="189">
        <f t="shared" si="25"/>
        <v>878.80000000000007</v>
      </c>
      <c r="M76" s="189">
        <f t="shared" si="25"/>
        <v>848.80000000000007</v>
      </c>
      <c r="N76" s="189">
        <f t="shared" si="25"/>
        <v>550</v>
      </c>
      <c r="O76" s="189">
        <f t="shared" si="25"/>
        <v>30</v>
      </c>
      <c r="P76" s="189">
        <f t="shared" si="25"/>
        <v>842.5</v>
      </c>
      <c r="Q76" s="189">
        <f t="shared" si="25"/>
        <v>812.5</v>
      </c>
      <c r="R76" s="189">
        <f t="shared" si="25"/>
        <v>550</v>
      </c>
      <c r="S76" s="189">
        <f t="shared" si="25"/>
        <v>30</v>
      </c>
      <c r="T76" s="29" t="s">
        <v>37</v>
      </c>
      <c r="U76" s="93"/>
      <c r="V76" s="93"/>
      <c r="W76" s="106"/>
    </row>
    <row r="77" spans="1:24" ht="19.5" customHeight="1" thickBot="1" x14ac:dyDescent="0.25">
      <c r="A77" s="7" t="s">
        <v>22</v>
      </c>
      <c r="B77" s="8" t="s">
        <v>24</v>
      </c>
      <c r="C77" s="517" t="s">
        <v>29</v>
      </c>
      <c r="D77" s="518"/>
      <c r="E77" s="518"/>
      <c r="F77" s="518"/>
      <c r="G77" s="51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518"/>
      <c r="U77" s="518"/>
      <c r="V77" s="518"/>
      <c r="W77" s="519"/>
    </row>
    <row r="78" spans="1:24" ht="35.25" customHeight="1" x14ac:dyDescent="0.2">
      <c r="A78" s="371" t="s">
        <v>22</v>
      </c>
      <c r="B78" s="368" t="s">
        <v>24</v>
      </c>
      <c r="C78" s="509" t="s">
        <v>22</v>
      </c>
      <c r="D78" s="333" t="s">
        <v>76</v>
      </c>
      <c r="E78" s="397" t="s">
        <v>49</v>
      </c>
      <c r="F78" s="397" t="s">
        <v>34</v>
      </c>
      <c r="G78" s="15" t="s">
        <v>58</v>
      </c>
      <c r="H78" s="171">
        <v>164.2</v>
      </c>
      <c r="I78" s="133">
        <v>164.2</v>
      </c>
      <c r="J78" s="133">
        <v>90.5</v>
      </c>
      <c r="K78" s="136"/>
      <c r="L78" s="171">
        <v>170</v>
      </c>
      <c r="M78" s="133">
        <v>170</v>
      </c>
      <c r="N78" s="133">
        <v>95</v>
      </c>
      <c r="O78" s="136"/>
      <c r="P78" s="171">
        <v>170</v>
      </c>
      <c r="Q78" s="133">
        <v>170</v>
      </c>
      <c r="R78" s="133">
        <v>95</v>
      </c>
      <c r="S78" s="277"/>
      <c r="T78" s="511" t="s">
        <v>59</v>
      </c>
      <c r="U78" s="256">
        <v>27</v>
      </c>
      <c r="V78" s="256">
        <v>29</v>
      </c>
      <c r="W78" s="282">
        <v>30</v>
      </c>
    </row>
    <row r="79" spans="1:24" s="14" customFormat="1" ht="35.25" customHeight="1" x14ac:dyDescent="0.2">
      <c r="A79" s="372"/>
      <c r="B79" s="374"/>
      <c r="C79" s="510"/>
      <c r="D79" s="330"/>
      <c r="E79" s="398"/>
      <c r="F79" s="398"/>
      <c r="G79" s="11" t="s">
        <v>13</v>
      </c>
      <c r="H79" s="121">
        <f>SUM(H78:H78)</f>
        <v>164.2</v>
      </c>
      <c r="I79" s="90">
        <f t="shared" ref="I79:S79" si="26">SUM(I78:I78)</f>
        <v>164.2</v>
      </c>
      <c r="J79" s="90">
        <f t="shared" si="26"/>
        <v>90.5</v>
      </c>
      <c r="K79" s="103">
        <f t="shared" si="26"/>
        <v>0</v>
      </c>
      <c r="L79" s="121">
        <f t="shared" si="26"/>
        <v>170</v>
      </c>
      <c r="M79" s="90">
        <f t="shared" si="26"/>
        <v>170</v>
      </c>
      <c r="N79" s="90">
        <f t="shared" si="26"/>
        <v>95</v>
      </c>
      <c r="O79" s="103">
        <f t="shared" si="26"/>
        <v>0</v>
      </c>
      <c r="P79" s="121">
        <f t="shared" si="26"/>
        <v>170</v>
      </c>
      <c r="Q79" s="90">
        <f t="shared" si="26"/>
        <v>170</v>
      </c>
      <c r="R79" s="90">
        <f t="shared" si="26"/>
        <v>95</v>
      </c>
      <c r="S79" s="262">
        <f t="shared" si="26"/>
        <v>0</v>
      </c>
      <c r="T79" s="377"/>
      <c r="U79" s="90">
        <f>SUM(U78:U78)</f>
        <v>27</v>
      </c>
      <c r="V79" s="90">
        <f>SUM(V78:V78)</f>
        <v>29</v>
      </c>
      <c r="W79" s="274">
        <f>SUM(W78:W78)</f>
        <v>30</v>
      </c>
    </row>
    <row r="80" spans="1:24" ht="18.75" customHeight="1" x14ac:dyDescent="0.2">
      <c r="A80" s="373" t="s">
        <v>22</v>
      </c>
      <c r="B80" s="367" t="s">
        <v>24</v>
      </c>
      <c r="C80" s="508" t="s">
        <v>23</v>
      </c>
      <c r="D80" s="329" t="s">
        <v>84</v>
      </c>
      <c r="E80" s="520" t="s">
        <v>202</v>
      </c>
      <c r="F80" s="307" t="s">
        <v>160</v>
      </c>
      <c r="G80" s="27" t="s">
        <v>18</v>
      </c>
      <c r="H80" s="152">
        <v>341.2</v>
      </c>
      <c r="I80" s="134">
        <v>341.2</v>
      </c>
      <c r="J80" s="134">
        <v>147.30000000000001</v>
      </c>
      <c r="K80" s="123"/>
      <c r="L80" s="152">
        <v>360</v>
      </c>
      <c r="M80" s="134">
        <v>360</v>
      </c>
      <c r="N80" s="134">
        <v>155</v>
      </c>
      <c r="O80" s="123"/>
      <c r="P80" s="152">
        <v>360</v>
      </c>
      <c r="Q80" s="134">
        <v>360</v>
      </c>
      <c r="R80" s="134">
        <v>155</v>
      </c>
      <c r="S80" s="118"/>
      <c r="T80" s="375" t="s">
        <v>103</v>
      </c>
      <c r="U80" s="316">
        <v>120</v>
      </c>
      <c r="V80" s="316">
        <v>130</v>
      </c>
      <c r="W80" s="393">
        <v>140</v>
      </c>
    </row>
    <row r="81" spans="1:34" ht="23.25" customHeight="1" x14ac:dyDescent="0.2">
      <c r="A81" s="371"/>
      <c r="B81" s="368"/>
      <c r="C81" s="509"/>
      <c r="D81" s="333"/>
      <c r="E81" s="521"/>
      <c r="F81" s="308"/>
      <c r="G81" s="27" t="s">
        <v>38</v>
      </c>
      <c r="H81" s="152">
        <v>79.099999999999994</v>
      </c>
      <c r="I81" s="134">
        <v>77.099999999999994</v>
      </c>
      <c r="J81" s="134"/>
      <c r="K81" s="123">
        <v>2</v>
      </c>
      <c r="L81" s="152">
        <v>80</v>
      </c>
      <c r="M81" s="134">
        <v>80</v>
      </c>
      <c r="N81" s="134"/>
      <c r="O81" s="123"/>
      <c r="P81" s="152">
        <v>80</v>
      </c>
      <c r="Q81" s="134">
        <v>80</v>
      </c>
      <c r="R81" s="134"/>
      <c r="S81" s="278"/>
      <c r="T81" s="376"/>
      <c r="U81" s="318"/>
      <c r="V81" s="318"/>
      <c r="W81" s="301"/>
    </row>
    <row r="82" spans="1:34" ht="20.25" customHeight="1" x14ac:dyDescent="0.2">
      <c r="A82" s="372"/>
      <c r="B82" s="374"/>
      <c r="C82" s="510"/>
      <c r="D82" s="330"/>
      <c r="E82" s="522"/>
      <c r="F82" s="310"/>
      <c r="G82" s="11" t="s">
        <v>13</v>
      </c>
      <c r="H82" s="121">
        <f>SUM(H80:H81)</f>
        <v>420.29999999999995</v>
      </c>
      <c r="I82" s="90">
        <f t="shared" ref="I82:S82" si="27">SUM(I80:I81)</f>
        <v>418.29999999999995</v>
      </c>
      <c r="J82" s="90">
        <f t="shared" si="27"/>
        <v>147.30000000000001</v>
      </c>
      <c r="K82" s="103">
        <f t="shared" si="27"/>
        <v>2</v>
      </c>
      <c r="L82" s="121">
        <f t="shared" si="27"/>
        <v>440</v>
      </c>
      <c r="M82" s="90">
        <f t="shared" si="27"/>
        <v>440</v>
      </c>
      <c r="N82" s="90">
        <f t="shared" si="27"/>
        <v>155</v>
      </c>
      <c r="O82" s="103">
        <f t="shared" si="27"/>
        <v>0</v>
      </c>
      <c r="P82" s="121">
        <f t="shared" si="27"/>
        <v>440</v>
      </c>
      <c r="Q82" s="90">
        <f t="shared" si="27"/>
        <v>440</v>
      </c>
      <c r="R82" s="90">
        <f t="shared" si="27"/>
        <v>155</v>
      </c>
      <c r="S82" s="262">
        <f t="shared" si="27"/>
        <v>0</v>
      </c>
      <c r="T82" s="377"/>
      <c r="U82" s="95">
        <f>SUM(U80:U81)</f>
        <v>120</v>
      </c>
      <c r="V82" s="90">
        <f>SUM(V80:V81)</f>
        <v>130</v>
      </c>
      <c r="W82" s="274">
        <f>SUM(W80:W81)</f>
        <v>140</v>
      </c>
    </row>
    <row r="83" spans="1:34" x14ac:dyDescent="0.2">
      <c r="A83" s="373" t="s">
        <v>22</v>
      </c>
      <c r="B83" s="367" t="s">
        <v>24</v>
      </c>
      <c r="C83" s="508" t="s">
        <v>24</v>
      </c>
      <c r="D83" s="329" t="s">
        <v>79</v>
      </c>
      <c r="E83" s="396" t="s">
        <v>52</v>
      </c>
      <c r="F83" s="396" t="s">
        <v>34</v>
      </c>
      <c r="G83" s="27" t="s">
        <v>18</v>
      </c>
      <c r="H83" s="152">
        <v>5</v>
      </c>
      <c r="I83" s="134">
        <v>5</v>
      </c>
      <c r="J83" s="134"/>
      <c r="K83" s="123"/>
      <c r="L83" s="152">
        <v>5</v>
      </c>
      <c r="M83" s="134">
        <v>5</v>
      </c>
      <c r="N83" s="134"/>
      <c r="O83" s="123"/>
      <c r="P83" s="152">
        <v>5</v>
      </c>
      <c r="Q83" s="134">
        <v>5</v>
      </c>
      <c r="R83" s="135"/>
      <c r="S83" s="278"/>
      <c r="T83" s="375" t="s">
        <v>104</v>
      </c>
      <c r="U83" s="316">
        <v>160</v>
      </c>
      <c r="V83" s="316">
        <v>160</v>
      </c>
      <c r="W83" s="393">
        <v>160</v>
      </c>
    </row>
    <row r="84" spans="1:34" x14ac:dyDescent="0.2">
      <c r="A84" s="371"/>
      <c r="B84" s="368"/>
      <c r="C84" s="509"/>
      <c r="D84" s="333"/>
      <c r="E84" s="397"/>
      <c r="F84" s="397"/>
      <c r="G84" s="27"/>
      <c r="H84" s="152"/>
      <c r="I84" s="134"/>
      <c r="J84" s="134"/>
      <c r="K84" s="123"/>
      <c r="L84" s="152"/>
      <c r="M84" s="134"/>
      <c r="N84" s="134"/>
      <c r="O84" s="123"/>
      <c r="P84" s="190"/>
      <c r="Q84" s="134"/>
      <c r="R84" s="135"/>
      <c r="S84" s="278"/>
      <c r="T84" s="376"/>
      <c r="U84" s="318"/>
      <c r="V84" s="318"/>
      <c r="W84" s="301"/>
    </row>
    <row r="85" spans="1:34" ht="11.25" customHeight="1" x14ac:dyDescent="0.2">
      <c r="A85" s="372"/>
      <c r="B85" s="374"/>
      <c r="C85" s="510"/>
      <c r="D85" s="330"/>
      <c r="E85" s="398"/>
      <c r="F85" s="398"/>
      <c r="G85" s="11" t="s">
        <v>13</v>
      </c>
      <c r="H85" s="121">
        <f>SUM(H83:H84)</f>
        <v>5</v>
      </c>
      <c r="I85" s="90">
        <f t="shared" ref="I85:S85" si="28">SUM(I83:I84)</f>
        <v>5</v>
      </c>
      <c r="J85" s="90">
        <f t="shared" si="28"/>
        <v>0</v>
      </c>
      <c r="K85" s="103">
        <f t="shared" si="28"/>
        <v>0</v>
      </c>
      <c r="L85" s="121">
        <f t="shared" si="28"/>
        <v>5</v>
      </c>
      <c r="M85" s="90">
        <f t="shared" si="28"/>
        <v>5</v>
      </c>
      <c r="N85" s="90">
        <f t="shared" si="28"/>
        <v>0</v>
      </c>
      <c r="O85" s="103">
        <f t="shared" si="28"/>
        <v>0</v>
      </c>
      <c r="P85" s="121">
        <f t="shared" si="28"/>
        <v>5</v>
      </c>
      <c r="Q85" s="90">
        <f t="shared" si="28"/>
        <v>5</v>
      </c>
      <c r="R85" s="90">
        <f t="shared" si="28"/>
        <v>0</v>
      </c>
      <c r="S85" s="262">
        <f t="shared" si="28"/>
        <v>0</v>
      </c>
      <c r="T85" s="377"/>
      <c r="U85" s="95">
        <f>SUM(U83:U84)</f>
        <v>160</v>
      </c>
      <c r="V85" s="90">
        <f>SUM(V83:V84)</f>
        <v>160</v>
      </c>
      <c r="W85" s="274">
        <f>SUM(W83:W84)</f>
        <v>160</v>
      </c>
    </row>
    <row r="86" spans="1:34" x14ac:dyDescent="0.2">
      <c r="A86" s="373" t="s">
        <v>22</v>
      </c>
      <c r="B86" s="367" t="s">
        <v>24</v>
      </c>
      <c r="C86" s="508" t="s">
        <v>25</v>
      </c>
      <c r="D86" s="329" t="s">
        <v>77</v>
      </c>
      <c r="E86" s="396" t="s">
        <v>78</v>
      </c>
      <c r="F86" s="396" t="s">
        <v>34</v>
      </c>
      <c r="G86" s="10" t="s">
        <v>17</v>
      </c>
      <c r="H86" s="114"/>
      <c r="I86" s="132"/>
      <c r="J86" s="132"/>
      <c r="K86" s="122"/>
      <c r="L86" s="114"/>
      <c r="M86" s="132"/>
      <c r="N86" s="132"/>
      <c r="O86" s="122"/>
      <c r="P86" s="114"/>
      <c r="Q86" s="132"/>
      <c r="R86" s="132"/>
      <c r="S86" s="118"/>
      <c r="T86" s="375" t="s">
        <v>105</v>
      </c>
      <c r="U86" s="316">
        <v>3</v>
      </c>
      <c r="V86" s="316">
        <v>3</v>
      </c>
      <c r="W86" s="393">
        <v>4</v>
      </c>
    </row>
    <row r="87" spans="1:34" x14ac:dyDescent="0.2">
      <c r="A87" s="371"/>
      <c r="B87" s="368"/>
      <c r="C87" s="509"/>
      <c r="D87" s="333"/>
      <c r="E87" s="397"/>
      <c r="F87" s="397"/>
      <c r="G87" s="10" t="s">
        <v>18</v>
      </c>
      <c r="H87" s="152">
        <v>3</v>
      </c>
      <c r="I87" s="134">
        <v>3</v>
      </c>
      <c r="J87" s="134"/>
      <c r="K87" s="123"/>
      <c r="L87" s="152">
        <v>3</v>
      </c>
      <c r="M87" s="134">
        <v>3</v>
      </c>
      <c r="N87" s="134"/>
      <c r="O87" s="123"/>
      <c r="P87" s="152">
        <v>3</v>
      </c>
      <c r="Q87" s="134">
        <v>3</v>
      </c>
      <c r="R87" s="135"/>
      <c r="S87" s="278"/>
      <c r="T87" s="376"/>
      <c r="U87" s="318"/>
      <c r="V87" s="318"/>
      <c r="W87" s="301"/>
    </row>
    <row r="88" spans="1:34" ht="16.5" customHeight="1" x14ac:dyDescent="0.2">
      <c r="A88" s="372"/>
      <c r="B88" s="374"/>
      <c r="C88" s="510"/>
      <c r="D88" s="330"/>
      <c r="E88" s="398"/>
      <c r="F88" s="398"/>
      <c r="G88" s="11" t="s">
        <v>13</v>
      </c>
      <c r="H88" s="121">
        <f>SUM(H86:H87)</f>
        <v>3</v>
      </c>
      <c r="I88" s="90">
        <f t="shared" ref="I88:S88" si="29">SUM(I86:I87)</f>
        <v>3</v>
      </c>
      <c r="J88" s="90">
        <f t="shared" si="29"/>
        <v>0</v>
      </c>
      <c r="K88" s="103">
        <f t="shared" si="29"/>
        <v>0</v>
      </c>
      <c r="L88" s="121">
        <f t="shared" si="29"/>
        <v>3</v>
      </c>
      <c r="M88" s="90">
        <f t="shared" si="29"/>
        <v>3</v>
      </c>
      <c r="N88" s="90">
        <f t="shared" si="29"/>
        <v>0</v>
      </c>
      <c r="O88" s="103">
        <f t="shared" si="29"/>
        <v>0</v>
      </c>
      <c r="P88" s="121">
        <f t="shared" si="29"/>
        <v>3</v>
      </c>
      <c r="Q88" s="90">
        <f t="shared" si="29"/>
        <v>3</v>
      </c>
      <c r="R88" s="90">
        <f t="shared" si="29"/>
        <v>0</v>
      </c>
      <c r="S88" s="262">
        <f t="shared" si="29"/>
        <v>0</v>
      </c>
      <c r="T88" s="377"/>
      <c r="U88" s="90">
        <f>SUM(U86:U87)</f>
        <v>3</v>
      </c>
      <c r="V88" s="90">
        <f>SUM(V86:V87)</f>
        <v>3</v>
      </c>
      <c r="W88" s="274">
        <f>SUM(W86:W87)</f>
        <v>4</v>
      </c>
    </row>
    <row r="89" spans="1:34" ht="14.25" customHeight="1" x14ac:dyDescent="0.2">
      <c r="A89" s="373" t="s">
        <v>22</v>
      </c>
      <c r="B89" s="367" t="s">
        <v>24</v>
      </c>
      <c r="C89" s="508" t="s">
        <v>26</v>
      </c>
      <c r="D89" s="329" t="s">
        <v>83</v>
      </c>
      <c r="E89" s="396" t="s">
        <v>49</v>
      </c>
      <c r="F89" s="396" t="s">
        <v>34</v>
      </c>
      <c r="G89" s="10" t="s">
        <v>17</v>
      </c>
      <c r="H89" s="114"/>
      <c r="I89" s="132"/>
      <c r="J89" s="132"/>
      <c r="K89" s="122"/>
      <c r="L89" s="114"/>
      <c r="M89" s="132"/>
      <c r="N89" s="132"/>
      <c r="O89" s="122"/>
      <c r="P89" s="114"/>
      <c r="Q89" s="132"/>
      <c r="R89" s="132"/>
      <c r="S89" s="118"/>
      <c r="T89" s="375" t="s">
        <v>255</v>
      </c>
      <c r="U89" s="316">
        <v>350</v>
      </c>
      <c r="V89" s="316">
        <v>350</v>
      </c>
      <c r="W89" s="393">
        <v>350</v>
      </c>
    </row>
    <row r="90" spans="1:34" ht="15.75" customHeight="1" x14ac:dyDescent="0.2">
      <c r="A90" s="371"/>
      <c r="B90" s="368"/>
      <c r="C90" s="509"/>
      <c r="D90" s="333"/>
      <c r="E90" s="397"/>
      <c r="F90" s="397"/>
      <c r="G90" s="10" t="s">
        <v>18</v>
      </c>
      <c r="H90" s="152">
        <v>7.4</v>
      </c>
      <c r="I90" s="134">
        <v>7.4</v>
      </c>
      <c r="J90" s="134"/>
      <c r="K90" s="123"/>
      <c r="L90" s="152">
        <v>7.5</v>
      </c>
      <c r="M90" s="134">
        <v>7.5</v>
      </c>
      <c r="N90" s="134"/>
      <c r="O90" s="123"/>
      <c r="P90" s="152">
        <v>7.5</v>
      </c>
      <c r="Q90" s="134">
        <v>7.5</v>
      </c>
      <c r="R90" s="135"/>
      <c r="S90" s="278"/>
      <c r="T90" s="376"/>
      <c r="U90" s="318"/>
      <c r="V90" s="318"/>
      <c r="W90" s="301"/>
    </row>
    <row r="91" spans="1:34" s="19" customFormat="1" ht="21" customHeight="1" thickBot="1" x14ac:dyDescent="0.25">
      <c r="A91" s="526"/>
      <c r="B91" s="369"/>
      <c r="C91" s="527"/>
      <c r="D91" s="394"/>
      <c r="E91" s="399"/>
      <c r="F91" s="399"/>
      <c r="G91" s="21" t="s">
        <v>13</v>
      </c>
      <c r="H91" s="191">
        <f>SUM(H89:H90)</f>
        <v>7.4</v>
      </c>
      <c r="I91" s="192">
        <f t="shared" ref="I91:S91" si="30">SUM(I89:I90)</f>
        <v>7.4</v>
      </c>
      <c r="J91" s="192">
        <f t="shared" si="30"/>
        <v>0</v>
      </c>
      <c r="K91" s="193">
        <f t="shared" si="30"/>
        <v>0</v>
      </c>
      <c r="L91" s="191">
        <f t="shared" si="30"/>
        <v>7.5</v>
      </c>
      <c r="M91" s="192">
        <f t="shared" si="30"/>
        <v>7.5</v>
      </c>
      <c r="N91" s="192">
        <f t="shared" si="30"/>
        <v>0</v>
      </c>
      <c r="O91" s="193">
        <f t="shared" si="30"/>
        <v>0</v>
      </c>
      <c r="P91" s="191">
        <f t="shared" si="30"/>
        <v>7.5</v>
      </c>
      <c r="Q91" s="192">
        <f t="shared" si="30"/>
        <v>7.5</v>
      </c>
      <c r="R91" s="192">
        <f t="shared" si="30"/>
        <v>0</v>
      </c>
      <c r="S91" s="279">
        <f t="shared" si="30"/>
        <v>0</v>
      </c>
      <c r="T91" s="376"/>
      <c r="U91" s="91">
        <f>SUM(U89:U89)</f>
        <v>350</v>
      </c>
      <c r="V91" s="91">
        <f>SUM(V89:V89)</f>
        <v>350</v>
      </c>
      <c r="W91" s="275">
        <f>SUM(W89:W89)</f>
        <v>350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s="19" customFormat="1" ht="21" customHeight="1" x14ac:dyDescent="0.2">
      <c r="A92" s="339" t="s">
        <v>22</v>
      </c>
      <c r="B92" s="342" t="s">
        <v>24</v>
      </c>
      <c r="C92" s="513">
        <v>6</v>
      </c>
      <c r="D92" s="512" t="s">
        <v>261</v>
      </c>
      <c r="E92" s="533" t="s">
        <v>78</v>
      </c>
      <c r="F92" s="535" t="s">
        <v>196</v>
      </c>
      <c r="G92" s="138" t="s">
        <v>18</v>
      </c>
      <c r="H92" s="134">
        <v>3</v>
      </c>
      <c r="I92" s="134"/>
      <c r="J92" s="134"/>
      <c r="K92" s="134">
        <v>3</v>
      </c>
      <c r="L92" s="140"/>
      <c r="M92" s="140"/>
      <c r="N92" s="140"/>
      <c r="O92" s="140"/>
      <c r="P92" s="140"/>
      <c r="Q92" s="140"/>
      <c r="R92" s="140"/>
      <c r="S92" s="280"/>
      <c r="T92" s="537" t="s">
        <v>262</v>
      </c>
      <c r="U92" s="257">
        <v>1</v>
      </c>
      <c r="V92" s="257">
        <v>0</v>
      </c>
      <c r="W92" s="272">
        <v>0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s="19" customFormat="1" ht="21" customHeight="1" thickBot="1" x14ac:dyDescent="0.25">
      <c r="A93" s="341"/>
      <c r="B93" s="344"/>
      <c r="C93" s="514"/>
      <c r="D93" s="512"/>
      <c r="E93" s="534"/>
      <c r="F93" s="536"/>
      <c r="G93" s="139" t="s">
        <v>13</v>
      </c>
      <c r="H93" s="141">
        <f>SUM(H92)</f>
        <v>3</v>
      </c>
      <c r="I93" s="141">
        <f t="shared" ref="I93:S93" si="31">SUM(I92)</f>
        <v>0</v>
      </c>
      <c r="J93" s="141">
        <f t="shared" si="31"/>
        <v>0</v>
      </c>
      <c r="K93" s="141">
        <f t="shared" si="31"/>
        <v>3</v>
      </c>
      <c r="L93" s="141">
        <f t="shared" si="31"/>
        <v>0</v>
      </c>
      <c r="M93" s="141">
        <f t="shared" si="31"/>
        <v>0</v>
      </c>
      <c r="N93" s="141">
        <f t="shared" si="31"/>
        <v>0</v>
      </c>
      <c r="O93" s="141">
        <f t="shared" si="31"/>
        <v>0</v>
      </c>
      <c r="P93" s="141">
        <f t="shared" si="31"/>
        <v>0</v>
      </c>
      <c r="Q93" s="141">
        <f t="shared" si="31"/>
        <v>0</v>
      </c>
      <c r="R93" s="141">
        <f t="shared" si="31"/>
        <v>0</v>
      </c>
      <c r="S93" s="281">
        <f t="shared" si="31"/>
        <v>0</v>
      </c>
      <c r="T93" s="538"/>
      <c r="U93" s="269">
        <f>SUM(U92)</f>
        <v>1</v>
      </c>
      <c r="V93" s="269">
        <f t="shared" ref="V93:W93" si="32">SUM(V92)</f>
        <v>0</v>
      </c>
      <c r="W93" s="270">
        <f t="shared" si="32"/>
        <v>0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ht="14.25" customHeight="1" thickBot="1" x14ac:dyDescent="0.25">
      <c r="A94" s="131" t="s">
        <v>22</v>
      </c>
      <c r="B94" s="125" t="s">
        <v>24</v>
      </c>
      <c r="C94" s="379" t="s">
        <v>14</v>
      </c>
      <c r="D94" s="380"/>
      <c r="E94" s="380"/>
      <c r="F94" s="380"/>
      <c r="G94" s="380"/>
      <c r="H94" s="189">
        <f>H79+H82+H85+H88+H91+H93</f>
        <v>602.9</v>
      </c>
      <c r="I94" s="189">
        <f t="shared" ref="I94:S94" si="33">I79+I82+I85+I88+I91+I93</f>
        <v>597.9</v>
      </c>
      <c r="J94" s="189">
        <f t="shared" si="33"/>
        <v>237.8</v>
      </c>
      <c r="K94" s="189">
        <f t="shared" si="33"/>
        <v>5</v>
      </c>
      <c r="L94" s="189">
        <f t="shared" si="33"/>
        <v>625.5</v>
      </c>
      <c r="M94" s="189">
        <f t="shared" si="33"/>
        <v>625.5</v>
      </c>
      <c r="N94" s="189">
        <f t="shared" si="33"/>
        <v>250</v>
      </c>
      <c r="O94" s="189">
        <f t="shared" si="33"/>
        <v>0</v>
      </c>
      <c r="P94" s="189">
        <f t="shared" si="33"/>
        <v>625.5</v>
      </c>
      <c r="Q94" s="189">
        <f t="shared" si="33"/>
        <v>625.5</v>
      </c>
      <c r="R94" s="189">
        <f t="shared" si="33"/>
        <v>250</v>
      </c>
      <c r="S94" s="189">
        <f t="shared" si="33"/>
        <v>0</v>
      </c>
      <c r="T94" s="9" t="s">
        <v>37</v>
      </c>
      <c r="U94" s="96"/>
      <c r="V94" s="96"/>
      <c r="W94" s="107"/>
    </row>
    <row r="95" spans="1:34" s="12" customFormat="1" ht="11.25" customHeight="1" thickBot="1" x14ac:dyDescent="0.25">
      <c r="A95" s="23" t="s">
        <v>22</v>
      </c>
      <c r="B95" s="24" t="s">
        <v>25</v>
      </c>
      <c r="C95" s="382" t="s">
        <v>100</v>
      </c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4"/>
    </row>
    <row r="96" spans="1:34" ht="14.25" customHeight="1" x14ac:dyDescent="0.2">
      <c r="A96" s="370" t="s">
        <v>22</v>
      </c>
      <c r="B96" s="481" t="s">
        <v>25</v>
      </c>
      <c r="C96" s="498" t="s">
        <v>22</v>
      </c>
      <c r="D96" s="381" t="s">
        <v>219</v>
      </c>
      <c r="E96" s="424" t="s">
        <v>56</v>
      </c>
      <c r="F96" s="378" t="s">
        <v>102</v>
      </c>
      <c r="G96" s="72" t="s">
        <v>58</v>
      </c>
      <c r="H96" s="171">
        <v>56.4</v>
      </c>
      <c r="I96" s="133">
        <v>56.4</v>
      </c>
      <c r="J96" s="133">
        <v>42.3</v>
      </c>
      <c r="K96" s="136"/>
      <c r="L96" s="171">
        <v>56.4</v>
      </c>
      <c r="M96" s="133">
        <v>56.4</v>
      </c>
      <c r="N96" s="133">
        <v>42.3</v>
      </c>
      <c r="O96" s="136"/>
      <c r="P96" s="171">
        <v>56.4</v>
      </c>
      <c r="Q96" s="133">
        <v>56.4</v>
      </c>
      <c r="R96" s="194">
        <v>42.3</v>
      </c>
      <c r="S96" s="260"/>
      <c r="T96" s="532" t="s">
        <v>117</v>
      </c>
      <c r="U96" s="531">
        <v>2400</v>
      </c>
      <c r="V96" s="530">
        <v>2300</v>
      </c>
      <c r="W96" s="541">
        <v>2200</v>
      </c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23" ht="18" customHeight="1" x14ac:dyDescent="0.2">
      <c r="A97" s="355"/>
      <c r="B97" s="356"/>
      <c r="C97" s="385"/>
      <c r="D97" s="306"/>
      <c r="E97" s="390"/>
      <c r="F97" s="311"/>
      <c r="G97" s="72" t="s">
        <v>18</v>
      </c>
      <c r="H97" s="162"/>
      <c r="I97" s="135"/>
      <c r="J97" s="135"/>
      <c r="K97" s="130"/>
      <c r="L97" s="162"/>
      <c r="M97" s="135"/>
      <c r="N97" s="135"/>
      <c r="O97" s="130"/>
      <c r="P97" s="162"/>
      <c r="Q97" s="135"/>
      <c r="R97" s="135"/>
      <c r="S97" s="261"/>
      <c r="T97" s="332"/>
      <c r="U97" s="388"/>
      <c r="V97" s="466"/>
      <c r="W97" s="391"/>
    </row>
    <row r="98" spans="1:23" ht="20.25" customHeight="1" x14ac:dyDescent="0.2">
      <c r="A98" s="355"/>
      <c r="B98" s="356"/>
      <c r="C98" s="385"/>
      <c r="D98" s="306"/>
      <c r="E98" s="390"/>
      <c r="F98" s="311"/>
      <c r="G98" s="32" t="s">
        <v>13</v>
      </c>
      <c r="H98" s="121">
        <f t="shared" ref="H98:S98" si="34">SUM(H96:H97)</f>
        <v>56.4</v>
      </c>
      <c r="I98" s="90">
        <f t="shared" si="34"/>
        <v>56.4</v>
      </c>
      <c r="J98" s="90">
        <f t="shared" si="34"/>
        <v>42.3</v>
      </c>
      <c r="K98" s="103">
        <f t="shared" si="34"/>
        <v>0</v>
      </c>
      <c r="L98" s="121">
        <f t="shared" si="34"/>
        <v>56.4</v>
      </c>
      <c r="M98" s="90">
        <f t="shared" si="34"/>
        <v>56.4</v>
      </c>
      <c r="N98" s="90">
        <f t="shared" si="34"/>
        <v>42.3</v>
      </c>
      <c r="O98" s="103">
        <f t="shared" si="34"/>
        <v>0</v>
      </c>
      <c r="P98" s="121">
        <f t="shared" si="34"/>
        <v>56.4</v>
      </c>
      <c r="Q98" s="90">
        <f t="shared" si="34"/>
        <v>56.4</v>
      </c>
      <c r="R98" s="90">
        <f t="shared" si="34"/>
        <v>42.3</v>
      </c>
      <c r="S98" s="262">
        <f t="shared" si="34"/>
        <v>0</v>
      </c>
      <c r="T98" s="332"/>
      <c r="U98" s="90">
        <f>U96</f>
        <v>2400</v>
      </c>
      <c r="V98" s="90">
        <f>V96</f>
        <v>2300</v>
      </c>
      <c r="W98" s="274">
        <f>W96</f>
        <v>2200</v>
      </c>
    </row>
    <row r="99" spans="1:23" ht="15.75" customHeight="1" x14ac:dyDescent="0.2">
      <c r="A99" s="355" t="s">
        <v>22</v>
      </c>
      <c r="B99" s="356" t="s">
        <v>25</v>
      </c>
      <c r="C99" s="385" t="s">
        <v>23</v>
      </c>
      <c r="D99" s="306" t="s">
        <v>44</v>
      </c>
      <c r="E99" s="390" t="s">
        <v>56</v>
      </c>
      <c r="F99" s="311" t="s">
        <v>102</v>
      </c>
      <c r="G99" s="20" t="s">
        <v>38</v>
      </c>
      <c r="H99" s="152">
        <v>6</v>
      </c>
      <c r="I99" s="134">
        <v>6</v>
      </c>
      <c r="J99" s="134">
        <v>2</v>
      </c>
      <c r="K99" s="123"/>
      <c r="L99" s="152">
        <v>6</v>
      </c>
      <c r="M99" s="134">
        <v>6</v>
      </c>
      <c r="N99" s="134">
        <v>2</v>
      </c>
      <c r="O99" s="123"/>
      <c r="P99" s="152">
        <v>6</v>
      </c>
      <c r="Q99" s="134">
        <v>6</v>
      </c>
      <c r="R99" s="134">
        <v>2</v>
      </c>
      <c r="S99" s="263"/>
      <c r="T99" s="332" t="s">
        <v>55</v>
      </c>
      <c r="U99" s="386">
        <v>9500</v>
      </c>
      <c r="V99" s="466">
        <v>9000</v>
      </c>
      <c r="W99" s="391">
        <v>9000</v>
      </c>
    </row>
    <row r="100" spans="1:23" ht="16.5" customHeight="1" x14ac:dyDescent="0.2">
      <c r="A100" s="355"/>
      <c r="B100" s="356"/>
      <c r="C100" s="385"/>
      <c r="D100" s="306"/>
      <c r="E100" s="390"/>
      <c r="F100" s="311"/>
      <c r="G100" s="72" t="s">
        <v>58</v>
      </c>
      <c r="H100" s="152">
        <v>37.700000000000003</v>
      </c>
      <c r="I100" s="134">
        <v>37.700000000000003</v>
      </c>
      <c r="J100" s="134">
        <v>24.2</v>
      </c>
      <c r="K100" s="123"/>
      <c r="L100" s="152">
        <v>37.700000000000003</v>
      </c>
      <c r="M100" s="134">
        <v>37.700000000000003</v>
      </c>
      <c r="N100" s="134">
        <v>24.2</v>
      </c>
      <c r="O100" s="123"/>
      <c r="P100" s="152">
        <v>37.700000000000003</v>
      </c>
      <c r="Q100" s="134">
        <v>37.700000000000003</v>
      </c>
      <c r="R100" s="134">
        <v>24.2</v>
      </c>
      <c r="S100" s="263"/>
      <c r="T100" s="332"/>
      <c r="U100" s="387"/>
      <c r="V100" s="466"/>
      <c r="W100" s="391"/>
    </row>
    <row r="101" spans="1:23" ht="16.5" customHeight="1" x14ac:dyDescent="0.2">
      <c r="A101" s="355"/>
      <c r="B101" s="356"/>
      <c r="C101" s="385"/>
      <c r="D101" s="306"/>
      <c r="E101" s="390"/>
      <c r="F101" s="311"/>
      <c r="G101" s="72" t="s">
        <v>18</v>
      </c>
      <c r="H101" s="152">
        <v>4.4000000000000004</v>
      </c>
      <c r="I101" s="134">
        <v>4.4000000000000004</v>
      </c>
      <c r="J101" s="134">
        <v>3.4</v>
      </c>
      <c r="K101" s="123"/>
      <c r="L101" s="152">
        <v>4.4000000000000004</v>
      </c>
      <c r="M101" s="134">
        <v>4.4000000000000004</v>
      </c>
      <c r="N101" s="134">
        <v>3.4</v>
      </c>
      <c r="O101" s="123"/>
      <c r="P101" s="152">
        <v>4.4000000000000004</v>
      </c>
      <c r="Q101" s="134">
        <v>4.4000000000000004</v>
      </c>
      <c r="R101" s="134">
        <v>3.4</v>
      </c>
      <c r="S101" s="263"/>
      <c r="T101" s="332"/>
      <c r="U101" s="388"/>
      <c r="V101" s="466"/>
      <c r="W101" s="391"/>
    </row>
    <row r="102" spans="1:23" ht="21" customHeight="1" x14ac:dyDescent="0.2">
      <c r="A102" s="355"/>
      <c r="B102" s="356"/>
      <c r="C102" s="385"/>
      <c r="D102" s="306"/>
      <c r="E102" s="390"/>
      <c r="F102" s="311"/>
      <c r="G102" s="32" t="s">
        <v>13</v>
      </c>
      <c r="H102" s="121">
        <f t="shared" ref="H102:S102" si="35">SUM(H99:H101)</f>
        <v>48.1</v>
      </c>
      <c r="I102" s="90">
        <f t="shared" si="35"/>
        <v>48.1</v>
      </c>
      <c r="J102" s="90">
        <f t="shared" si="35"/>
        <v>29.599999999999998</v>
      </c>
      <c r="K102" s="103">
        <f t="shared" si="35"/>
        <v>0</v>
      </c>
      <c r="L102" s="121">
        <f t="shared" si="35"/>
        <v>48.1</v>
      </c>
      <c r="M102" s="90">
        <f t="shared" si="35"/>
        <v>48.1</v>
      </c>
      <c r="N102" s="90">
        <f t="shared" si="35"/>
        <v>29.599999999999998</v>
      </c>
      <c r="O102" s="103">
        <f t="shared" si="35"/>
        <v>0</v>
      </c>
      <c r="P102" s="121">
        <f t="shared" si="35"/>
        <v>48.1</v>
      </c>
      <c r="Q102" s="90">
        <f t="shared" si="35"/>
        <v>48.1</v>
      </c>
      <c r="R102" s="90">
        <f t="shared" si="35"/>
        <v>29.599999999999998</v>
      </c>
      <c r="S102" s="262">
        <f t="shared" si="35"/>
        <v>0</v>
      </c>
      <c r="T102" s="332"/>
      <c r="U102" s="90">
        <f>SUM(U99)</f>
        <v>9500</v>
      </c>
      <c r="V102" s="90">
        <f>SUM(V99)</f>
        <v>9000</v>
      </c>
      <c r="W102" s="103">
        <f>SUM(W99)</f>
        <v>9000</v>
      </c>
    </row>
    <row r="103" spans="1:23" ht="16.5" customHeight="1" x14ac:dyDescent="0.2">
      <c r="A103" s="355" t="s">
        <v>22</v>
      </c>
      <c r="B103" s="356" t="s">
        <v>25</v>
      </c>
      <c r="C103" s="385" t="s">
        <v>24</v>
      </c>
      <c r="D103" s="306" t="s">
        <v>61</v>
      </c>
      <c r="E103" s="390" t="s">
        <v>163</v>
      </c>
      <c r="F103" s="311" t="s">
        <v>102</v>
      </c>
      <c r="G103" s="20" t="s">
        <v>38</v>
      </c>
      <c r="H103" s="152">
        <v>11.6</v>
      </c>
      <c r="I103" s="134">
        <v>11.6</v>
      </c>
      <c r="J103" s="134"/>
      <c r="K103" s="123"/>
      <c r="L103" s="152">
        <v>12</v>
      </c>
      <c r="M103" s="134">
        <v>12</v>
      </c>
      <c r="N103" s="134"/>
      <c r="O103" s="123"/>
      <c r="P103" s="152">
        <v>12</v>
      </c>
      <c r="Q103" s="134">
        <v>12</v>
      </c>
      <c r="R103" s="134"/>
      <c r="S103" s="261"/>
      <c r="T103" s="332" t="s">
        <v>50</v>
      </c>
      <c r="U103" s="466">
        <v>30</v>
      </c>
      <c r="V103" s="466">
        <v>30</v>
      </c>
      <c r="W103" s="539">
        <v>25</v>
      </c>
    </row>
    <row r="104" spans="1:23" ht="14.25" customHeight="1" x14ac:dyDescent="0.2">
      <c r="A104" s="355"/>
      <c r="B104" s="356"/>
      <c r="C104" s="385"/>
      <c r="D104" s="306"/>
      <c r="E104" s="390"/>
      <c r="F104" s="311"/>
      <c r="G104" s="20" t="s">
        <v>18</v>
      </c>
      <c r="H104" s="152"/>
      <c r="I104" s="134"/>
      <c r="J104" s="134"/>
      <c r="K104" s="123"/>
      <c r="L104" s="152"/>
      <c r="M104" s="134"/>
      <c r="N104" s="134"/>
      <c r="O104" s="123"/>
      <c r="P104" s="152"/>
      <c r="Q104" s="134"/>
      <c r="R104" s="134"/>
      <c r="S104" s="261"/>
      <c r="T104" s="332"/>
      <c r="U104" s="466"/>
      <c r="V104" s="466"/>
      <c r="W104" s="539"/>
    </row>
    <row r="105" spans="1:23" ht="17.25" customHeight="1" x14ac:dyDescent="0.2">
      <c r="A105" s="355"/>
      <c r="B105" s="356"/>
      <c r="C105" s="385"/>
      <c r="D105" s="306"/>
      <c r="E105" s="390"/>
      <c r="F105" s="311"/>
      <c r="G105" s="72" t="s">
        <v>19</v>
      </c>
      <c r="H105" s="162"/>
      <c r="I105" s="135"/>
      <c r="J105" s="135"/>
      <c r="K105" s="130"/>
      <c r="L105" s="162"/>
      <c r="M105" s="135"/>
      <c r="N105" s="135"/>
      <c r="O105" s="130"/>
      <c r="P105" s="162"/>
      <c r="Q105" s="135"/>
      <c r="R105" s="195"/>
      <c r="S105" s="261"/>
      <c r="T105" s="332"/>
      <c r="U105" s="466"/>
      <c r="V105" s="466"/>
      <c r="W105" s="539"/>
    </row>
    <row r="106" spans="1:23" ht="18" customHeight="1" x14ac:dyDescent="0.2">
      <c r="A106" s="355"/>
      <c r="B106" s="356"/>
      <c r="C106" s="385"/>
      <c r="D106" s="306"/>
      <c r="E106" s="390"/>
      <c r="F106" s="311"/>
      <c r="G106" s="32" t="s">
        <v>13</v>
      </c>
      <c r="H106" s="121">
        <f>SUM(H103:H105)</f>
        <v>11.6</v>
      </c>
      <c r="I106" s="90">
        <f t="shared" ref="I106:S106" si="36">SUM(I103:I105)</f>
        <v>11.6</v>
      </c>
      <c r="J106" s="90">
        <f t="shared" si="36"/>
        <v>0</v>
      </c>
      <c r="K106" s="103">
        <f t="shared" si="36"/>
        <v>0</v>
      </c>
      <c r="L106" s="121">
        <f t="shared" si="36"/>
        <v>12</v>
      </c>
      <c r="M106" s="90">
        <f t="shared" si="36"/>
        <v>12</v>
      </c>
      <c r="N106" s="90">
        <f t="shared" si="36"/>
        <v>0</v>
      </c>
      <c r="O106" s="103">
        <f t="shared" si="36"/>
        <v>0</v>
      </c>
      <c r="P106" s="121">
        <f t="shared" si="36"/>
        <v>12</v>
      </c>
      <c r="Q106" s="90">
        <f t="shared" si="36"/>
        <v>12</v>
      </c>
      <c r="R106" s="90">
        <f t="shared" si="36"/>
        <v>0</v>
      </c>
      <c r="S106" s="262">
        <f t="shared" si="36"/>
        <v>0</v>
      </c>
      <c r="T106" s="332"/>
      <c r="U106" s="90">
        <f>SUM(U103)</f>
        <v>30</v>
      </c>
      <c r="V106" s="90">
        <f>SUM(V103)</f>
        <v>30</v>
      </c>
      <c r="W106" s="103">
        <f>SUM(W103)</f>
        <v>25</v>
      </c>
    </row>
    <row r="107" spans="1:23" ht="27.75" customHeight="1" x14ac:dyDescent="0.2">
      <c r="A107" s="355" t="s">
        <v>22</v>
      </c>
      <c r="B107" s="356" t="s">
        <v>25</v>
      </c>
      <c r="C107" s="385" t="s">
        <v>25</v>
      </c>
      <c r="D107" s="306" t="s">
        <v>81</v>
      </c>
      <c r="E107" s="390" t="s">
        <v>162</v>
      </c>
      <c r="F107" s="311" t="s">
        <v>22</v>
      </c>
      <c r="G107" s="20" t="s">
        <v>18</v>
      </c>
      <c r="H107" s="162">
        <v>0</v>
      </c>
      <c r="I107" s="135">
        <v>0</v>
      </c>
      <c r="J107" s="135"/>
      <c r="K107" s="130"/>
      <c r="L107" s="162"/>
      <c r="M107" s="135"/>
      <c r="N107" s="135"/>
      <c r="O107" s="130"/>
      <c r="P107" s="162"/>
      <c r="Q107" s="135"/>
      <c r="R107" s="195"/>
      <c r="S107" s="261"/>
      <c r="T107" s="332" t="s">
        <v>115</v>
      </c>
      <c r="U107" s="254">
        <v>4</v>
      </c>
      <c r="V107" s="254">
        <v>4</v>
      </c>
      <c r="W107" s="273">
        <v>4</v>
      </c>
    </row>
    <row r="108" spans="1:23" ht="21" customHeight="1" x14ac:dyDescent="0.2">
      <c r="A108" s="355"/>
      <c r="B108" s="356"/>
      <c r="C108" s="385"/>
      <c r="D108" s="306"/>
      <c r="E108" s="390"/>
      <c r="F108" s="311"/>
      <c r="G108" s="32" t="s">
        <v>13</v>
      </c>
      <c r="H108" s="121">
        <f t="shared" ref="H108:S108" si="37">SUM(H107:H107)</f>
        <v>0</v>
      </c>
      <c r="I108" s="90">
        <f t="shared" si="37"/>
        <v>0</v>
      </c>
      <c r="J108" s="90">
        <f t="shared" si="37"/>
        <v>0</v>
      </c>
      <c r="K108" s="103">
        <f t="shared" si="37"/>
        <v>0</v>
      </c>
      <c r="L108" s="121">
        <f t="shared" si="37"/>
        <v>0</v>
      </c>
      <c r="M108" s="90">
        <f t="shared" si="37"/>
        <v>0</v>
      </c>
      <c r="N108" s="90">
        <f t="shared" si="37"/>
        <v>0</v>
      </c>
      <c r="O108" s="103">
        <f t="shared" si="37"/>
        <v>0</v>
      </c>
      <c r="P108" s="121">
        <f t="shared" si="37"/>
        <v>0</v>
      </c>
      <c r="Q108" s="90">
        <f t="shared" si="37"/>
        <v>0</v>
      </c>
      <c r="R108" s="90">
        <f t="shared" si="37"/>
        <v>0</v>
      </c>
      <c r="S108" s="262">
        <f t="shared" si="37"/>
        <v>0</v>
      </c>
      <c r="T108" s="332"/>
      <c r="U108" s="90">
        <f>U107</f>
        <v>4</v>
      </c>
      <c r="V108" s="90">
        <f>V107</f>
        <v>4</v>
      </c>
      <c r="W108" s="274">
        <f>W107</f>
        <v>4</v>
      </c>
    </row>
    <row r="109" spans="1:23" ht="22.5" customHeight="1" x14ac:dyDescent="0.2">
      <c r="A109" s="355" t="s">
        <v>22</v>
      </c>
      <c r="B109" s="356" t="s">
        <v>25</v>
      </c>
      <c r="C109" s="385" t="s">
        <v>26</v>
      </c>
      <c r="D109" s="306" t="s">
        <v>247</v>
      </c>
      <c r="E109" s="390" t="s">
        <v>163</v>
      </c>
      <c r="F109" s="311" t="s">
        <v>22</v>
      </c>
      <c r="G109" s="20" t="s">
        <v>18</v>
      </c>
      <c r="H109" s="152">
        <v>3.3</v>
      </c>
      <c r="I109" s="134">
        <v>3.3</v>
      </c>
      <c r="J109" s="135"/>
      <c r="K109" s="130"/>
      <c r="L109" s="162"/>
      <c r="M109" s="135"/>
      <c r="N109" s="135"/>
      <c r="O109" s="130"/>
      <c r="P109" s="162"/>
      <c r="Q109" s="135"/>
      <c r="R109" s="195"/>
      <c r="S109" s="261"/>
      <c r="T109" s="332" t="s">
        <v>116</v>
      </c>
      <c r="U109" s="254">
        <v>1680</v>
      </c>
      <c r="V109" s="254">
        <v>1680</v>
      </c>
      <c r="W109" s="273">
        <v>1680</v>
      </c>
    </row>
    <row r="110" spans="1:23" ht="24.75" customHeight="1" x14ac:dyDescent="0.2">
      <c r="A110" s="355"/>
      <c r="B110" s="356"/>
      <c r="C110" s="385"/>
      <c r="D110" s="306"/>
      <c r="E110" s="390"/>
      <c r="F110" s="311"/>
      <c r="G110" s="32" t="s">
        <v>13</v>
      </c>
      <c r="H110" s="121">
        <f t="shared" ref="H110:S110" si="38">SUM(H109:H109)</f>
        <v>3.3</v>
      </c>
      <c r="I110" s="90">
        <f t="shared" si="38"/>
        <v>3.3</v>
      </c>
      <c r="J110" s="90">
        <f t="shared" si="38"/>
        <v>0</v>
      </c>
      <c r="K110" s="103">
        <f t="shared" si="38"/>
        <v>0</v>
      </c>
      <c r="L110" s="121">
        <f t="shared" si="38"/>
        <v>0</v>
      </c>
      <c r="M110" s="90">
        <f t="shared" si="38"/>
        <v>0</v>
      </c>
      <c r="N110" s="90">
        <f t="shared" si="38"/>
        <v>0</v>
      </c>
      <c r="O110" s="103">
        <f t="shared" si="38"/>
        <v>0</v>
      </c>
      <c r="P110" s="121">
        <f t="shared" si="38"/>
        <v>0</v>
      </c>
      <c r="Q110" s="90">
        <f t="shared" si="38"/>
        <v>0</v>
      </c>
      <c r="R110" s="90">
        <f t="shared" si="38"/>
        <v>0</v>
      </c>
      <c r="S110" s="262">
        <f t="shared" si="38"/>
        <v>0</v>
      </c>
      <c r="T110" s="332"/>
      <c r="U110" s="90">
        <f>U109</f>
        <v>1680</v>
      </c>
      <c r="V110" s="90">
        <f>V109</f>
        <v>1680</v>
      </c>
      <c r="W110" s="274">
        <f>W109</f>
        <v>1680</v>
      </c>
    </row>
    <row r="111" spans="1:23" ht="17.25" customHeight="1" x14ac:dyDescent="0.2">
      <c r="A111" s="405" t="s">
        <v>22</v>
      </c>
      <c r="B111" s="356" t="s">
        <v>25</v>
      </c>
      <c r="C111" s="385" t="s">
        <v>30</v>
      </c>
      <c r="D111" s="306" t="s">
        <v>266</v>
      </c>
      <c r="E111" s="307" t="s">
        <v>208</v>
      </c>
      <c r="F111" s="311" t="s">
        <v>271</v>
      </c>
      <c r="G111" s="20" t="s">
        <v>92</v>
      </c>
      <c r="H111" s="114"/>
      <c r="I111" s="132"/>
      <c r="J111" s="132"/>
      <c r="K111" s="122"/>
      <c r="L111" s="114"/>
      <c r="M111" s="132"/>
      <c r="N111" s="196"/>
      <c r="O111" s="122"/>
      <c r="P111" s="114"/>
      <c r="Q111" s="132"/>
      <c r="R111" s="197"/>
      <c r="S111" s="118"/>
      <c r="T111" s="312" t="s">
        <v>265</v>
      </c>
      <c r="U111" s="316">
        <v>1</v>
      </c>
      <c r="V111" s="319">
        <v>0</v>
      </c>
      <c r="W111" s="331">
        <v>0</v>
      </c>
    </row>
    <row r="112" spans="1:23" ht="16.5" customHeight="1" x14ac:dyDescent="0.2">
      <c r="A112" s="405"/>
      <c r="B112" s="356"/>
      <c r="C112" s="385"/>
      <c r="D112" s="306"/>
      <c r="E112" s="308"/>
      <c r="F112" s="311"/>
      <c r="G112" s="72" t="s">
        <v>110</v>
      </c>
      <c r="H112" s="114"/>
      <c r="I112" s="132"/>
      <c r="J112" s="132"/>
      <c r="K112" s="122"/>
      <c r="L112" s="114"/>
      <c r="M112" s="132"/>
      <c r="N112" s="196"/>
      <c r="O112" s="122"/>
      <c r="P112" s="114"/>
      <c r="Q112" s="132"/>
      <c r="R112" s="196"/>
      <c r="S112" s="118"/>
      <c r="T112" s="313"/>
      <c r="U112" s="317"/>
      <c r="V112" s="319"/>
      <c r="W112" s="331"/>
    </row>
    <row r="113" spans="1:25" ht="16.5" customHeight="1" x14ac:dyDescent="0.2">
      <c r="A113" s="405"/>
      <c r="B113" s="356"/>
      <c r="C113" s="385"/>
      <c r="D113" s="306"/>
      <c r="E113" s="309"/>
      <c r="F113" s="311"/>
      <c r="G113" s="198" t="s">
        <v>109</v>
      </c>
      <c r="H113" s="114"/>
      <c r="I113" s="132"/>
      <c r="J113" s="132"/>
      <c r="K113" s="122"/>
      <c r="L113" s="114"/>
      <c r="M113" s="132"/>
      <c r="N113" s="196"/>
      <c r="O113" s="122"/>
      <c r="P113" s="114"/>
      <c r="Q113" s="132"/>
      <c r="R113" s="132"/>
      <c r="S113" s="118"/>
      <c r="T113" s="314"/>
      <c r="U113" s="318"/>
      <c r="V113" s="319"/>
      <c r="W113" s="331"/>
      <c r="Y113" s="12"/>
    </row>
    <row r="114" spans="1:25" ht="13.5" customHeight="1" x14ac:dyDescent="0.2">
      <c r="A114" s="405"/>
      <c r="B114" s="356"/>
      <c r="C114" s="385"/>
      <c r="D114" s="306"/>
      <c r="E114" s="310"/>
      <c r="F114" s="311"/>
      <c r="G114" s="32" t="s">
        <v>13</v>
      </c>
      <c r="H114" s="121">
        <f t="shared" ref="H114:S114" si="39">SUM(H111:H113)</f>
        <v>0</v>
      </c>
      <c r="I114" s="90">
        <f t="shared" si="39"/>
        <v>0</v>
      </c>
      <c r="J114" s="90">
        <f t="shared" si="39"/>
        <v>0</v>
      </c>
      <c r="K114" s="103">
        <f t="shared" si="39"/>
        <v>0</v>
      </c>
      <c r="L114" s="121">
        <f t="shared" si="39"/>
        <v>0</v>
      </c>
      <c r="M114" s="90">
        <f t="shared" si="39"/>
        <v>0</v>
      </c>
      <c r="N114" s="90">
        <f t="shared" si="39"/>
        <v>0</v>
      </c>
      <c r="O114" s="103">
        <f t="shared" si="39"/>
        <v>0</v>
      </c>
      <c r="P114" s="121">
        <f t="shared" si="39"/>
        <v>0</v>
      </c>
      <c r="Q114" s="90">
        <f t="shared" si="39"/>
        <v>0</v>
      </c>
      <c r="R114" s="90">
        <f t="shared" si="39"/>
        <v>0</v>
      </c>
      <c r="S114" s="262">
        <f t="shared" si="39"/>
        <v>0</v>
      </c>
      <c r="T114" s="314"/>
      <c r="U114" s="91">
        <f>SUM(U111)</f>
        <v>1</v>
      </c>
      <c r="V114" s="91">
        <f>SUM(V111)</f>
        <v>0</v>
      </c>
      <c r="W114" s="275">
        <f>SUM(W111)</f>
        <v>0</v>
      </c>
      <c r="Y114" s="12"/>
    </row>
    <row r="115" spans="1:25" ht="15.75" customHeight="1" x14ac:dyDescent="0.2">
      <c r="A115" s="405" t="s">
        <v>22</v>
      </c>
      <c r="B115" s="356" t="s">
        <v>25</v>
      </c>
      <c r="C115" s="385" t="s">
        <v>31</v>
      </c>
      <c r="D115" s="306" t="s">
        <v>267</v>
      </c>
      <c r="E115" s="307" t="s">
        <v>209</v>
      </c>
      <c r="F115" s="311" t="s">
        <v>207</v>
      </c>
      <c r="G115" s="20" t="s">
        <v>92</v>
      </c>
      <c r="H115" s="114"/>
      <c r="I115" s="132"/>
      <c r="J115" s="132"/>
      <c r="K115" s="122"/>
      <c r="L115" s="114">
        <v>106.1</v>
      </c>
      <c r="M115" s="132"/>
      <c r="N115" s="132"/>
      <c r="O115" s="122">
        <v>106.1</v>
      </c>
      <c r="P115" s="114">
        <v>90</v>
      </c>
      <c r="Q115" s="195"/>
      <c r="R115" s="195"/>
      <c r="S115" s="118">
        <v>90</v>
      </c>
      <c r="T115" s="312" t="s">
        <v>265</v>
      </c>
      <c r="U115" s="316">
        <v>1</v>
      </c>
      <c r="V115" s="319">
        <v>0</v>
      </c>
      <c r="W115" s="331">
        <v>0</v>
      </c>
      <c r="Y115" s="12"/>
    </row>
    <row r="116" spans="1:25" ht="18.75" customHeight="1" x14ac:dyDescent="0.2">
      <c r="A116" s="405"/>
      <c r="B116" s="356"/>
      <c r="C116" s="385"/>
      <c r="D116" s="306"/>
      <c r="E116" s="308"/>
      <c r="F116" s="311"/>
      <c r="G116" s="20" t="s">
        <v>18</v>
      </c>
      <c r="H116" s="152">
        <v>0</v>
      </c>
      <c r="I116" s="134"/>
      <c r="J116" s="134"/>
      <c r="K116" s="123">
        <v>0</v>
      </c>
      <c r="L116" s="114">
        <v>6.3</v>
      </c>
      <c r="M116" s="132"/>
      <c r="N116" s="132"/>
      <c r="O116" s="122">
        <v>6.3</v>
      </c>
      <c r="P116" s="114">
        <v>6.3</v>
      </c>
      <c r="Q116" s="195"/>
      <c r="R116" s="195"/>
      <c r="S116" s="118">
        <v>6.3</v>
      </c>
      <c r="T116" s="313"/>
      <c r="U116" s="317"/>
      <c r="V116" s="319"/>
      <c r="W116" s="331"/>
      <c r="Y116" s="12"/>
    </row>
    <row r="117" spans="1:25" ht="15" customHeight="1" x14ac:dyDescent="0.2">
      <c r="A117" s="405"/>
      <c r="B117" s="356"/>
      <c r="C117" s="385"/>
      <c r="D117" s="306"/>
      <c r="E117" s="308"/>
      <c r="F117" s="311"/>
      <c r="G117" s="72" t="s">
        <v>110</v>
      </c>
      <c r="H117" s="114"/>
      <c r="I117" s="132"/>
      <c r="J117" s="132"/>
      <c r="K117" s="122"/>
      <c r="L117" s="114"/>
      <c r="M117" s="132"/>
      <c r="N117" s="132"/>
      <c r="O117" s="122"/>
      <c r="P117" s="114"/>
      <c r="Q117" s="132"/>
      <c r="R117" s="132"/>
      <c r="S117" s="118"/>
      <c r="T117" s="313"/>
      <c r="U117" s="317"/>
      <c r="V117" s="319"/>
      <c r="W117" s="331"/>
    </row>
    <row r="118" spans="1:25" ht="15.75" customHeight="1" x14ac:dyDescent="0.2">
      <c r="A118" s="405"/>
      <c r="B118" s="356"/>
      <c r="C118" s="385"/>
      <c r="D118" s="306"/>
      <c r="E118" s="309"/>
      <c r="F118" s="311"/>
      <c r="G118" s="198" t="s">
        <v>109</v>
      </c>
      <c r="H118" s="114"/>
      <c r="I118" s="132"/>
      <c r="J118" s="132"/>
      <c r="K118" s="122"/>
      <c r="L118" s="114"/>
      <c r="M118" s="132"/>
      <c r="N118" s="132"/>
      <c r="O118" s="122"/>
      <c r="P118" s="114"/>
      <c r="Q118" s="132"/>
      <c r="R118" s="132"/>
      <c r="S118" s="118"/>
      <c r="T118" s="314"/>
      <c r="U118" s="318"/>
      <c r="V118" s="319"/>
      <c r="W118" s="331"/>
    </row>
    <row r="119" spans="1:25" ht="14.25" customHeight="1" x14ac:dyDescent="0.2">
      <c r="A119" s="405"/>
      <c r="B119" s="356"/>
      <c r="C119" s="385"/>
      <c r="D119" s="306"/>
      <c r="E119" s="310"/>
      <c r="F119" s="311"/>
      <c r="G119" s="32" t="s">
        <v>13</v>
      </c>
      <c r="H119" s="121">
        <f t="shared" ref="H119:S119" si="40">SUM(H115:H118)</f>
        <v>0</v>
      </c>
      <c r="I119" s="90">
        <f t="shared" si="40"/>
        <v>0</v>
      </c>
      <c r="J119" s="90">
        <f t="shared" si="40"/>
        <v>0</v>
      </c>
      <c r="K119" s="103">
        <f t="shared" si="40"/>
        <v>0</v>
      </c>
      <c r="L119" s="121">
        <f t="shared" si="40"/>
        <v>112.39999999999999</v>
      </c>
      <c r="M119" s="90">
        <f t="shared" si="40"/>
        <v>0</v>
      </c>
      <c r="N119" s="90">
        <f t="shared" si="40"/>
        <v>0</v>
      </c>
      <c r="O119" s="103">
        <f t="shared" si="40"/>
        <v>112.39999999999999</v>
      </c>
      <c r="P119" s="121">
        <f t="shared" si="40"/>
        <v>96.3</v>
      </c>
      <c r="Q119" s="90">
        <f t="shared" si="40"/>
        <v>0</v>
      </c>
      <c r="R119" s="90">
        <f t="shared" si="40"/>
        <v>0</v>
      </c>
      <c r="S119" s="262">
        <f t="shared" si="40"/>
        <v>96.3</v>
      </c>
      <c r="T119" s="389"/>
      <c r="U119" s="90">
        <f>SUM(U115)</f>
        <v>1</v>
      </c>
      <c r="V119" s="90">
        <f>SUM(V115)</f>
        <v>0</v>
      </c>
      <c r="W119" s="274">
        <f>SUM(W115)</f>
        <v>0</v>
      </c>
    </row>
    <row r="120" spans="1:25" ht="13.5" customHeight="1" x14ac:dyDescent="0.2">
      <c r="A120" s="405" t="s">
        <v>22</v>
      </c>
      <c r="B120" s="356" t="s">
        <v>25</v>
      </c>
      <c r="C120" s="385" t="s">
        <v>32</v>
      </c>
      <c r="D120" s="306" t="s">
        <v>214</v>
      </c>
      <c r="E120" s="307" t="s">
        <v>215</v>
      </c>
      <c r="F120" s="311" t="s">
        <v>216</v>
      </c>
      <c r="G120" s="20" t="s">
        <v>92</v>
      </c>
      <c r="H120" s="152">
        <v>109</v>
      </c>
      <c r="I120" s="134">
        <v>6.97</v>
      </c>
      <c r="J120" s="134"/>
      <c r="K120" s="123">
        <v>102.03</v>
      </c>
      <c r="L120" s="114"/>
      <c r="M120" s="132"/>
      <c r="N120" s="132"/>
      <c r="O120" s="122"/>
      <c r="P120" s="114"/>
      <c r="Q120" s="195"/>
      <c r="R120" s="195"/>
      <c r="S120" s="118"/>
      <c r="T120" s="312" t="s">
        <v>245</v>
      </c>
      <c r="U120" s="316">
        <v>1</v>
      </c>
      <c r="V120" s="318">
        <v>0</v>
      </c>
      <c r="W120" s="301">
        <v>0</v>
      </c>
    </row>
    <row r="121" spans="1:25" ht="15" customHeight="1" x14ac:dyDescent="0.2">
      <c r="A121" s="405"/>
      <c r="B121" s="356"/>
      <c r="C121" s="385"/>
      <c r="D121" s="306"/>
      <c r="E121" s="308"/>
      <c r="F121" s="311"/>
      <c r="G121" s="72" t="s">
        <v>18</v>
      </c>
      <c r="H121" s="152">
        <v>10</v>
      </c>
      <c r="I121" s="134">
        <v>4.1920000000000002</v>
      </c>
      <c r="J121" s="134">
        <v>2.27</v>
      </c>
      <c r="K121" s="123">
        <v>5.8079999999999998</v>
      </c>
      <c r="L121" s="114"/>
      <c r="M121" s="132"/>
      <c r="N121" s="132"/>
      <c r="O121" s="122"/>
      <c r="P121" s="114"/>
      <c r="Q121" s="132"/>
      <c r="R121" s="132"/>
      <c r="S121" s="118"/>
      <c r="T121" s="313"/>
      <c r="U121" s="317"/>
      <c r="V121" s="319"/>
      <c r="W121" s="302"/>
    </row>
    <row r="122" spans="1:25" ht="18" customHeight="1" x14ac:dyDescent="0.2">
      <c r="A122" s="405"/>
      <c r="B122" s="356"/>
      <c r="C122" s="385"/>
      <c r="D122" s="306"/>
      <c r="E122" s="309"/>
      <c r="F122" s="311"/>
      <c r="G122" s="198" t="s">
        <v>109</v>
      </c>
      <c r="H122" s="152"/>
      <c r="I122" s="134"/>
      <c r="J122" s="134"/>
      <c r="K122" s="123"/>
      <c r="L122" s="114"/>
      <c r="M122" s="132"/>
      <c r="N122" s="132"/>
      <c r="O122" s="122"/>
      <c r="P122" s="114"/>
      <c r="Q122" s="132"/>
      <c r="R122" s="132"/>
      <c r="S122" s="118"/>
      <c r="T122" s="314"/>
      <c r="U122" s="318"/>
      <c r="V122" s="319"/>
      <c r="W122" s="302"/>
    </row>
    <row r="123" spans="1:25" ht="21.75" customHeight="1" x14ac:dyDescent="0.2">
      <c r="A123" s="405"/>
      <c r="B123" s="356"/>
      <c r="C123" s="385"/>
      <c r="D123" s="306"/>
      <c r="E123" s="310"/>
      <c r="F123" s="311"/>
      <c r="G123" s="32" t="s">
        <v>13</v>
      </c>
      <c r="H123" s="121">
        <f t="shared" ref="H123:S123" si="41">SUM(H120:H122)</f>
        <v>119</v>
      </c>
      <c r="I123" s="90">
        <f t="shared" si="41"/>
        <v>11.161999999999999</v>
      </c>
      <c r="J123" s="90">
        <f t="shared" si="41"/>
        <v>2.27</v>
      </c>
      <c r="K123" s="103">
        <f t="shared" si="41"/>
        <v>107.83799999999999</v>
      </c>
      <c r="L123" s="121">
        <f t="shared" si="41"/>
        <v>0</v>
      </c>
      <c r="M123" s="90">
        <f t="shared" si="41"/>
        <v>0</v>
      </c>
      <c r="N123" s="90">
        <f t="shared" si="41"/>
        <v>0</v>
      </c>
      <c r="O123" s="103">
        <f t="shared" si="41"/>
        <v>0</v>
      </c>
      <c r="P123" s="121">
        <f t="shared" si="41"/>
        <v>0</v>
      </c>
      <c r="Q123" s="90">
        <f t="shared" si="41"/>
        <v>0</v>
      </c>
      <c r="R123" s="90">
        <f t="shared" si="41"/>
        <v>0</v>
      </c>
      <c r="S123" s="262">
        <f t="shared" si="41"/>
        <v>0</v>
      </c>
      <c r="T123" s="389"/>
      <c r="U123" s="91">
        <f>SUM(U120)</f>
        <v>1</v>
      </c>
      <c r="V123" s="91">
        <f>SUM(V120)</f>
        <v>0</v>
      </c>
      <c r="W123" s="275">
        <f>SUM(W120)</f>
        <v>0</v>
      </c>
    </row>
    <row r="124" spans="1:25" ht="36.75" customHeight="1" x14ac:dyDescent="0.2">
      <c r="A124" s="545" t="s">
        <v>22</v>
      </c>
      <c r="B124" s="367" t="s">
        <v>25</v>
      </c>
      <c r="C124" s="508" t="s">
        <v>34</v>
      </c>
      <c r="D124" s="329" t="s">
        <v>263</v>
      </c>
      <c r="E124" s="307" t="s">
        <v>228</v>
      </c>
      <c r="F124" s="336" t="s">
        <v>241</v>
      </c>
      <c r="G124" s="77" t="s">
        <v>18</v>
      </c>
      <c r="H124" s="199">
        <v>0</v>
      </c>
      <c r="I124" s="200"/>
      <c r="J124" s="200"/>
      <c r="K124" s="201">
        <v>0</v>
      </c>
      <c r="L124" s="202"/>
      <c r="M124" s="202"/>
      <c r="N124" s="202"/>
      <c r="O124" s="203"/>
      <c r="P124" s="202"/>
      <c r="Q124" s="202"/>
      <c r="R124" s="202"/>
      <c r="S124" s="264"/>
      <c r="T124" s="334" t="s">
        <v>246</v>
      </c>
      <c r="U124" s="257">
        <v>0</v>
      </c>
      <c r="V124" s="257">
        <v>0</v>
      </c>
      <c r="W124" s="272">
        <v>0</v>
      </c>
    </row>
    <row r="125" spans="1:25" ht="44.25" customHeight="1" x14ac:dyDescent="0.2">
      <c r="A125" s="546"/>
      <c r="B125" s="374"/>
      <c r="C125" s="510"/>
      <c r="D125" s="330"/>
      <c r="E125" s="310"/>
      <c r="F125" s="337"/>
      <c r="G125" s="32" t="s">
        <v>13</v>
      </c>
      <c r="H125" s="95">
        <f>H124</f>
        <v>0</v>
      </c>
      <c r="I125" s="90"/>
      <c r="J125" s="90"/>
      <c r="K125" s="103">
        <f>K124</f>
        <v>0</v>
      </c>
      <c r="L125" s="95"/>
      <c r="M125" s="90"/>
      <c r="N125" s="90"/>
      <c r="O125" s="103"/>
      <c r="P125" s="95"/>
      <c r="Q125" s="90"/>
      <c r="R125" s="90"/>
      <c r="S125" s="262"/>
      <c r="T125" s="335"/>
      <c r="U125" s="90">
        <f>SUM(U124)</f>
        <v>0</v>
      </c>
      <c r="V125" s="90">
        <f>SUM(V124)</f>
        <v>0</v>
      </c>
      <c r="W125" s="274">
        <f>SUM(W124)</f>
        <v>0</v>
      </c>
    </row>
    <row r="126" spans="1:25" ht="42.75" customHeight="1" x14ac:dyDescent="0.2">
      <c r="A126" s="545" t="s">
        <v>22</v>
      </c>
      <c r="B126" s="367" t="s">
        <v>25</v>
      </c>
      <c r="C126" s="508" t="s">
        <v>82</v>
      </c>
      <c r="D126" s="329" t="s">
        <v>221</v>
      </c>
      <c r="E126" s="307" t="s">
        <v>229</v>
      </c>
      <c r="F126" s="336" t="s">
        <v>241</v>
      </c>
      <c r="G126" s="77" t="s">
        <v>18</v>
      </c>
      <c r="H126" s="199">
        <v>5</v>
      </c>
      <c r="I126" s="200">
        <v>5</v>
      </c>
      <c r="J126" s="202"/>
      <c r="K126" s="204"/>
      <c r="L126" s="199">
        <v>5</v>
      </c>
      <c r="M126" s="200">
        <v>5</v>
      </c>
      <c r="N126" s="202"/>
      <c r="O126" s="204"/>
      <c r="P126" s="199">
        <v>5</v>
      </c>
      <c r="Q126" s="200">
        <v>5</v>
      </c>
      <c r="R126" s="202"/>
      <c r="S126" s="265"/>
      <c r="T126" s="334" t="s">
        <v>243</v>
      </c>
      <c r="U126" s="257">
        <v>15</v>
      </c>
      <c r="V126" s="257">
        <v>15</v>
      </c>
      <c r="W126" s="253">
        <v>15</v>
      </c>
    </row>
    <row r="127" spans="1:25" ht="39" customHeight="1" x14ac:dyDescent="0.2">
      <c r="A127" s="546"/>
      <c r="B127" s="374"/>
      <c r="C127" s="510"/>
      <c r="D127" s="330"/>
      <c r="E127" s="310"/>
      <c r="F127" s="337"/>
      <c r="G127" s="78" t="s">
        <v>13</v>
      </c>
      <c r="H127" s="90">
        <f>H126</f>
        <v>5</v>
      </c>
      <c r="I127" s="90">
        <f>I126</f>
        <v>5</v>
      </c>
      <c r="J127" s="90"/>
      <c r="K127" s="103"/>
      <c r="L127" s="90">
        <f>L126</f>
        <v>5</v>
      </c>
      <c r="M127" s="90">
        <f>M126</f>
        <v>5</v>
      </c>
      <c r="N127" s="90"/>
      <c r="O127" s="103"/>
      <c r="P127" s="90">
        <f>P126</f>
        <v>5</v>
      </c>
      <c r="Q127" s="90">
        <f>Q126</f>
        <v>5</v>
      </c>
      <c r="R127" s="90"/>
      <c r="S127" s="262"/>
      <c r="T127" s="335"/>
      <c r="U127" s="90">
        <f>SUM(U126)</f>
        <v>15</v>
      </c>
      <c r="V127" s="90">
        <f>SUM(V126)</f>
        <v>15</v>
      </c>
      <c r="W127" s="103">
        <f>SUM(W126)</f>
        <v>15</v>
      </c>
    </row>
    <row r="128" spans="1:25" ht="22.5" customHeight="1" x14ac:dyDescent="0.2">
      <c r="A128" s="373" t="s">
        <v>22</v>
      </c>
      <c r="B128" s="367" t="s">
        <v>25</v>
      </c>
      <c r="C128" s="508" t="s">
        <v>94</v>
      </c>
      <c r="D128" s="329" t="s">
        <v>222</v>
      </c>
      <c r="E128" s="76" t="s">
        <v>56</v>
      </c>
      <c r="F128" s="336" t="s">
        <v>102</v>
      </c>
      <c r="G128" s="77" t="s">
        <v>18</v>
      </c>
      <c r="H128" s="205">
        <v>2</v>
      </c>
      <c r="I128" s="206">
        <v>2</v>
      </c>
      <c r="J128" s="202"/>
      <c r="K128" s="204"/>
      <c r="L128" s="207">
        <v>2</v>
      </c>
      <c r="M128" s="200">
        <v>2</v>
      </c>
      <c r="N128" s="202"/>
      <c r="O128" s="204"/>
      <c r="P128" s="199">
        <v>2</v>
      </c>
      <c r="Q128" s="200">
        <v>2</v>
      </c>
      <c r="R128" s="202"/>
      <c r="S128" s="265"/>
      <c r="T128" s="348" t="s">
        <v>55</v>
      </c>
      <c r="U128" s="257">
        <v>45</v>
      </c>
      <c r="V128" s="257">
        <v>40</v>
      </c>
      <c r="W128" s="272">
        <v>25</v>
      </c>
    </row>
    <row r="129" spans="1:27" ht="13.5" customHeight="1" x14ac:dyDescent="0.2">
      <c r="A129" s="371"/>
      <c r="B129" s="368"/>
      <c r="C129" s="509"/>
      <c r="D129" s="333"/>
      <c r="E129" s="76"/>
      <c r="F129" s="338"/>
      <c r="G129" s="83" t="s">
        <v>223</v>
      </c>
      <c r="H129" s="91">
        <f>H128</f>
        <v>2</v>
      </c>
      <c r="I129" s="91">
        <f>I128</f>
        <v>2</v>
      </c>
      <c r="J129" s="91"/>
      <c r="K129" s="104"/>
      <c r="L129" s="91">
        <f>L128</f>
        <v>2</v>
      </c>
      <c r="M129" s="91">
        <f>M128</f>
        <v>2</v>
      </c>
      <c r="N129" s="91"/>
      <c r="O129" s="104"/>
      <c r="P129" s="91">
        <f>P128</f>
        <v>2</v>
      </c>
      <c r="Q129" s="91">
        <f>Q128</f>
        <v>2</v>
      </c>
      <c r="R129" s="91"/>
      <c r="S129" s="266"/>
      <c r="T129" s="348"/>
      <c r="U129" s="97">
        <f>SUM(U128)</f>
        <v>45</v>
      </c>
      <c r="V129" s="97">
        <f>SUM(V128)</f>
        <v>40</v>
      </c>
      <c r="W129" s="108">
        <f>SUM(W128)</f>
        <v>25</v>
      </c>
    </row>
    <row r="130" spans="1:27" ht="18.75" customHeight="1" x14ac:dyDescent="0.2">
      <c r="A130" s="339" t="s">
        <v>22</v>
      </c>
      <c r="B130" s="342" t="s">
        <v>25</v>
      </c>
      <c r="C130" s="345" t="s">
        <v>195</v>
      </c>
      <c r="D130" s="326" t="s">
        <v>259</v>
      </c>
      <c r="E130" s="352" t="s">
        <v>229</v>
      </c>
      <c r="F130" s="349" t="s">
        <v>274</v>
      </c>
      <c r="G130" s="138" t="s">
        <v>92</v>
      </c>
      <c r="H130" s="134">
        <v>1.2549999999999999</v>
      </c>
      <c r="I130" s="134">
        <v>1.2549999999999999</v>
      </c>
      <c r="J130" s="134">
        <v>0.13400000000000001</v>
      </c>
      <c r="K130" s="134"/>
      <c r="L130" s="134">
        <v>2.5099999999999998</v>
      </c>
      <c r="M130" s="134">
        <v>2.5099999999999998</v>
      </c>
      <c r="N130" s="134">
        <v>0.26800000000000002</v>
      </c>
      <c r="O130" s="134"/>
      <c r="P130" s="134">
        <v>2.5099999999999998</v>
      </c>
      <c r="Q130" s="134">
        <v>2.5099999999999998</v>
      </c>
      <c r="R130" s="134">
        <v>0.26800000000000002</v>
      </c>
      <c r="S130" s="263"/>
      <c r="T130" s="334" t="s">
        <v>265</v>
      </c>
      <c r="U130" s="316">
        <v>1</v>
      </c>
      <c r="V130" s="320">
        <v>0</v>
      </c>
      <c r="W130" s="323">
        <v>0</v>
      </c>
    </row>
    <row r="131" spans="1:27" ht="16.5" customHeight="1" x14ac:dyDescent="0.2">
      <c r="A131" s="340"/>
      <c r="B131" s="343"/>
      <c r="C131" s="346"/>
      <c r="D131" s="327"/>
      <c r="E131" s="353"/>
      <c r="F131" s="350"/>
      <c r="G131" s="138" t="s">
        <v>17</v>
      </c>
      <c r="H131" s="134">
        <v>0.11</v>
      </c>
      <c r="I131" s="134">
        <v>0.11</v>
      </c>
      <c r="J131" s="134">
        <v>1.2E-2</v>
      </c>
      <c r="K131" s="134"/>
      <c r="L131" s="134">
        <v>0.221</v>
      </c>
      <c r="M131" s="134">
        <v>0.221</v>
      </c>
      <c r="N131" s="134">
        <v>2.4E-2</v>
      </c>
      <c r="O131" s="134"/>
      <c r="P131" s="134">
        <v>0.221</v>
      </c>
      <c r="Q131" s="134">
        <v>0.221</v>
      </c>
      <c r="R131" s="134">
        <v>2.4E-2</v>
      </c>
      <c r="S131" s="263"/>
      <c r="T131" s="348"/>
      <c r="U131" s="317"/>
      <c r="V131" s="321"/>
      <c r="W131" s="324"/>
    </row>
    <row r="132" spans="1:27" ht="19.5" customHeight="1" x14ac:dyDescent="0.2">
      <c r="A132" s="340"/>
      <c r="B132" s="343"/>
      <c r="C132" s="346"/>
      <c r="D132" s="327"/>
      <c r="E132" s="353"/>
      <c r="F132" s="350"/>
      <c r="G132" s="138" t="s">
        <v>18</v>
      </c>
      <c r="H132" s="134">
        <v>0.11</v>
      </c>
      <c r="I132" s="134">
        <v>0.11</v>
      </c>
      <c r="J132" s="134">
        <v>1.2E-2</v>
      </c>
      <c r="K132" s="134"/>
      <c r="L132" s="134">
        <v>0.221</v>
      </c>
      <c r="M132" s="134">
        <v>0.221</v>
      </c>
      <c r="N132" s="134">
        <v>2.4E-2</v>
      </c>
      <c r="O132" s="134"/>
      <c r="P132" s="134">
        <v>0.221</v>
      </c>
      <c r="Q132" s="134">
        <v>0.221</v>
      </c>
      <c r="R132" s="134">
        <v>2.4E-2</v>
      </c>
      <c r="S132" s="263"/>
      <c r="T132" s="348"/>
      <c r="U132" s="318"/>
      <c r="V132" s="322"/>
      <c r="W132" s="325"/>
      <c r="Y132" s="13"/>
    </row>
    <row r="133" spans="1:27" ht="22.5" customHeight="1" x14ac:dyDescent="0.2">
      <c r="A133" s="341"/>
      <c r="B133" s="344"/>
      <c r="C133" s="347"/>
      <c r="D133" s="328"/>
      <c r="E133" s="354"/>
      <c r="F133" s="351"/>
      <c r="G133" s="142" t="s">
        <v>13</v>
      </c>
      <c r="H133" s="111">
        <f>SUM(H130:H132)</f>
        <v>1.4750000000000001</v>
      </c>
      <c r="I133" s="111">
        <f t="shared" ref="I133:S133" si="42">SUM(I130:I132)</f>
        <v>1.4750000000000001</v>
      </c>
      <c r="J133" s="111">
        <f t="shared" si="42"/>
        <v>0.15800000000000003</v>
      </c>
      <c r="K133" s="111">
        <f t="shared" si="42"/>
        <v>0</v>
      </c>
      <c r="L133" s="111">
        <f t="shared" si="42"/>
        <v>2.952</v>
      </c>
      <c r="M133" s="111">
        <f t="shared" si="42"/>
        <v>2.952</v>
      </c>
      <c r="N133" s="111">
        <f t="shared" si="42"/>
        <v>0.31600000000000006</v>
      </c>
      <c r="O133" s="111">
        <f t="shared" si="42"/>
        <v>0</v>
      </c>
      <c r="P133" s="111">
        <f t="shared" si="42"/>
        <v>2.952</v>
      </c>
      <c r="Q133" s="111">
        <f t="shared" si="42"/>
        <v>2.952</v>
      </c>
      <c r="R133" s="111">
        <f t="shared" si="42"/>
        <v>0.31600000000000006</v>
      </c>
      <c r="S133" s="267">
        <f t="shared" si="42"/>
        <v>0</v>
      </c>
      <c r="T133" s="335"/>
      <c r="U133" s="111">
        <f>SUM(U130)</f>
        <v>1</v>
      </c>
      <c r="V133" s="111">
        <f t="shared" ref="V133:W133" si="43">SUM(V130)</f>
        <v>0</v>
      </c>
      <c r="W133" s="268">
        <f t="shared" si="43"/>
        <v>0</v>
      </c>
    </row>
    <row r="134" spans="1:27" ht="13.5" customHeight="1" x14ac:dyDescent="0.2">
      <c r="A134" s="303" t="s">
        <v>22</v>
      </c>
      <c r="B134" s="304" t="s">
        <v>25</v>
      </c>
      <c r="C134" s="305" t="s">
        <v>224</v>
      </c>
      <c r="D134" s="306" t="s">
        <v>269</v>
      </c>
      <c r="E134" s="307" t="s">
        <v>215</v>
      </c>
      <c r="F134" s="311" t="s">
        <v>216</v>
      </c>
      <c r="G134" s="72" t="s">
        <v>92</v>
      </c>
      <c r="H134" s="114"/>
      <c r="I134" s="255"/>
      <c r="J134" s="255"/>
      <c r="K134" s="258"/>
      <c r="L134" s="114"/>
      <c r="M134" s="255"/>
      <c r="N134" s="255"/>
      <c r="O134" s="258"/>
      <c r="P134" s="114"/>
      <c r="Q134" s="255"/>
      <c r="R134" s="255"/>
      <c r="S134" s="118"/>
      <c r="T134" s="312" t="s">
        <v>245</v>
      </c>
      <c r="U134" s="316">
        <v>0</v>
      </c>
      <c r="V134" s="319">
        <v>1</v>
      </c>
      <c r="W134" s="301">
        <v>0</v>
      </c>
    </row>
    <row r="135" spans="1:27" ht="15" customHeight="1" x14ac:dyDescent="0.2">
      <c r="A135" s="303"/>
      <c r="B135" s="304"/>
      <c r="C135" s="305"/>
      <c r="D135" s="306"/>
      <c r="E135" s="308"/>
      <c r="F135" s="311"/>
      <c r="G135" s="72" t="s">
        <v>18</v>
      </c>
      <c r="H135" s="114">
        <v>65</v>
      </c>
      <c r="I135" s="255">
        <v>5</v>
      </c>
      <c r="J135" s="255">
        <v>3</v>
      </c>
      <c r="K135" s="258">
        <v>60</v>
      </c>
      <c r="L135" s="114"/>
      <c r="M135" s="255"/>
      <c r="N135" s="255"/>
      <c r="O135" s="258"/>
      <c r="P135" s="114"/>
      <c r="Q135" s="255"/>
      <c r="R135" s="255"/>
      <c r="S135" s="118"/>
      <c r="T135" s="313"/>
      <c r="U135" s="317"/>
      <c r="V135" s="319"/>
      <c r="W135" s="302"/>
    </row>
    <row r="136" spans="1:27" ht="18" customHeight="1" x14ac:dyDescent="0.2">
      <c r="A136" s="303"/>
      <c r="B136" s="304"/>
      <c r="C136" s="305"/>
      <c r="D136" s="306"/>
      <c r="E136" s="309"/>
      <c r="F136" s="311"/>
      <c r="G136" s="183" t="s">
        <v>109</v>
      </c>
      <c r="H136" s="114"/>
      <c r="I136" s="255"/>
      <c r="J136" s="255"/>
      <c r="K136" s="258"/>
      <c r="L136" s="114"/>
      <c r="M136" s="255"/>
      <c r="N136" s="255"/>
      <c r="O136" s="258"/>
      <c r="P136" s="114"/>
      <c r="Q136" s="255"/>
      <c r="R136" s="255"/>
      <c r="S136" s="118"/>
      <c r="T136" s="314"/>
      <c r="U136" s="318"/>
      <c r="V136" s="319"/>
      <c r="W136" s="302"/>
    </row>
    <row r="137" spans="1:27" ht="21.75" customHeight="1" thickBot="1" x14ac:dyDescent="0.25">
      <c r="A137" s="303"/>
      <c r="B137" s="304"/>
      <c r="C137" s="305"/>
      <c r="D137" s="306"/>
      <c r="E137" s="310"/>
      <c r="F137" s="311"/>
      <c r="G137" s="259" t="s">
        <v>13</v>
      </c>
      <c r="H137" s="271">
        <f t="shared" ref="H137:S137" si="44">SUM(H134:H136)</f>
        <v>65</v>
      </c>
      <c r="I137" s="111">
        <f t="shared" si="44"/>
        <v>5</v>
      </c>
      <c r="J137" s="111">
        <f t="shared" si="44"/>
        <v>3</v>
      </c>
      <c r="K137" s="268">
        <f t="shared" si="44"/>
        <v>60</v>
      </c>
      <c r="L137" s="271">
        <f t="shared" si="44"/>
        <v>0</v>
      </c>
      <c r="M137" s="111">
        <f t="shared" si="44"/>
        <v>0</v>
      </c>
      <c r="N137" s="111">
        <f t="shared" si="44"/>
        <v>0</v>
      </c>
      <c r="O137" s="268">
        <f t="shared" si="44"/>
        <v>0</v>
      </c>
      <c r="P137" s="271">
        <f t="shared" si="44"/>
        <v>0</v>
      </c>
      <c r="Q137" s="111">
        <f t="shared" si="44"/>
        <v>0</v>
      </c>
      <c r="R137" s="111">
        <f t="shared" si="44"/>
        <v>0</v>
      </c>
      <c r="S137" s="267">
        <f t="shared" si="44"/>
        <v>0</v>
      </c>
      <c r="T137" s="315"/>
      <c r="U137" s="269">
        <f>SUM(U134)</f>
        <v>0</v>
      </c>
      <c r="V137" s="269">
        <f>SUM(V134)</f>
        <v>1</v>
      </c>
      <c r="W137" s="270">
        <f>SUM(W134)</f>
        <v>0</v>
      </c>
    </row>
    <row r="138" spans="1:27" ht="12.75" customHeight="1" thickBot="1" x14ac:dyDescent="0.25">
      <c r="A138" s="115" t="s">
        <v>212</v>
      </c>
      <c r="B138" s="116" t="s">
        <v>25</v>
      </c>
      <c r="C138" s="431" t="s">
        <v>198</v>
      </c>
      <c r="D138" s="431"/>
      <c r="E138" s="431"/>
      <c r="F138" s="431"/>
      <c r="G138" s="431"/>
      <c r="H138" s="117">
        <f t="shared" ref="H138:S138" si="45">H108+H98+H102+H123+H106+H114+H110+H119+H125+H127+H129+H133</f>
        <v>246.875</v>
      </c>
      <c r="I138" s="117">
        <f t="shared" si="45"/>
        <v>139.03700000000001</v>
      </c>
      <c r="J138" s="117">
        <f t="shared" si="45"/>
        <v>74.327999999999989</v>
      </c>
      <c r="K138" s="117">
        <f t="shared" si="45"/>
        <v>107.83799999999999</v>
      </c>
      <c r="L138" s="117">
        <f t="shared" si="45"/>
        <v>238.85199999999998</v>
      </c>
      <c r="M138" s="117">
        <f t="shared" si="45"/>
        <v>126.452</v>
      </c>
      <c r="N138" s="117">
        <f t="shared" si="45"/>
        <v>72.215999999999994</v>
      </c>
      <c r="O138" s="117">
        <f t="shared" si="45"/>
        <v>112.39999999999999</v>
      </c>
      <c r="P138" s="117">
        <f t="shared" si="45"/>
        <v>222.75200000000001</v>
      </c>
      <c r="Q138" s="117">
        <f t="shared" si="45"/>
        <v>126.452</v>
      </c>
      <c r="R138" s="117">
        <f t="shared" si="45"/>
        <v>72.215999999999994</v>
      </c>
      <c r="S138" s="117">
        <f t="shared" si="45"/>
        <v>96.3</v>
      </c>
      <c r="T138" s="208"/>
      <c r="U138" s="117"/>
      <c r="V138" s="117"/>
      <c r="W138" s="117"/>
    </row>
    <row r="139" spans="1:27" ht="12.75" customHeight="1" thickBot="1" x14ac:dyDescent="0.25">
      <c r="A139" s="73" t="s">
        <v>22</v>
      </c>
      <c r="B139" s="432" t="s">
        <v>15</v>
      </c>
      <c r="C139" s="433"/>
      <c r="D139" s="433"/>
      <c r="E139" s="433"/>
      <c r="F139" s="433"/>
      <c r="G139" s="434"/>
      <c r="H139" s="209">
        <f>H138+H94+H76+H49-0.1</f>
        <v>10248.334000000001</v>
      </c>
      <c r="I139" s="209">
        <f>I138+I94+I76+I49-0.1</f>
        <v>9639.3979999999992</v>
      </c>
      <c r="J139" s="209">
        <f t="shared" ref="H139:S139" si="46">J138+J94+J76+J49</f>
        <v>852.82200000000012</v>
      </c>
      <c r="K139" s="209">
        <f t="shared" si="46"/>
        <v>608.83600000000001</v>
      </c>
      <c r="L139" s="209">
        <f t="shared" si="46"/>
        <v>8144.9519999999993</v>
      </c>
      <c r="M139" s="209">
        <f t="shared" si="46"/>
        <v>8002.5519999999997</v>
      </c>
      <c r="N139" s="209">
        <f t="shared" si="46"/>
        <v>874.21600000000001</v>
      </c>
      <c r="O139" s="209">
        <f t="shared" si="46"/>
        <v>142.39999999999998</v>
      </c>
      <c r="P139" s="209">
        <f t="shared" si="46"/>
        <v>7892.5519999999997</v>
      </c>
      <c r="Q139" s="209">
        <f t="shared" si="46"/>
        <v>7766.2519999999995</v>
      </c>
      <c r="R139" s="209">
        <f t="shared" si="46"/>
        <v>874.21600000000001</v>
      </c>
      <c r="S139" s="210">
        <f t="shared" si="46"/>
        <v>126.3</v>
      </c>
      <c r="T139" s="74" t="s">
        <v>37</v>
      </c>
      <c r="U139" s="98" t="s">
        <v>37</v>
      </c>
      <c r="V139" s="98" t="s">
        <v>37</v>
      </c>
      <c r="W139" s="109" t="s">
        <v>37</v>
      </c>
    </row>
    <row r="140" spans="1:27" ht="10.5" customHeight="1" thickBot="1" x14ac:dyDescent="0.25">
      <c r="A140" s="435" t="s">
        <v>16</v>
      </c>
      <c r="B140" s="436"/>
      <c r="C140" s="436"/>
      <c r="D140" s="436"/>
      <c r="E140" s="436"/>
      <c r="F140" s="436"/>
      <c r="G140" s="437"/>
      <c r="H140" s="211">
        <f>SUM(H139)</f>
        <v>10248.334000000001</v>
      </c>
      <c r="I140" s="211">
        <f>SUM(I139)</f>
        <v>9639.3979999999992</v>
      </c>
      <c r="J140" s="211">
        <f t="shared" ref="I140:S140" si="47">SUM(J139)</f>
        <v>852.82200000000012</v>
      </c>
      <c r="K140" s="211">
        <f t="shared" si="47"/>
        <v>608.83600000000001</v>
      </c>
      <c r="L140" s="211">
        <f>SUM(L139)</f>
        <v>8144.9519999999993</v>
      </c>
      <c r="M140" s="211">
        <f t="shared" ref="M140:O140" si="48">SUM(M139)</f>
        <v>8002.5519999999997</v>
      </c>
      <c r="N140" s="211">
        <f t="shared" si="48"/>
        <v>874.21600000000001</v>
      </c>
      <c r="O140" s="211">
        <f t="shared" si="48"/>
        <v>142.39999999999998</v>
      </c>
      <c r="P140" s="211">
        <f t="shared" si="47"/>
        <v>7892.5519999999997</v>
      </c>
      <c r="Q140" s="211">
        <f t="shared" si="47"/>
        <v>7766.2519999999995</v>
      </c>
      <c r="R140" s="211">
        <f t="shared" si="47"/>
        <v>874.21600000000001</v>
      </c>
      <c r="S140" s="211">
        <f t="shared" si="47"/>
        <v>126.3</v>
      </c>
      <c r="T140" s="17" t="s">
        <v>37</v>
      </c>
      <c r="U140" s="99" t="s">
        <v>37</v>
      </c>
      <c r="V140" s="99" t="s">
        <v>37</v>
      </c>
      <c r="W140" s="110" t="s">
        <v>37</v>
      </c>
      <c r="X140" s="28"/>
      <c r="Y140" s="28"/>
    </row>
    <row r="141" spans="1:27" ht="11.25" customHeight="1" x14ac:dyDescent="0.2">
      <c r="X141" s="28"/>
      <c r="Y141" s="28"/>
    </row>
    <row r="142" spans="1:27" ht="12" thickBot="1" x14ac:dyDescent="0.25"/>
    <row r="143" spans="1:27" x14ac:dyDescent="0.2">
      <c r="A143" s="425" t="s">
        <v>40</v>
      </c>
      <c r="B143" s="426"/>
      <c r="C143" s="444" t="s">
        <v>85</v>
      </c>
      <c r="D143" s="444"/>
      <c r="E143" s="444"/>
      <c r="F143" s="444"/>
      <c r="G143" s="212" t="s">
        <v>18</v>
      </c>
      <c r="H143" s="213">
        <f t="shared" ref="H143:S143" si="49">H23+H25+H30+H34+H37+H40+H42+H46+H51+H56+H59+H68+H71+H74+H80+H83+H87+H90+H97+H101+H104+H107+H109+H116+H121+H124+H126+H128+H132+H92</f>
        <v>3384.4100000000003</v>
      </c>
      <c r="I143" s="245">
        <f t="shared" si="49"/>
        <v>3280.192</v>
      </c>
      <c r="J143" s="245">
        <f t="shared" si="49"/>
        <v>532.28099999999984</v>
      </c>
      <c r="K143" s="246">
        <f t="shared" si="49"/>
        <v>104.21799999999999</v>
      </c>
      <c r="L143" s="213">
        <f t="shared" si="49"/>
        <v>3240.9210000000003</v>
      </c>
      <c r="M143" s="245">
        <f t="shared" si="49"/>
        <v>3204.6210000000001</v>
      </c>
      <c r="N143" s="245">
        <f t="shared" si="49"/>
        <v>548.42399999999998</v>
      </c>
      <c r="O143" s="246">
        <f t="shared" si="49"/>
        <v>36.299999999999997</v>
      </c>
      <c r="P143" s="248">
        <f t="shared" si="49"/>
        <v>3025.9210000000003</v>
      </c>
      <c r="Q143" s="245">
        <f t="shared" si="49"/>
        <v>2989.6210000000001</v>
      </c>
      <c r="R143" s="245">
        <f t="shared" si="49"/>
        <v>548.42399999999998</v>
      </c>
      <c r="S143" s="246">
        <f t="shared" si="49"/>
        <v>36.299999999999997</v>
      </c>
      <c r="T143" s="25"/>
      <c r="U143" s="25"/>
      <c r="X143" s="13"/>
      <c r="Y143" s="13"/>
      <c r="Z143" s="13"/>
      <c r="AA143" s="13"/>
    </row>
    <row r="144" spans="1:27" ht="12.75" customHeight="1" x14ac:dyDescent="0.2">
      <c r="A144" s="427"/>
      <c r="B144" s="428"/>
      <c r="C144" s="445" t="s">
        <v>89</v>
      </c>
      <c r="D144" s="445"/>
      <c r="E144" s="445"/>
      <c r="F144" s="445"/>
      <c r="G144" s="214" t="s">
        <v>19</v>
      </c>
      <c r="H144" s="215">
        <f>H105</f>
        <v>0</v>
      </c>
      <c r="I144" s="216">
        <f>I105</f>
        <v>0</v>
      </c>
      <c r="J144" s="216">
        <f>J105</f>
        <v>0</v>
      </c>
      <c r="K144" s="217">
        <f>K105</f>
        <v>0</v>
      </c>
      <c r="L144" s="215">
        <f>L105</f>
        <v>0</v>
      </c>
      <c r="M144" s="216">
        <f t="shared" ref="M144:S144" si="50">M97+M105</f>
        <v>0</v>
      </c>
      <c r="N144" s="216">
        <f t="shared" si="50"/>
        <v>0</v>
      </c>
      <c r="O144" s="217">
        <f t="shared" si="50"/>
        <v>0</v>
      </c>
      <c r="P144" s="249">
        <f t="shared" si="50"/>
        <v>0</v>
      </c>
      <c r="Q144" s="216">
        <f t="shared" si="50"/>
        <v>0</v>
      </c>
      <c r="R144" s="216">
        <f t="shared" si="50"/>
        <v>0</v>
      </c>
      <c r="S144" s="217">
        <f t="shared" si="50"/>
        <v>0</v>
      </c>
      <c r="T144" s="25"/>
      <c r="U144" s="25"/>
    </row>
    <row r="145" spans="1:23" ht="11.25" customHeight="1" x14ac:dyDescent="0.2">
      <c r="A145" s="427"/>
      <c r="B145" s="428"/>
      <c r="C145" s="445" t="s">
        <v>90</v>
      </c>
      <c r="D145" s="445"/>
      <c r="E145" s="445"/>
      <c r="F145" s="445"/>
      <c r="G145" s="214" t="s">
        <v>17</v>
      </c>
      <c r="H145" s="215">
        <f>H15+H17+H19+H21+H52+H57+H86+H89+H101-H101+H62</f>
        <v>5246.6</v>
      </c>
      <c r="I145" s="215">
        <f t="shared" ref="I145:K145" si="51">I15+I17+I19+I21+I52+I57+I86+I89+I101-I101+I62</f>
        <v>5225.8</v>
      </c>
      <c r="J145" s="215">
        <f t="shared" si="51"/>
        <v>0.1</v>
      </c>
      <c r="K145" s="215">
        <f t="shared" si="51"/>
        <v>20.7</v>
      </c>
      <c r="L145" s="215">
        <f t="shared" ref="L145:S145" si="52">L15+L17+L19+L21+L52+L57+L86+L89+L131</f>
        <v>3620.6210000000001</v>
      </c>
      <c r="M145" s="216">
        <f t="shared" si="52"/>
        <v>3620.6210000000001</v>
      </c>
      <c r="N145" s="216">
        <f t="shared" si="52"/>
        <v>2.4E-2</v>
      </c>
      <c r="O145" s="217">
        <f t="shared" si="52"/>
        <v>0</v>
      </c>
      <c r="P145" s="249">
        <f t="shared" si="52"/>
        <v>3620.6210000000001</v>
      </c>
      <c r="Q145" s="216">
        <f t="shared" si="52"/>
        <v>3620.6210000000001</v>
      </c>
      <c r="R145" s="216">
        <f t="shared" si="52"/>
        <v>2.4E-2</v>
      </c>
      <c r="S145" s="217">
        <f t="shared" si="52"/>
        <v>0</v>
      </c>
      <c r="T145" s="25"/>
      <c r="U145" s="25"/>
    </row>
    <row r="146" spans="1:23" ht="11.25" customHeight="1" x14ac:dyDescent="0.2">
      <c r="A146" s="427"/>
      <c r="B146" s="428"/>
      <c r="C146" s="445" t="s">
        <v>86</v>
      </c>
      <c r="D146" s="445"/>
      <c r="E146" s="445"/>
      <c r="F146" s="445"/>
      <c r="G146" s="214" t="s">
        <v>38</v>
      </c>
      <c r="H146" s="215">
        <f>SUM(H103+H81+H99)</f>
        <v>96.699999999999989</v>
      </c>
      <c r="I146" s="216">
        <f>SUM(I103+I81+I99)</f>
        <v>94.699999999999989</v>
      </c>
      <c r="J146" s="216">
        <f>SUM(J103+J81+J99)</f>
        <v>2</v>
      </c>
      <c r="K146" s="217">
        <f>SUM(K103+K81+K99)</f>
        <v>2</v>
      </c>
      <c r="L146" s="215">
        <f t="shared" ref="L146:S146" si="53">L81+L99+L103</f>
        <v>98</v>
      </c>
      <c r="M146" s="216">
        <f t="shared" si="53"/>
        <v>98</v>
      </c>
      <c r="N146" s="216">
        <f t="shared" si="53"/>
        <v>2</v>
      </c>
      <c r="O146" s="217">
        <f t="shared" si="53"/>
        <v>0</v>
      </c>
      <c r="P146" s="249">
        <f t="shared" si="53"/>
        <v>98</v>
      </c>
      <c r="Q146" s="216">
        <f t="shared" si="53"/>
        <v>98</v>
      </c>
      <c r="R146" s="216">
        <f t="shared" si="53"/>
        <v>2</v>
      </c>
      <c r="S146" s="217">
        <f t="shared" si="53"/>
        <v>0</v>
      </c>
      <c r="T146" s="25"/>
      <c r="U146" s="25"/>
      <c r="V146" s="12"/>
      <c r="W146" s="12"/>
    </row>
    <row r="147" spans="1:23" ht="11.25" customHeight="1" x14ac:dyDescent="0.2">
      <c r="A147" s="427"/>
      <c r="B147" s="428"/>
      <c r="C147" s="445" t="s">
        <v>87</v>
      </c>
      <c r="D147" s="445"/>
      <c r="E147" s="445"/>
      <c r="F147" s="445"/>
      <c r="G147" s="214" t="s">
        <v>88</v>
      </c>
      <c r="H147" s="215">
        <f>H35+H23+H25+H27+H29+H32+H54+H78+H39-H23+H96+H100-H25+H44+H47</f>
        <v>1026.3</v>
      </c>
      <c r="I147" s="216">
        <f>I35+I23+I25+I27+I29+I32+I54+I78+I39-I23+I96+I100-I25+I44+I47</f>
        <v>1026.3</v>
      </c>
      <c r="J147" s="216">
        <f>J35+J23+J25+J27+J29+J32+J54+J78+J39-J23+J96+J100-J25+J44+J47</f>
        <v>315.09999999999997</v>
      </c>
      <c r="K147" s="217">
        <f>K35+K23+K25+K27+K29+K32+K54+K78+K39-K23+K96+K100-K25+K44+K47</f>
        <v>0</v>
      </c>
      <c r="L147" s="215">
        <f t="shared" ref="L147:S147" si="54">L35+L27+L29+L32+L54+L78+L39+L96+L100+L44+L47</f>
        <v>1050.5</v>
      </c>
      <c r="M147" s="216">
        <f t="shared" si="54"/>
        <v>1050.5</v>
      </c>
      <c r="N147" s="216">
        <f t="shared" si="54"/>
        <v>323.5</v>
      </c>
      <c r="O147" s="217">
        <f t="shared" si="54"/>
        <v>0</v>
      </c>
      <c r="P147" s="249">
        <f t="shared" si="54"/>
        <v>1055.5</v>
      </c>
      <c r="Q147" s="216">
        <f t="shared" si="54"/>
        <v>1055.5</v>
      </c>
      <c r="R147" s="216">
        <f t="shared" si="54"/>
        <v>323.5</v>
      </c>
      <c r="S147" s="217">
        <f t="shared" si="54"/>
        <v>0</v>
      </c>
      <c r="T147" s="25"/>
      <c r="U147" s="25"/>
    </row>
    <row r="148" spans="1:23" ht="11.25" customHeight="1" x14ac:dyDescent="0.2">
      <c r="A148" s="427"/>
      <c r="B148" s="428"/>
      <c r="C148" s="440" t="s">
        <v>112</v>
      </c>
      <c r="D148" s="441"/>
      <c r="E148" s="441"/>
      <c r="F148" s="442"/>
      <c r="G148" s="214" t="s">
        <v>110</v>
      </c>
      <c r="H148" s="215">
        <f t="shared" ref="H148:S148" si="55">H64+H69+H112+H117</f>
        <v>0</v>
      </c>
      <c r="I148" s="216">
        <f t="shared" si="55"/>
        <v>0</v>
      </c>
      <c r="J148" s="216">
        <f t="shared" si="55"/>
        <v>0</v>
      </c>
      <c r="K148" s="217">
        <f t="shared" si="55"/>
        <v>0</v>
      </c>
      <c r="L148" s="215">
        <f t="shared" si="55"/>
        <v>0</v>
      </c>
      <c r="M148" s="216">
        <f t="shared" si="55"/>
        <v>0</v>
      </c>
      <c r="N148" s="216">
        <f t="shared" si="55"/>
        <v>0</v>
      </c>
      <c r="O148" s="217">
        <f t="shared" si="55"/>
        <v>0</v>
      </c>
      <c r="P148" s="249">
        <f t="shared" si="55"/>
        <v>0</v>
      </c>
      <c r="Q148" s="216">
        <f t="shared" si="55"/>
        <v>0</v>
      </c>
      <c r="R148" s="216">
        <f t="shared" si="55"/>
        <v>0</v>
      </c>
      <c r="S148" s="217">
        <f t="shared" si="55"/>
        <v>0</v>
      </c>
      <c r="T148" s="25"/>
      <c r="U148" s="25"/>
    </row>
    <row r="149" spans="1:23" ht="22.5" customHeight="1" x14ac:dyDescent="0.2">
      <c r="A149" s="427"/>
      <c r="B149" s="428"/>
      <c r="C149" s="440" t="s">
        <v>190</v>
      </c>
      <c r="D149" s="441"/>
      <c r="E149" s="441"/>
      <c r="F149" s="442"/>
      <c r="G149" s="214" t="s">
        <v>111</v>
      </c>
      <c r="H149" s="215"/>
      <c r="I149" s="216"/>
      <c r="J149" s="216"/>
      <c r="K149" s="217"/>
      <c r="L149" s="215"/>
      <c r="M149" s="216"/>
      <c r="N149" s="216"/>
      <c r="O149" s="217"/>
      <c r="P149" s="249"/>
      <c r="Q149" s="216"/>
      <c r="R149" s="216"/>
      <c r="S149" s="217"/>
      <c r="T149" s="25"/>
      <c r="U149" s="25"/>
    </row>
    <row r="150" spans="1:23" ht="22.5" customHeight="1" x14ac:dyDescent="0.2">
      <c r="A150" s="427"/>
      <c r="B150" s="428"/>
      <c r="C150" s="443" t="s">
        <v>113</v>
      </c>
      <c r="D150" s="443"/>
      <c r="E150" s="443"/>
      <c r="F150" s="443"/>
      <c r="G150" s="214" t="s">
        <v>109</v>
      </c>
      <c r="H150" s="215">
        <f t="shared" ref="H150:S150" si="56">H113+H118+H63+H67+H122</f>
        <v>0</v>
      </c>
      <c r="I150" s="216">
        <f t="shared" si="56"/>
        <v>0</v>
      </c>
      <c r="J150" s="216">
        <f t="shared" si="56"/>
        <v>0</v>
      </c>
      <c r="K150" s="217">
        <f t="shared" si="56"/>
        <v>0</v>
      </c>
      <c r="L150" s="215">
        <f t="shared" si="56"/>
        <v>0</v>
      </c>
      <c r="M150" s="216">
        <f t="shared" si="56"/>
        <v>0</v>
      </c>
      <c r="N150" s="216">
        <f t="shared" si="56"/>
        <v>0</v>
      </c>
      <c r="O150" s="217">
        <f t="shared" si="56"/>
        <v>0</v>
      </c>
      <c r="P150" s="249">
        <f t="shared" si="56"/>
        <v>0</v>
      </c>
      <c r="Q150" s="216">
        <f t="shared" si="56"/>
        <v>0</v>
      </c>
      <c r="R150" s="216">
        <f t="shared" si="56"/>
        <v>0</v>
      </c>
      <c r="S150" s="217">
        <f t="shared" si="56"/>
        <v>0</v>
      </c>
      <c r="T150" s="25"/>
      <c r="U150" s="25"/>
    </row>
    <row r="151" spans="1:23" ht="24" customHeight="1" thickBot="1" x14ac:dyDescent="0.25">
      <c r="A151" s="427"/>
      <c r="B151" s="428"/>
      <c r="C151" s="445" t="s">
        <v>91</v>
      </c>
      <c r="D151" s="445"/>
      <c r="E151" s="445"/>
      <c r="F151" s="445"/>
      <c r="G151" s="214" t="s">
        <v>92</v>
      </c>
      <c r="H151" s="218">
        <f>H115+H66+H111+H61+H120+H130</f>
        <v>494.31399999999996</v>
      </c>
      <c r="I151" s="219">
        <f>I115+I66+I111+I61+I120+I130</f>
        <v>12.395999999999997</v>
      </c>
      <c r="J151" s="219">
        <f>J115+J66+J111+J61+J120</f>
        <v>3.1950000000000003</v>
      </c>
      <c r="K151" s="247">
        <f>K115+K66+K111+K61+K120</f>
        <v>481.91800000000001</v>
      </c>
      <c r="L151" s="218">
        <f t="shared" ref="L151:S151" si="57">L115+L66+L111+L61+L120+L73+L130</f>
        <v>134.91</v>
      </c>
      <c r="M151" s="219">
        <f t="shared" si="57"/>
        <v>28.810000000000002</v>
      </c>
      <c r="N151" s="219">
        <f t="shared" si="57"/>
        <v>0.26800000000000002</v>
      </c>
      <c r="O151" s="247">
        <f t="shared" si="57"/>
        <v>106.1</v>
      </c>
      <c r="P151" s="250">
        <f t="shared" si="57"/>
        <v>92.51</v>
      </c>
      <c r="Q151" s="219">
        <f t="shared" si="57"/>
        <v>2.5099999999999998</v>
      </c>
      <c r="R151" s="219">
        <f t="shared" si="57"/>
        <v>0.26800000000000002</v>
      </c>
      <c r="S151" s="247">
        <f t="shared" si="57"/>
        <v>90</v>
      </c>
      <c r="T151" s="25"/>
      <c r="U151" s="25"/>
    </row>
    <row r="152" spans="1:23" ht="11.25" customHeight="1" thickBot="1" x14ac:dyDescent="0.25">
      <c r="A152" s="429"/>
      <c r="B152" s="430"/>
      <c r="C152" s="438"/>
      <c r="D152" s="438"/>
      <c r="E152" s="438"/>
      <c r="F152" s="438"/>
      <c r="G152" s="439"/>
      <c r="H152" s="220">
        <f>SUM(H143:H151)</f>
        <v>10248.324000000001</v>
      </c>
      <c r="I152" s="221">
        <f>SUM(I143:I151)</f>
        <v>9639.3880000000008</v>
      </c>
      <c r="J152" s="221">
        <f>SUM(J143:J151)</f>
        <v>852.67599999999982</v>
      </c>
      <c r="K152" s="222">
        <f t="shared" ref="K152:S152" si="58">SUM(K143:K151)</f>
        <v>608.83600000000001</v>
      </c>
      <c r="L152" s="220">
        <f>SUM(L143:L151)</f>
        <v>8144.9520000000002</v>
      </c>
      <c r="M152" s="221">
        <f>SUM(M143:M151)</f>
        <v>8002.5520000000006</v>
      </c>
      <c r="N152" s="221">
        <f t="shared" si="58"/>
        <v>874.21600000000001</v>
      </c>
      <c r="O152" s="222">
        <f t="shared" si="58"/>
        <v>142.39999999999998</v>
      </c>
      <c r="P152" s="223">
        <f t="shared" si="58"/>
        <v>7892.5520000000006</v>
      </c>
      <c r="Q152" s="220">
        <f t="shared" si="58"/>
        <v>7766.2520000000004</v>
      </c>
      <c r="R152" s="221">
        <f t="shared" si="58"/>
        <v>874.21600000000001</v>
      </c>
      <c r="S152" s="222">
        <f t="shared" si="58"/>
        <v>126.3</v>
      </c>
      <c r="T152" s="26"/>
      <c r="U152" s="26"/>
    </row>
    <row r="153" spans="1:23" ht="11.25" customHeight="1" x14ac:dyDescent="0.2">
      <c r="H153" s="13"/>
      <c r="I153" s="13"/>
      <c r="K153" s="13"/>
    </row>
    <row r="154" spans="1:23" x14ac:dyDescent="0.2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3" x14ac:dyDescent="0.2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23" x14ac:dyDescent="0.2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</sheetData>
  <sheetProtection selectLockedCells="1" selectUnlockedCells="1"/>
  <mergeCells count="406">
    <mergeCell ref="A111:A114"/>
    <mergeCell ref="B111:B114"/>
    <mergeCell ref="B109:B110"/>
    <mergeCell ref="B103:B106"/>
    <mergeCell ref="B96:B98"/>
    <mergeCell ref="C96:C98"/>
    <mergeCell ref="B99:B102"/>
    <mergeCell ref="C107:C108"/>
    <mergeCell ref="C103:C106"/>
    <mergeCell ref="C99:C102"/>
    <mergeCell ref="A107:A108"/>
    <mergeCell ref="B107:B108"/>
    <mergeCell ref="C109:C110"/>
    <mergeCell ref="A109:A110"/>
    <mergeCell ref="A103:A106"/>
    <mergeCell ref="D99:D102"/>
    <mergeCell ref="V66:V69"/>
    <mergeCell ref="V86:V87"/>
    <mergeCell ref="V83:V84"/>
    <mergeCell ref="W66:W69"/>
    <mergeCell ref="A120:A123"/>
    <mergeCell ref="T128:T129"/>
    <mergeCell ref="A128:A129"/>
    <mergeCell ref="A124:A125"/>
    <mergeCell ref="B124:B125"/>
    <mergeCell ref="C124:C125"/>
    <mergeCell ref="A126:A127"/>
    <mergeCell ref="C126:C127"/>
    <mergeCell ref="B126:B127"/>
    <mergeCell ref="C128:C129"/>
    <mergeCell ref="B128:B129"/>
    <mergeCell ref="B120:B123"/>
    <mergeCell ref="C120:C123"/>
    <mergeCell ref="D120:D123"/>
    <mergeCell ref="E124:E125"/>
    <mergeCell ref="E126:E127"/>
    <mergeCell ref="T126:T127"/>
    <mergeCell ref="E120:E123"/>
    <mergeCell ref="D126:D127"/>
    <mergeCell ref="W103:W105"/>
    <mergeCell ref="U66:U69"/>
    <mergeCell ref="W83:W84"/>
    <mergeCell ref="V89:V90"/>
    <mergeCell ref="E71:E72"/>
    <mergeCell ref="F71:F72"/>
    <mergeCell ref="T71:T72"/>
    <mergeCell ref="W96:W97"/>
    <mergeCell ref="W73:W74"/>
    <mergeCell ref="F99:F102"/>
    <mergeCell ref="W89:W90"/>
    <mergeCell ref="U89:U90"/>
    <mergeCell ref="T73:T75"/>
    <mergeCell ref="E96:E98"/>
    <mergeCell ref="T99:T102"/>
    <mergeCell ref="F73:F75"/>
    <mergeCell ref="C83:C85"/>
    <mergeCell ref="V96:V97"/>
    <mergeCell ref="U96:U97"/>
    <mergeCell ref="D86:D88"/>
    <mergeCell ref="D92:D93"/>
    <mergeCell ref="D73:D75"/>
    <mergeCell ref="A92:A93"/>
    <mergeCell ref="B92:B93"/>
    <mergeCell ref="C92:C93"/>
    <mergeCell ref="T96:T98"/>
    <mergeCell ref="F83:F85"/>
    <mergeCell ref="E92:E93"/>
    <mergeCell ref="F92:F93"/>
    <mergeCell ref="T92:T93"/>
    <mergeCell ref="U83:U84"/>
    <mergeCell ref="T86:T88"/>
    <mergeCell ref="U73:U74"/>
    <mergeCell ref="V73:V74"/>
    <mergeCell ref="E83:E85"/>
    <mergeCell ref="E78:E79"/>
    <mergeCell ref="A51:A53"/>
    <mergeCell ref="A89:A91"/>
    <mergeCell ref="A59:A60"/>
    <mergeCell ref="A54:A55"/>
    <mergeCell ref="C59:C60"/>
    <mergeCell ref="D59:D60"/>
    <mergeCell ref="C89:C91"/>
    <mergeCell ref="A56:A58"/>
    <mergeCell ref="B66:B70"/>
    <mergeCell ref="B59:B60"/>
    <mergeCell ref="D83:D85"/>
    <mergeCell ref="B78:B79"/>
    <mergeCell ref="B54:B55"/>
    <mergeCell ref="C56:C58"/>
    <mergeCell ref="A71:A72"/>
    <mergeCell ref="A73:A75"/>
    <mergeCell ref="A86:A88"/>
    <mergeCell ref="A83:A85"/>
    <mergeCell ref="A80:A82"/>
    <mergeCell ref="D78:D79"/>
    <mergeCell ref="C78:C79"/>
    <mergeCell ref="C76:G76"/>
    <mergeCell ref="D56:D58"/>
    <mergeCell ref="D80:D82"/>
    <mergeCell ref="T107:T108"/>
    <mergeCell ref="B51:B53"/>
    <mergeCell ref="D103:D106"/>
    <mergeCell ref="T89:T91"/>
    <mergeCell ref="T78:T79"/>
    <mergeCell ref="T80:T82"/>
    <mergeCell ref="T66:T70"/>
    <mergeCell ref="D71:D72"/>
    <mergeCell ref="B71:B72"/>
    <mergeCell ref="C71:C72"/>
    <mergeCell ref="B83:B85"/>
    <mergeCell ref="B86:B88"/>
    <mergeCell ref="B73:B75"/>
    <mergeCell ref="C73:C75"/>
    <mergeCell ref="C86:C88"/>
    <mergeCell ref="C66:C70"/>
    <mergeCell ref="C77:W77"/>
    <mergeCell ref="E80:E82"/>
    <mergeCell ref="C80:C82"/>
    <mergeCell ref="U80:U81"/>
    <mergeCell ref="C51:C53"/>
    <mergeCell ref="C54:C55"/>
    <mergeCell ref="B56:B58"/>
    <mergeCell ref="E73:E75"/>
    <mergeCell ref="W51:W52"/>
    <mergeCell ref="T42:T43"/>
    <mergeCell ref="B37:B38"/>
    <mergeCell ref="F37:F38"/>
    <mergeCell ref="U29:U30"/>
    <mergeCell ref="F32:F33"/>
    <mergeCell ref="F29:F31"/>
    <mergeCell ref="T19:T20"/>
    <mergeCell ref="T25:T26"/>
    <mergeCell ref="T27:T28"/>
    <mergeCell ref="F27:F28"/>
    <mergeCell ref="V29:V30"/>
    <mergeCell ref="C34:C36"/>
    <mergeCell ref="C39:C41"/>
    <mergeCell ref="F39:F41"/>
    <mergeCell ref="C37:C38"/>
    <mergeCell ref="T21:T22"/>
    <mergeCell ref="E21:E22"/>
    <mergeCell ref="C27:C28"/>
    <mergeCell ref="D23:D24"/>
    <mergeCell ref="C21:C22"/>
    <mergeCell ref="C23:C24"/>
    <mergeCell ref="E39:E41"/>
    <mergeCell ref="D39:D41"/>
    <mergeCell ref="D15:D16"/>
    <mergeCell ref="C15:C16"/>
    <mergeCell ref="P9:P10"/>
    <mergeCell ref="T9:T10"/>
    <mergeCell ref="S9:S10"/>
    <mergeCell ref="M9:N9"/>
    <mergeCell ref="O9:O10"/>
    <mergeCell ref="F8:F10"/>
    <mergeCell ref="L9:L10"/>
    <mergeCell ref="G8:G10"/>
    <mergeCell ref="L8:O8"/>
    <mergeCell ref="I9:J9"/>
    <mergeCell ref="C14:W14"/>
    <mergeCell ref="B17:B18"/>
    <mergeCell ref="A21:A22"/>
    <mergeCell ref="H9:H10"/>
    <mergeCell ref="A12:W12"/>
    <mergeCell ref="A15:A16"/>
    <mergeCell ref="T23:T24"/>
    <mergeCell ref="A11:W11"/>
    <mergeCell ref="C8:C10"/>
    <mergeCell ref="B13:W13"/>
    <mergeCell ref="T17:T18"/>
    <mergeCell ref="B15:B16"/>
    <mergeCell ref="T15:T16"/>
    <mergeCell ref="A17:A18"/>
    <mergeCell ref="F17:F18"/>
    <mergeCell ref="E17:E18"/>
    <mergeCell ref="F23:F24"/>
    <mergeCell ref="E23:E24"/>
    <mergeCell ref="T8:W8"/>
    <mergeCell ref="K9:K10"/>
    <mergeCell ref="D8:D10"/>
    <mergeCell ref="H8:K8"/>
    <mergeCell ref="P8:S8"/>
    <mergeCell ref="Q9:R9"/>
    <mergeCell ref="U9:W9"/>
    <mergeCell ref="B8:B10"/>
    <mergeCell ref="V103:V105"/>
    <mergeCell ref="U103:U105"/>
    <mergeCell ref="V99:V101"/>
    <mergeCell ref="C29:C31"/>
    <mergeCell ref="E25:E26"/>
    <mergeCell ref="D27:D28"/>
    <mergeCell ref="C25:C26"/>
    <mergeCell ref="T39:T41"/>
    <mergeCell ref="T34:T36"/>
    <mergeCell ref="D54:D55"/>
    <mergeCell ref="E54:E55"/>
    <mergeCell ref="F54:F55"/>
    <mergeCell ref="E59:E60"/>
    <mergeCell ref="F59:F60"/>
    <mergeCell ref="D66:D70"/>
    <mergeCell ref="F66:F70"/>
    <mergeCell ref="E8:E10"/>
    <mergeCell ref="B27:B28"/>
    <mergeCell ref="C17:C18"/>
    <mergeCell ref="D19:D20"/>
    <mergeCell ref="B19:B20"/>
    <mergeCell ref="B21:B22"/>
    <mergeCell ref="D25:D26"/>
    <mergeCell ref="E19:E20"/>
    <mergeCell ref="F34:F36"/>
    <mergeCell ref="T37:T38"/>
    <mergeCell ref="T32:T33"/>
    <mergeCell ref="T29:T31"/>
    <mergeCell ref="U34:U35"/>
    <mergeCell ref="F19:F20"/>
    <mergeCell ref="E32:E33"/>
    <mergeCell ref="E27:E28"/>
    <mergeCell ref="E37:E38"/>
    <mergeCell ref="A32:A33"/>
    <mergeCell ref="F46:F48"/>
    <mergeCell ref="V56:V57"/>
    <mergeCell ref="F42:F43"/>
    <mergeCell ref="U51:U52"/>
    <mergeCell ref="V51:V52"/>
    <mergeCell ref="T51:T53"/>
    <mergeCell ref="F51:F53"/>
    <mergeCell ref="F44:F45"/>
    <mergeCell ref="T44:T45"/>
    <mergeCell ref="C49:G49"/>
    <mergeCell ref="T46:T48"/>
    <mergeCell ref="U46:U47"/>
    <mergeCell ref="U56:U57"/>
    <mergeCell ref="C46:C48"/>
    <mergeCell ref="D46:D48"/>
    <mergeCell ref="E51:E53"/>
    <mergeCell ref="D34:D36"/>
    <mergeCell ref="E34:E36"/>
    <mergeCell ref="B39:B41"/>
    <mergeCell ref="E46:E48"/>
    <mergeCell ref="A42:A43"/>
    <mergeCell ref="B42:B43"/>
    <mergeCell ref="D32:D33"/>
    <mergeCell ref="B29:B31"/>
    <mergeCell ref="A25:A26"/>
    <mergeCell ref="B25:B26"/>
    <mergeCell ref="D29:D31"/>
    <mergeCell ref="D21:D22"/>
    <mergeCell ref="E29:E31"/>
    <mergeCell ref="F25:F26"/>
    <mergeCell ref="D51:D53"/>
    <mergeCell ref="T54:T55"/>
    <mergeCell ref="F21:F22"/>
    <mergeCell ref="D42:D43"/>
    <mergeCell ref="C44:C45"/>
    <mergeCell ref="E42:E43"/>
    <mergeCell ref="A44:A45"/>
    <mergeCell ref="D44:D45"/>
    <mergeCell ref="A39:A41"/>
    <mergeCell ref="C50:W50"/>
    <mergeCell ref="C42:C43"/>
    <mergeCell ref="D37:D38"/>
    <mergeCell ref="A37:A38"/>
    <mergeCell ref="W29:W30"/>
    <mergeCell ref="V46:V47"/>
    <mergeCell ref="W46:W47"/>
    <mergeCell ref="A46:A48"/>
    <mergeCell ref="A143:B152"/>
    <mergeCell ref="C138:G138"/>
    <mergeCell ref="B139:G139"/>
    <mergeCell ref="A140:G140"/>
    <mergeCell ref="C152:G152"/>
    <mergeCell ref="C149:F149"/>
    <mergeCell ref="C148:F148"/>
    <mergeCell ref="C150:F150"/>
    <mergeCell ref="C143:F143"/>
    <mergeCell ref="C144:F144"/>
    <mergeCell ref="C151:F151"/>
    <mergeCell ref="C145:F145"/>
    <mergeCell ref="C146:F146"/>
    <mergeCell ref="C147:F147"/>
    <mergeCell ref="A115:A119"/>
    <mergeCell ref="B115:B119"/>
    <mergeCell ref="E56:E58"/>
    <mergeCell ref="B46:B48"/>
    <mergeCell ref="E44:E45"/>
    <mergeCell ref="B44:B45"/>
    <mergeCell ref="T1:W1"/>
    <mergeCell ref="A2:W2"/>
    <mergeCell ref="A7:W7"/>
    <mergeCell ref="A6:W6"/>
    <mergeCell ref="A5:W5"/>
    <mergeCell ref="A4:W4"/>
    <mergeCell ref="A3:W3"/>
    <mergeCell ref="V34:V35"/>
    <mergeCell ref="W34:W35"/>
    <mergeCell ref="A8:A10"/>
    <mergeCell ref="B32:B33"/>
    <mergeCell ref="A29:A31"/>
    <mergeCell ref="C32:C33"/>
    <mergeCell ref="A27:A28"/>
    <mergeCell ref="C19:C20"/>
    <mergeCell ref="D17:D18"/>
    <mergeCell ref="F15:F16"/>
    <mergeCell ref="E15:E16"/>
    <mergeCell ref="A19:A20"/>
    <mergeCell ref="A23:A24"/>
    <mergeCell ref="B23:B24"/>
    <mergeCell ref="B34:B36"/>
    <mergeCell ref="A34:A36"/>
    <mergeCell ref="W61:W64"/>
    <mergeCell ref="W86:W87"/>
    <mergeCell ref="D89:D91"/>
    <mergeCell ref="W56:W57"/>
    <mergeCell ref="F86:F88"/>
    <mergeCell ref="F89:F91"/>
    <mergeCell ref="E86:E88"/>
    <mergeCell ref="E89:E91"/>
    <mergeCell ref="T56:T58"/>
    <mergeCell ref="F56:F58"/>
    <mergeCell ref="T59:T60"/>
    <mergeCell ref="U61:U64"/>
    <mergeCell ref="V61:V64"/>
    <mergeCell ref="U86:U87"/>
    <mergeCell ref="F78:F79"/>
    <mergeCell ref="V80:V81"/>
    <mergeCell ref="W80:W81"/>
    <mergeCell ref="F80:F82"/>
    <mergeCell ref="E66:E70"/>
    <mergeCell ref="D107:D108"/>
    <mergeCell ref="C111:C114"/>
    <mergeCell ref="D111:D114"/>
    <mergeCell ref="E111:E114"/>
    <mergeCell ref="E115:E119"/>
    <mergeCell ref="W120:W122"/>
    <mergeCell ref="T111:T114"/>
    <mergeCell ref="U99:U101"/>
    <mergeCell ref="W115:W118"/>
    <mergeCell ref="U120:U122"/>
    <mergeCell ref="V120:V122"/>
    <mergeCell ref="T115:T119"/>
    <mergeCell ref="U115:U118"/>
    <mergeCell ref="T120:T123"/>
    <mergeCell ref="E107:E108"/>
    <mergeCell ref="E103:E106"/>
    <mergeCell ref="F103:F106"/>
    <mergeCell ref="T103:T106"/>
    <mergeCell ref="W99:W101"/>
    <mergeCell ref="F107:F108"/>
    <mergeCell ref="E99:E102"/>
    <mergeCell ref="C115:C119"/>
    <mergeCell ref="E109:E110"/>
    <mergeCell ref="U111:U113"/>
    <mergeCell ref="A130:A133"/>
    <mergeCell ref="B130:B133"/>
    <mergeCell ref="C130:C133"/>
    <mergeCell ref="T130:T133"/>
    <mergeCell ref="F130:F133"/>
    <mergeCell ref="E130:E133"/>
    <mergeCell ref="A99:A102"/>
    <mergeCell ref="A61:A65"/>
    <mergeCell ref="B61:B65"/>
    <mergeCell ref="C61:C65"/>
    <mergeCell ref="D61:D65"/>
    <mergeCell ref="E61:E65"/>
    <mergeCell ref="F61:F65"/>
    <mergeCell ref="T61:T65"/>
    <mergeCell ref="B89:B91"/>
    <mergeCell ref="A96:A98"/>
    <mergeCell ref="A78:A79"/>
    <mergeCell ref="A66:A70"/>
    <mergeCell ref="B80:B82"/>
    <mergeCell ref="T83:T85"/>
    <mergeCell ref="F96:F98"/>
    <mergeCell ref="C94:G94"/>
    <mergeCell ref="D96:D98"/>
    <mergeCell ref="C95:W95"/>
    <mergeCell ref="U130:U132"/>
    <mergeCell ref="V130:V132"/>
    <mergeCell ref="W130:W132"/>
    <mergeCell ref="D130:D133"/>
    <mergeCell ref="D124:D125"/>
    <mergeCell ref="D115:D119"/>
    <mergeCell ref="V111:V113"/>
    <mergeCell ref="D109:D110"/>
    <mergeCell ref="W111:W113"/>
    <mergeCell ref="F109:F110"/>
    <mergeCell ref="F120:F123"/>
    <mergeCell ref="F115:F119"/>
    <mergeCell ref="V115:V118"/>
    <mergeCell ref="F111:F114"/>
    <mergeCell ref="T109:T110"/>
    <mergeCell ref="D128:D129"/>
    <mergeCell ref="T124:T125"/>
    <mergeCell ref="F124:F125"/>
    <mergeCell ref="F126:F127"/>
    <mergeCell ref="F128:F129"/>
    <mergeCell ref="W134:W136"/>
    <mergeCell ref="A134:A137"/>
    <mergeCell ref="B134:B137"/>
    <mergeCell ref="C134:C137"/>
    <mergeCell ref="D134:D137"/>
    <mergeCell ref="E134:E137"/>
    <mergeCell ref="F134:F137"/>
    <mergeCell ref="T134:T137"/>
    <mergeCell ref="U134:U136"/>
    <mergeCell ref="V134:V136"/>
  </mergeCells>
  <phoneticPr fontId="0" type="noConversion"/>
  <conditionalFormatting sqref="X140:Y141 H43:S43 U114:W114 H108:S108 H110:S110 U110:W110 U108:W108 U88:W88 H79:S79 U79:W79 H82:S82 H85:S85 U82:W82 H88:S88 U85:W85 H91:S91 U91:W91 H98:S98 H102:S102 H106:S106 U106:W106 U102:W102 U98:W98 H114:S114 H31:S31 H16:S16 H18:S18 H20:S20 H22:S22 H24:S24 H26:S26 H28:S28 T8:W8 H33:S33 H38:S38 U43:W43 U60:W60 U41:W41 U38:W38 U36:W36 U33:W33 U31:W31 U28:W28 U16:W16 U18:W18 U20:W20 U22:W22 U24:W24 H53:S53 H55:S55 U55:W55 U58:W58 H60:S60 H58:S58 E39:E41 H119:S119 U119:W119 A139:A140 B139:G139 U138:W138 H36:S36 H45:S46 U45:W45 U53:W53 U26:W26 E44:E46 U70:W73 H70:S75 U75:W75 H41:S41 H139:W140 H129:S133 H138:S138">
    <cfRule type="cellIs" dxfId="10" priority="95" stopIfTrue="1" operator="equal">
      <formula>0</formula>
    </cfRule>
  </conditionalFormatting>
  <conditionalFormatting sqref="S115:S118 S111:S113 R109:S109 R107:S107 P100:R101 S99:S101 H80:P81 P86:P87 P83 H66:S69 R103:S105 H83:O84 U83:W83 S96:S97 H39:S40 N54:Q54 N37:Q37 H29:O30 J54:K54 N42:O42 J37:K37 U42:W42 H32:O32 J42:K42 J44:S44 P117:R118 R112:R113 P113:Q113 U46:W46 U29:W29 V30:W30 U32:W32 U37:W37 U39:W40 U44:W44 U80:W80">
    <cfRule type="cellIs" dxfId="9" priority="94" stopIfTrue="1" operator="equal">
      <formula>0</formula>
    </cfRule>
  </conditionalFormatting>
  <conditionalFormatting sqref="H123:S127 J128:S128 U123:W129 U130 W130 U133:W133">
    <cfRule type="cellIs" dxfId="8" priority="9" stopIfTrue="1" operator="equal">
      <formula>0</formula>
    </cfRule>
  </conditionalFormatting>
  <conditionalFormatting sqref="S120:S122 P121:R122">
    <cfRule type="cellIs" dxfId="7" priority="8" stopIfTrue="1" operator="equal">
      <formula>0</formula>
    </cfRule>
  </conditionalFormatting>
  <conditionalFormatting sqref="U48:W48 H48:S48">
    <cfRule type="cellIs" dxfId="6" priority="7" stopIfTrue="1" operator="equal">
      <formula>0</formula>
    </cfRule>
  </conditionalFormatting>
  <conditionalFormatting sqref="H47:S47">
    <cfRule type="cellIs" dxfId="5" priority="6" stopIfTrue="1" operator="equal">
      <formula>0</formula>
    </cfRule>
  </conditionalFormatting>
  <conditionalFormatting sqref="H61:S64">
    <cfRule type="cellIs" dxfId="4" priority="4" stopIfTrue="1" operator="equal">
      <formula>0</formula>
    </cfRule>
  </conditionalFormatting>
  <conditionalFormatting sqref="U65:W65 H65:S65">
    <cfRule type="cellIs" dxfId="3" priority="5" stopIfTrue="1" operator="equal">
      <formula>0</formula>
    </cfRule>
  </conditionalFormatting>
  <conditionalFormatting sqref="U92:W93 H92:S93">
    <cfRule type="cellIs" dxfId="2" priority="3" stopIfTrue="1" operator="equal">
      <formula>0</formula>
    </cfRule>
  </conditionalFormatting>
  <conditionalFormatting sqref="H137:S137 U137:W137">
    <cfRule type="cellIs" dxfId="1" priority="2" stopIfTrue="1" operator="equal">
      <formula>0</formula>
    </cfRule>
  </conditionalFormatting>
  <conditionalFormatting sqref="S134:S136 P135:R136">
    <cfRule type="cellIs" dxfId="0" priority="1" stopIfTrue="1" operator="equal">
      <formula>0</formula>
    </cfRule>
  </conditionalFormatting>
  <printOptions horizontalCentered="1"/>
  <pageMargins left="0.55118110236220474" right="0.39370078740157483" top="0.98425196850393704" bottom="0.59055118110236227" header="0.59055118110236227" footer="0.51181102362204722"/>
  <pageSetup paperSize="9" scale="75" orientation="landscape" r:id="rId1"/>
  <headerFooter alignWithMargins="0">
    <oddHeader>&amp;C&amp;P</oddHeader>
  </headerFooter>
  <rowBreaks count="3" manualBreakCount="3">
    <brk id="28" max="16383" man="1"/>
    <brk id="58" max="22" man="1"/>
    <brk id="9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P22" sqref="P22"/>
    </sheetView>
  </sheetViews>
  <sheetFormatPr defaultRowHeight="12.75" x14ac:dyDescent="0.2"/>
  <cols>
    <col min="1" max="1" width="10.7109375" style="35" customWidth="1"/>
    <col min="2" max="3" width="9.85546875" style="35" customWidth="1"/>
    <col min="4" max="4" width="8.7109375" style="35" customWidth="1"/>
    <col min="5" max="5" width="59.5703125" style="35" customWidth="1"/>
    <col min="6" max="6" width="10.28515625" style="35" customWidth="1"/>
    <col min="7" max="9" width="9" style="35" customWidth="1"/>
    <col min="10" max="16384" width="9.140625" style="35"/>
  </cols>
  <sheetData>
    <row r="1" spans="1:11" ht="43.5" customHeight="1" x14ac:dyDescent="0.2">
      <c r="A1" s="33"/>
      <c r="B1" s="33"/>
      <c r="C1" s="33"/>
      <c r="D1" s="33"/>
      <c r="E1" s="33"/>
      <c r="F1" s="409"/>
      <c r="G1" s="409"/>
      <c r="H1" s="409"/>
      <c r="I1" s="409"/>
      <c r="J1" s="34"/>
      <c r="K1" s="34"/>
    </row>
    <row r="2" spans="1:11" ht="12.75" customHeight="1" x14ac:dyDescent="0.2">
      <c r="A2" s="548" t="s">
        <v>118</v>
      </c>
      <c r="B2" s="548"/>
      <c r="C2" s="548"/>
      <c r="D2" s="548"/>
      <c r="E2" s="548"/>
      <c r="F2" s="548"/>
      <c r="G2" s="548"/>
      <c r="H2" s="548"/>
      <c r="I2" s="548"/>
    </row>
    <row r="3" spans="1:11" ht="18" customHeight="1" x14ac:dyDescent="0.2">
      <c r="A3" s="549" t="s">
        <v>158</v>
      </c>
      <c r="B3" s="549"/>
      <c r="C3" s="549"/>
      <c r="D3" s="549"/>
      <c r="E3" s="549"/>
      <c r="F3" s="549"/>
      <c r="G3" s="549"/>
      <c r="H3" s="549"/>
      <c r="I3" s="549"/>
    </row>
    <row r="4" spans="1:11" ht="18" customHeight="1" x14ac:dyDescent="0.2">
      <c r="A4" s="550" t="s">
        <v>119</v>
      </c>
      <c r="B4" s="551"/>
      <c r="C4" s="551"/>
      <c r="D4" s="551"/>
      <c r="E4" s="551"/>
      <c r="F4" s="551"/>
      <c r="G4" s="551"/>
      <c r="H4" s="551"/>
      <c r="I4" s="551"/>
    </row>
    <row r="5" spans="1:11" s="36" customFormat="1" ht="9.75" customHeight="1" thickBot="1" x14ac:dyDescent="0.3">
      <c r="A5" s="547"/>
      <c r="B5" s="547"/>
      <c r="C5" s="547"/>
      <c r="D5" s="547"/>
      <c r="E5" s="547"/>
      <c r="F5" s="547"/>
      <c r="G5" s="547"/>
      <c r="H5" s="547"/>
      <c r="I5" s="547"/>
    </row>
    <row r="6" spans="1:11" s="37" customFormat="1" ht="36" customHeight="1" thickBot="1" x14ac:dyDescent="0.2">
      <c r="A6" s="55" t="s">
        <v>120</v>
      </c>
      <c r="B6" s="56" t="s">
        <v>121</v>
      </c>
      <c r="C6" s="56" t="s">
        <v>0</v>
      </c>
      <c r="D6" s="56" t="s">
        <v>1</v>
      </c>
      <c r="E6" s="56" t="s">
        <v>122</v>
      </c>
      <c r="F6" s="56" t="s">
        <v>123</v>
      </c>
      <c r="G6" s="57" t="s">
        <v>211</v>
      </c>
      <c r="H6" s="57" t="s">
        <v>227</v>
      </c>
      <c r="I6" s="238" t="s">
        <v>253</v>
      </c>
    </row>
    <row r="7" spans="1:11" s="40" customFormat="1" ht="21.75" customHeight="1" x14ac:dyDescent="0.2">
      <c r="A7" s="38">
        <v>1</v>
      </c>
      <c r="B7" s="39"/>
      <c r="C7" s="39"/>
      <c r="D7" s="39"/>
      <c r="E7" s="244" t="s">
        <v>210</v>
      </c>
      <c r="F7" s="244" t="s">
        <v>124</v>
      </c>
      <c r="G7" s="39">
        <v>90</v>
      </c>
      <c r="H7" s="39">
        <v>95</v>
      </c>
      <c r="I7" s="241">
        <v>95</v>
      </c>
    </row>
    <row r="8" spans="1:11" s="40" customFormat="1" ht="22.5" x14ac:dyDescent="0.2">
      <c r="A8" s="41">
        <v>1</v>
      </c>
      <c r="B8" s="42">
        <v>2</v>
      </c>
      <c r="C8" s="42">
        <v>1</v>
      </c>
      <c r="D8" s="42"/>
      <c r="E8" s="243" t="s">
        <v>244</v>
      </c>
      <c r="F8" s="243" t="s">
        <v>128</v>
      </c>
      <c r="G8" s="42">
        <v>120</v>
      </c>
      <c r="H8" s="42">
        <v>130</v>
      </c>
      <c r="I8" s="242">
        <v>160</v>
      </c>
    </row>
    <row r="9" spans="1:11" s="40" customFormat="1" x14ac:dyDescent="0.2">
      <c r="A9" s="41">
        <v>1</v>
      </c>
      <c r="B9" s="42">
        <v>2</v>
      </c>
      <c r="C9" s="42">
        <v>1</v>
      </c>
      <c r="D9" s="42"/>
      <c r="E9" s="243" t="s">
        <v>125</v>
      </c>
      <c r="F9" s="243" t="s">
        <v>129</v>
      </c>
      <c r="G9" s="42">
        <v>18800</v>
      </c>
      <c r="H9" s="42">
        <v>18600</v>
      </c>
      <c r="I9" s="242">
        <v>18400</v>
      </c>
    </row>
    <row r="10" spans="1:11" s="40" customFormat="1" x14ac:dyDescent="0.2">
      <c r="A10" s="41">
        <v>1</v>
      </c>
      <c r="B10" s="42">
        <v>2</v>
      </c>
      <c r="C10" s="42">
        <v>1</v>
      </c>
      <c r="D10" s="42"/>
      <c r="E10" s="243" t="s">
        <v>238</v>
      </c>
      <c r="F10" s="243" t="s">
        <v>237</v>
      </c>
      <c r="G10" s="42">
        <v>4.5</v>
      </c>
      <c r="H10" s="42">
        <v>4</v>
      </c>
      <c r="I10" s="242">
        <v>3.5</v>
      </c>
    </row>
    <row r="11" spans="1:11" s="40" customFormat="1" x14ac:dyDescent="0.2">
      <c r="A11" s="41">
        <v>1</v>
      </c>
      <c r="B11" s="42">
        <v>2</v>
      </c>
      <c r="C11" s="42">
        <v>1</v>
      </c>
      <c r="D11" s="42">
        <v>1</v>
      </c>
      <c r="E11" s="70" t="s">
        <v>62</v>
      </c>
      <c r="F11" s="243" t="s">
        <v>130</v>
      </c>
      <c r="G11" s="100">
        <f>'1 lentele'!U16</f>
        <v>1520</v>
      </c>
      <c r="H11" s="100">
        <f>'1 lentele'!V16</f>
        <v>1500</v>
      </c>
      <c r="I11" s="239">
        <f>'1 lentele'!W16</f>
        <v>1500</v>
      </c>
    </row>
    <row r="12" spans="1:11" s="40" customFormat="1" x14ac:dyDescent="0.2">
      <c r="A12" s="41">
        <v>1</v>
      </c>
      <c r="B12" s="42">
        <v>2</v>
      </c>
      <c r="C12" s="42">
        <v>1</v>
      </c>
      <c r="D12" s="42">
        <v>1</v>
      </c>
      <c r="E12" s="70" t="s">
        <v>63</v>
      </c>
      <c r="F12" s="243" t="s">
        <v>131</v>
      </c>
      <c r="G12" s="100">
        <f>'1 lentele'!U18</f>
        <v>45</v>
      </c>
      <c r="H12" s="100">
        <f>'1 lentele'!V18</f>
        <v>50</v>
      </c>
      <c r="I12" s="239">
        <f>'1 lentele'!W18</f>
        <v>50</v>
      </c>
    </row>
    <row r="13" spans="1:11" s="40" customFormat="1" x14ac:dyDescent="0.2">
      <c r="A13" s="41">
        <v>1</v>
      </c>
      <c r="B13" s="42">
        <v>2</v>
      </c>
      <c r="C13" s="42">
        <v>1</v>
      </c>
      <c r="D13" s="42">
        <v>1</v>
      </c>
      <c r="E13" s="70" t="s">
        <v>108</v>
      </c>
      <c r="F13" s="243" t="s">
        <v>132</v>
      </c>
      <c r="G13" s="100">
        <f>'1 lentele'!U20</f>
        <v>0</v>
      </c>
      <c r="H13" s="100">
        <f>'1 lentele'!V20</f>
        <v>0</v>
      </c>
      <c r="I13" s="239">
        <f>'1 lentele'!W20</f>
        <v>0</v>
      </c>
    </row>
    <row r="14" spans="1:11" s="40" customFormat="1" x14ac:dyDescent="0.2">
      <c r="A14" s="41">
        <v>1</v>
      </c>
      <c r="B14" s="42">
        <v>2</v>
      </c>
      <c r="C14" s="42">
        <v>1</v>
      </c>
      <c r="D14" s="42">
        <v>1</v>
      </c>
      <c r="E14" s="70" t="s">
        <v>64</v>
      </c>
      <c r="F14" s="243" t="s">
        <v>133</v>
      </c>
      <c r="G14" s="100">
        <f>'1 lentele'!U22</f>
        <v>1850</v>
      </c>
      <c r="H14" s="100">
        <f>'1 lentele'!V22</f>
        <v>1850</v>
      </c>
      <c r="I14" s="239">
        <f>'1 lentele'!W22</f>
        <v>3000</v>
      </c>
    </row>
    <row r="15" spans="1:11" s="40" customFormat="1" x14ac:dyDescent="0.2">
      <c r="A15" s="41">
        <v>1</v>
      </c>
      <c r="B15" s="42">
        <v>2</v>
      </c>
      <c r="C15" s="42">
        <v>1</v>
      </c>
      <c r="D15" s="42">
        <v>1</v>
      </c>
      <c r="E15" s="70" t="s">
        <v>65</v>
      </c>
      <c r="F15" s="243" t="s">
        <v>134</v>
      </c>
      <c r="G15" s="100">
        <f>'1 lentele'!U24</f>
        <v>1950</v>
      </c>
      <c r="H15" s="100">
        <f>'1 lentele'!V24</f>
        <v>1910</v>
      </c>
      <c r="I15" s="239">
        <f>'1 lentele'!W24</f>
        <v>2000</v>
      </c>
    </row>
    <row r="16" spans="1:11" s="40" customFormat="1" x14ac:dyDescent="0.2">
      <c r="A16" s="41">
        <v>1</v>
      </c>
      <c r="B16" s="42">
        <v>2</v>
      </c>
      <c r="C16" s="42">
        <v>1</v>
      </c>
      <c r="D16" s="42">
        <v>1</v>
      </c>
      <c r="E16" s="70" t="s">
        <v>66</v>
      </c>
      <c r="F16" s="243" t="s">
        <v>135</v>
      </c>
      <c r="G16" s="100">
        <f>'1 lentele'!U26</f>
        <v>2000</v>
      </c>
      <c r="H16" s="100">
        <f>'1 lentele'!V26</f>
        <v>2000</v>
      </c>
      <c r="I16" s="239">
        <f>'1 lentele'!W26</f>
        <v>2500</v>
      </c>
    </row>
    <row r="17" spans="1:9" s="40" customFormat="1" x14ac:dyDescent="0.2">
      <c r="A17" s="41">
        <v>1</v>
      </c>
      <c r="B17" s="42">
        <v>2</v>
      </c>
      <c r="C17" s="42">
        <v>1</v>
      </c>
      <c r="D17" s="42">
        <v>1</v>
      </c>
      <c r="E17" s="70" t="s">
        <v>68</v>
      </c>
      <c r="F17" s="243" t="s">
        <v>136</v>
      </c>
      <c r="G17" s="100">
        <f>'1 lentele'!U28</f>
        <v>500</v>
      </c>
      <c r="H17" s="100">
        <f>'1 lentele'!V28</f>
        <v>490</v>
      </c>
      <c r="I17" s="239">
        <f>'1 lentele'!W28</f>
        <v>480</v>
      </c>
    </row>
    <row r="18" spans="1:9" s="40" customFormat="1" x14ac:dyDescent="0.2">
      <c r="A18" s="41">
        <v>1</v>
      </c>
      <c r="B18" s="42">
        <v>2</v>
      </c>
      <c r="C18" s="42">
        <v>1</v>
      </c>
      <c r="D18" s="42">
        <v>1</v>
      </c>
      <c r="E18" s="70" t="s">
        <v>54</v>
      </c>
      <c r="F18" s="243" t="s">
        <v>137</v>
      </c>
      <c r="G18" s="100">
        <f>'1 lentele'!U31</f>
        <v>800</v>
      </c>
      <c r="H18" s="100">
        <f>'1 lentele'!V31</f>
        <v>840</v>
      </c>
      <c r="I18" s="239">
        <f>'1 lentele'!W31</f>
        <v>840</v>
      </c>
    </row>
    <row r="19" spans="1:9" s="40" customFormat="1" x14ac:dyDescent="0.2">
      <c r="A19" s="41">
        <v>1</v>
      </c>
      <c r="B19" s="42">
        <v>2</v>
      </c>
      <c r="C19" s="42">
        <v>1</v>
      </c>
      <c r="D19" s="42">
        <v>1</v>
      </c>
      <c r="E19" s="70" t="s">
        <v>57</v>
      </c>
      <c r="F19" s="243" t="s">
        <v>138</v>
      </c>
      <c r="G19" s="100">
        <f>'1 lentele'!U33</f>
        <v>700</v>
      </c>
      <c r="H19" s="100">
        <f>'1 lentele'!V33</f>
        <v>700</v>
      </c>
      <c r="I19" s="239">
        <f>'1 lentele'!W33</f>
        <v>700</v>
      </c>
    </row>
    <row r="20" spans="1:9" s="40" customFormat="1" x14ac:dyDescent="0.2">
      <c r="A20" s="41">
        <v>1</v>
      </c>
      <c r="B20" s="42">
        <v>2</v>
      </c>
      <c r="C20" s="42">
        <v>1</v>
      </c>
      <c r="D20" s="42">
        <v>1</v>
      </c>
      <c r="E20" s="70" t="s">
        <v>69</v>
      </c>
      <c r="F20" s="243" t="s">
        <v>139</v>
      </c>
      <c r="G20" s="100">
        <f>'1 lentele'!U36</f>
        <v>100</v>
      </c>
      <c r="H20" s="100">
        <f>'1 lentele'!V36</f>
        <v>100</v>
      </c>
      <c r="I20" s="239">
        <f>'1 lentele'!W36</f>
        <v>80</v>
      </c>
    </row>
    <row r="21" spans="1:9" s="40" customFormat="1" x14ac:dyDescent="0.2">
      <c r="A21" s="41">
        <v>1</v>
      </c>
      <c r="B21" s="42">
        <v>2</v>
      </c>
      <c r="C21" s="42">
        <v>1</v>
      </c>
      <c r="D21" s="42">
        <v>1</v>
      </c>
      <c r="E21" s="70" t="s">
        <v>60</v>
      </c>
      <c r="F21" s="243" t="s">
        <v>140</v>
      </c>
      <c r="G21" s="100">
        <f>'1 lentele'!U38</f>
        <v>82000</v>
      </c>
      <c r="H21" s="100">
        <f>'1 lentele'!V38</f>
        <v>82000</v>
      </c>
      <c r="I21" s="239">
        <f>'1 lentele'!W38</f>
        <v>82000</v>
      </c>
    </row>
    <row r="22" spans="1:9" s="40" customFormat="1" x14ac:dyDescent="0.2">
      <c r="A22" s="41">
        <v>1</v>
      </c>
      <c r="B22" s="42">
        <v>2</v>
      </c>
      <c r="C22" s="42">
        <v>1</v>
      </c>
      <c r="D22" s="42">
        <v>1</v>
      </c>
      <c r="E22" s="70" t="s">
        <v>256</v>
      </c>
      <c r="F22" s="243" t="s">
        <v>141</v>
      </c>
      <c r="G22" s="100">
        <f>'1 lentele'!U41</f>
        <v>70</v>
      </c>
      <c r="H22" s="100">
        <f>'1 lentele'!V41</f>
        <v>70</v>
      </c>
      <c r="I22" s="239">
        <f>'1 lentele'!W41</f>
        <v>70</v>
      </c>
    </row>
    <row r="23" spans="1:9" s="40" customFormat="1" x14ac:dyDescent="0.2">
      <c r="A23" s="41">
        <v>1</v>
      </c>
      <c r="B23" s="42">
        <v>2</v>
      </c>
      <c r="C23" s="42">
        <v>1</v>
      </c>
      <c r="D23" s="42">
        <v>1</v>
      </c>
      <c r="E23" s="70" t="s">
        <v>101</v>
      </c>
      <c r="F23" s="243" t="s">
        <v>142</v>
      </c>
      <c r="G23" s="100">
        <f>'1 lentele'!U43</f>
        <v>1</v>
      </c>
      <c r="H23" s="100">
        <f>'1 lentele'!V43</f>
        <v>1</v>
      </c>
      <c r="I23" s="239">
        <f>'1 lentele'!W43</f>
        <v>1</v>
      </c>
    </row>
    <row r="24" spans="1:9" s="40" customFormat="1" x14ac:dyDescent="0.2">
      <c r="A24" s="41">
        <v>1</v>
      </c>
      <c r="B24" s="42">
        <v>2</v>
      </c>
      <c r="C24" s="42">
        <v>1</v>
      </c>
      <c r="D24" s="42">
        <v>1</v>
      </c>
      <c r="E24" s="70" t="s">
        <v>240</v>
      </c>
      <c r="F24" s="243" t="s">
        <v>239</v>
      </c>
      <c r="G24" s="100">
        <f>'1 lentele'!U45</f>
        <v>5</v>
      </c>
      <c r="H24" s="100">
        <f>'1 lentele'!V45</f>
        <v>5</v>
      </c>
      <c r="I24" s="239">
        <f>'1 lentele'!W45</f>
        <v>7</v>
      </c>
    </row>
    <row r="25" spans="1:9" s="40" customFormat="1" x14ac:dyDescent="0.2">
      <c r="A25" s="41">
        <v>1</v>
      </c>
      <c r="B25" s="42">
        <v>2</v>
      </c>
      <c r="C25" s="42">
        <v>1</v>
      </c>
      <c r="D25" s="42">
        <v>2</v>
      </c>
      <c r="E25" s="70" t="s">
        <v>127</v>
      </c>
      <c r="F25" s="243" t="s">
        <v>143</v>
      </c>
      <c r="G25" s="100">
        <f>'1 lentele'!U53</f>
        <v>25</v>
      </c>
      <c r="H25" s="100">
        <f>'1 lentele'!V53</f>
        <v>25</v>
      </c>
      <c r="I25" s="239">
        <f>'1 lentele'!W53</f>
        <v>25</v>
      </c>
    </row>
    <row r="26" spans="1:9" s="40" customFormat="1" x14ac:dyDescent="0.2">
      <c r="A26" s="41">
        <v>1</v>
      </c>
      <c r="B26" s="42">
        <v>2</v>
      </c>
      <c r="C26" s="42">
        <v>1</v>
      </c>
      <c r="D26" s="42">
        <v>2</v>
      </c>
      <c r="E26" s="70" t="s">
        <v>106</v>
      </c>
      <c r="F26" s="243" t="s">
        <v>145</v>
      </c>
      <c r="G26" s="100">
        <f>'1 lentele'!U58</f>
        <v>800</v>
      </c>
      <c r="H26" s="100">
        <f>'1 lentele'!V58</f>
        <v>800</v>
      </c>
      <c r="I26" s="239">
        <f>'1 lentele'!W58</f>
        <v>800</v>
      </c>
    </row>
    <row r="27" spans="1:9" s="40" customFormat="1" x14ac:dyDescent="0.2">
      <c r="A27" s="41">
        <v>1</v>
      </c>
      <c r="B27" s="42">
        <v>2</v>
      </c>
      <c r="C27" s="42">
        <v>1</v>
      </c>
      <c r="D27" s="42">
        <v>2</v>
      </c>
      <c r="E27" s="70" t="s">
        <v>107</v>
      </c>
      <c r="F27" s="243" t="s">
        <v>144</v>
      </c>
      <c r="G27" s="100">
        <f>'1 lentele'!U55</f>
        <v>145</v>
      </c>
      <c r="H27" s="100">
        <f>'1 lentele'!V55</f>
        <v>140</v>
      </c>
      <c r="I27" s="239">
        <f>'1 lentele'!W55</f>
        <v>140</v>
      </c>
    </row>
    <row r="28" spans="1:9" s="40" customFormat="1" x14ac:dyDescent="0.2">
      <c r="A28" s="41">
        <v>1</v>
      </c>
      <c r="B28" s="42">
        <v>2</v>
      </c>
      <c r="C28" s="42">
        <v>1</v>
      </c>
      <c r="D28" s="42">
        <v>2</v>
      </c>
      <c r="E28" s="70" t="s">
        <v>36</v>
      </c>
      <c r="F28" s="243" t="s">
        <v>146</v>
      </c>
      <c r="G28" s="100">
        <f>'1 lentele'!U60</f>
        <v>3900</v>
      </c>
      <c r="H28" s="100">
        <f>'1 lentele'!V60</f>
        <v>3800</v>
      </c>
      <c r="I28" s="239">
        <f>'1 lentele'!W60</f>
        <v>3700</v>
      </c>
    </row>
    <row r="29" spans="1:9" s="40" customFormat="1" x14ac:dyDescent="0.2">
      <c r="A29" s="41">
        <v>1</v>
      </c>
      <c r="B29" s="42">
        <v>2</v>
      </c>
      <c r="C29" s="42">
        <v>1</v>
      </c>
      <c r="D29" s="42">
        <v>2</v>
      </c>
      <c r="E29" s="70" t="s">
        <v>126</v>
      </c>
      <c r="F29" s="243" t="s">
        <v>147</v>
      </c>
      <c r="G29" s="100">
        <v>0</v>
      </c>
      <c r="H29" s="100">
        <v>0</v>
      </c>
      <c r="I29" s="239">
        <v>0</v>
      </c>
    </row>
    <row r="30" spans="1:9" s="40" customFormat="1" x14ac:dyDescent="0.2">
      <c r="A30" s="41">
        <v>1</v>
      </c>
      <c r="B30" s="42">
        <v>2</v>
      </c>
      <c r="C30" s="42">
        <v>1</v>
      </c>
      <c r="D30" s="42">
        <v>2</v>
      </c>
      <c r="E30" s="70" t="s">
        <v>236</v>
      </c>
      <c r="F30" s="243" t="s">
        <v>264</v>
      </c>
      <c r="G30" s="100">
        <f>'1 lentele'!U70</f>
        <v>13</v>
      </c>
      <c r="H30" s="100">
        <f>'1 lentele'!V70</f>
        <v>2</v>
      </c>
      <c r="I30" s="239">
        <f>'1 lentele'!W70</f>
        <v>2</v>
      </c>
    </row>
    <row r="31" spans="1:9" s="40" customFormat="1" x14ac:dyDescent="0.2">
      <c r="A31" s="41">
        <v>1</v>
      </c>
      <c r="B31" s="42">
        <v>2</v>
      </c>
      <c r="C31" s="42">
        <v>1</v>
      </c>
      <c r="D31" s="42">
        <v>3</v>
      </c>
      <c r="E31" s="70" t="s">
        <v>59</v>
      </c>
      <c r="F31" s="243" t="s">
        <v>148</v>
      </c>
      <c r="G31" s="100">
        <f>'1 lentele'!U79</f>
        <v>27</v>
      </c>
      <c r="H31" s="100">
        <f>'1 lentele'!V79</f>
        <v>29</v>
      </c>
      <c r="I31" s="239">
        <f>'1 lentele'!W79</f>
        <v>30</v>
      </c>
    </row>
    <row r="32" spans="1:9" s="40" customFormat="1" x14ac:dyDescent="0.2">
      <c r="A32" s="41">
        <v>1</v>
      </c>
      <c r="B32" s="42">
        <v>2</v>
      </c>
      <c r="C32" s="42">
        <v>1</v>
      </c>
      <c r="D32" s="42">
        <v>3</v>
      </c>
      <c r="E32" s="70" t="s">
        <v>103</v>
      </c>
      <c r="F32" s="243" t="s">
        <v>149</v>
      </c>
      <c r="G32" s="100">
        <f>'1 lentele'!U82</f>
        <v>120</v>
      </c>
      <c r="H32" s="100">
        <f>'1 lentele'!V82</f>
        <v>130</v>
      </c>
      <c r="I32" s="239">
        <f>'1 lentele'!W82</f>
        <v>140</v>
      </c>
    </row>
    <row r="33" spans="1:9" s="40" customFormat="1" x14ac:dyDescent="0.2">
      <c r="A33" s="41">
        <v>1</v>
      </c>
      <c r="B33" s="42">
        <v>2</v>
      </c>
      <c r="C33" s="42">
        <v>1</v>
      </c>
      <c r="D33" s="42">
        <v>3</v>
      </c>
      <c r="E33" s="70" t="s">
        <v>104</v>
      </c>
      <c r="F33" s="243" t="s">
        <v>150</v>
      </c>
      <c r="G33" s="100">
        <f>'1 lentele'!U85</f>
        <v>160</v>
      </c>
      <c r="H33" s="100">
        <f>'1 lentele'!V85</f>
        <v>160</v>
      </c>
      <c r="I33" s="239">
        <f>'1 lentele'!W85</f>
        <v>160</v>
      </c>
    </row>
    <row r="34" spans="1:9" s="40" customFormat="1" x14ac:dyDescent="0.2">
      <c r="A34" s="41">
        <v>1</v>
      </c>
      <c r="B34" s="42">
        <v>2</v>
      </c>
      <c r="C34" s="42">
        <v>1</v>
      </c>
      <c r="D34" s="42">
        <v>3</v>
      </c>
      <c r="E34" s="70" t="s">
        <v>105</v>
      </c>
      <c r="F34" s="243" t="s">
        <v>151</v>
      </c>
      <c r="G34" s="100">
        <f>'1 lentele'!U88</f>
        <v>3</v>
      </c>
      <c r="H34" s="100">
        <f>'1 lentele'!V88</f>
        <v>3</v>
      </c>
      <c r="I34" s="239">
        <f>'1 lentele'!W88</f>
        <v>4</v>
      </c>
    </row>
    <row r="35" spans="1:9" s="40" customFormat="1" x14ac:dyDescent="0.2">
      <c r="A35" s="41">
        <v>1</v>
      </c>
      <c r="B35" s="42">
        <v>2</v>
      </c>
      <c r="C35" s="42">
        <v>1</v>
      </c>
      <c r="D35" s="42">
        <v>3</v>
      </c>
      <c r="E35" s="70" t="s">
        <v>255</v>
      </c>
      <c r="F35" s="243" t="s">
        <v>152</v>
      </c>
      <c r="G35" s="100">
        <f>'1 lentele'!U91</f>
        <v>350</v>
      </c>
      <c r="H35" s="100">
        <f>'1 lentele'!V91</f>
        <v>350</v>
      </c>
      <c r="I35" s="239">
        <f>'1 lentele'!W91</f>
        <v>350</v>
      </c>
    </row>
    <row r="36" spans="1:9" s="40" customFormat="1" x14ac:dyDescent="0.2">
      <c r="A36" s="41">
        <v>1</v>
      </c>
      <c r="B36" s="42">
        <v>2</v>
      </c>
      <c r="C36" s="42">
        <v>1</v>
      </c>
      <c r="D36" s="42">
        <v>4</v>
      </c>
      <c r="E36" s="70" t="s">
        <v>117</v>
      </c>
      <c r="F36" s="243" t="s">
        <v>153</v>
      </c>
      <c r="G36" s="100">
        <f>'1 lentele'!U98</f>
        <v>2400</v>
      </c>
      <c r="H36" s="100">
        <f>'1 lentele'!V98</f>
        <v>2300</v>
      </c>
      <c r="I36" s="239">
        <f>'1 lentele'!W98</f>
        <v>2200</v>
      </c>
    </row>
    <row r="37" spans="1:9" s="40" customFormat="1" x14ac:dyDescent="0.2">
      <c r="A37" s="41">
        <v>1</v>
      </c>
      <c r="B37" s="42">
        <v>2</v>
      </c>
      <c r="C37" s="42">
        <v>1</v>
      </c>
      <c r="D37" s="42">
        <v>4</v>
      </c>
      <c r="E37" s="70" t="s">
        <v>55</v>
      </c>
      <c r="F37" s="243" t="s">
        <v>154</v>
      </c>
      <c r="G37" s="100">
        <f>'1 lentele'!U102+'1 lentele'!U128</f>
        <v>9545</v>
      </c>
      <c r="H37" s="100">
        <f>'1 lentele'!V102+'1 lentele'!V128</f>
        <v>9040</v>
      </c>
      <c r="I37" s="239">
        <f>'1 lentele'!W102+'1 lentele'!W128</f>
        <v>9025</v>
      </c>
    </row>
    <row r="38" spans="1:9" s="40" customFormat="1" x14ac:dyDescent="0.2">
      <c r="A38" s="41">
        <v>1</v>
      </c>
      <c r="B38" s="42">
        <v>2</v>
      </c>
      <c r="C38" s="42">
        <v>1</v>
      </c>
      <c r="D38" s="42">
        <v>4</v>
      </c>
      <c r="E38" s="70" t="s">
        <v>50</v>
      </c>
      <c r="F38" s="243" t="s">
        <v>155</v>
      </c>
      <c r="G38" s="100">
        <f>'1 lentele'!U106</f>
        <v>30</v>
      </c>
      <c r="H38" s="100">
        <f>'1 lentele'!V106</f>
        <v>30</v>
      </c>
      <c r="I38" s="239">
        <f>'1 lentele'!W106</f>
        <v>25</v>
      </c>
    </row>
    <row r="39" spans="1:9" s="40" customFormat="1" x14ac:dyDescent="0.2">
      <c r="A39" s="41">
        <v>1</v>
      </c>
      <c r="B39" s="42">
        <v>2</v>
      </c>
      <c r="C39" s="42">
        <v>1</v>
      </c>
      <c r="D39" s="42">
        <v>4</v>
      </c>
      <c r="E39" s="70" t="s">
        <v>115</v>
      </c>
      <c r="F39" s="243" t="s">
        <v>156</v>
      </c>
      <c r="G39" s="100">
        <f>'1 lentele'!U108</f>
        <v>4</v>
      </c>
      <c r="H39" s="100">
        <f>'1 lentele'!V108</f>
        <v>4</v>
      </c>
      <c r="I39" s="239">
        <f>'1 lentele'!W108</f>
        <v>4</v>
      </c>
    </row>
    <row r="40" spans="1:9" s="40" customFormat="1" ht="13.5" thickBot="1" x14ac:dyDescent="0.25">
      <c r="A40" s="86">
        <v>1</v>
      </c>
      <c r="B40" s="84">
        <v>2</v>
      </c>
      <c r="C40" s="84">
        <v>1</v>
      </c>
      <c r="D40" s="84">
        <v>4</v>
      </c>
      <c r="E40" s="85" t="s">
        <v>116</v>
      </c>
      <c r="F40" s="79" t="s">
        <v>157</v>
      </c>
      <c r="G40" s="101">
        <f>'1 lentele'!U110</f>
        <v>1680</v>
      </c>
      <c r="H40" s="101">
        <f>'1 lentele'!V110</f>
        <v>1680</v>
      </c>
      <c r="I40" s="240">
        <f>'1 lentele'!W110</f>
        <v>1680</v>
      </c>
    </row>
    <row r="41" spans="1:9" s="40" customFormat="1" x14ac:dyDescent="0.2">
      <c r="A41" s="43"/>
      <c r="B41" s="48"/>
      <c r="C41" s="44"/>
      <c r="D41" s="44"/>
      <c r="E41" s="45"/>
      <c r="F41" s="46"/>
      <c r="G41" s="47"/>
      <c r="H41" s="47"/>
      <c r="I41" s="47"/>
    </row>
    <row r="42" spans="1:9" s="40" customFormat="1" x14ac:dyDescent="0.2">
      <c r="A42" s="43"/>
      <c r="B42" s="48"/>
      <c r="C42" s="44"/>
      <c r="D42" s="44"/>
      <c r="E42" s="49"/>
      <c r="F42" s="46"/>
      <c r="G42" s="47"/>
      <c r="H42" s="47"/>
      <c r="I42" s="47"/>
    </row>
    <row r="43" spans="1:9" s="40" customFormat="1" x14ac:dyDescent="0.2">
      <c r="A43" s="43"/>
      <c r="B43" s="48"/>
      <c r="C43" s="44"/>
      <c r="D43" s="44"/>
      <c r="E43" s="46"/>
      <c r="F43" s="46"/>
      <c r="G43" s="50"/>
      <c r="H43" s="50"/>
      <c r="I43" s="50"/>
    </row>
    <row r="44" spans="1:9" s="40" customFormat="1" x14ac:dyDescent="0.2">
      <c r="A44" s="43"/>
      <c r="B44" s="48"/>
      <c r="C44" s="44"/>
      <c r="D44" s="44"/>
      <c r="E44" s="46"/>
      <c r="F44" s="46"/>
      <c r="G44" s="50"/>
      <c r="H44" s="50"/>
      <c r="I44" s="50"/>
    </row>
    <row r="45" spans="1:9" s="40" customFormat="1" x14ac:dyDescent="0.2">
      <c r="A45" s="43"/>
      <c r="B45" s="48"/>
      <c r="C45" s="44"/>
      <c r="D45" s="44"/>
      <c r="E45" s="46"/>
      <c r="F45" s="46"/>
      <c r="G45" s="50"/>
      <c r="H45" s="50"/>
      <c r="I45" s="50"/>
    </row>
    <row r="46" spans="1:9" x14ac:dyDescent="0.2">
      <c r="A46" s="51"/>
      <c r="B46" s="51"/>
      <c r="C46" s="51"/>
      <c r="D46" s="18"/>
      <c r="E46" s="18"/>
      <c r="F46" s="18"/>
      <c r="G46" s="52"/>
      <c r="H46" s="53"/>
      <c r="I46" s="53"/>
    </row>
    <row r="47" spans="1:9" x14ac:dyDescent="0.2">
      <c r="A47" s="54"/>
      <c r="B47" s="54"/>
      <c r="C47" s="54"/>
      <c r="D47" s="54"/>
      <c r="E47" s="54"/>
      <c r="F47" s="54"/>
    </row>
    <row r="48" spans="1:9" x14ac:dyDescent="0.2">
      <c r="A48" s="54"/>
      <c r="B48" s="54"/>
      <c r="C48" s="54"/>
      <c r="D48" s="54"/>
      <c r="E48" s="54"/>
      <c r="F48" s="54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13" right="0.55118110236220474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1b tesinys</vt:lpstr>
      <vt:lpstr>1 lentele</vt:lpstr>
      <vt:lpstr>2 lentele</vt:lpstr>
      <vt:lpstr>'1 lentele'!Print_Area</vt:lpstr>
      <vt:lpstr>'1 lentele'!Print_Titles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Jolanta Vaitkeviciene</cp:lastModifiedBy>
  <cp:lastPrinted>2018-02-20T07:10:00Z</cp:lastPrinted>
  <dcterms:created xsi:type="dcterms:W3CDTF">1996-10-14T23:33:28Z</dcterms:created>
  <dcterms:modified xsi:type="dcterms:W3CDTF">2018-02-20T07:11:24Z</dcterms:modified>
</cp:coreProperties>
</file>