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Prismontiene\Desktop\TARYBOS SPRENDIMAI\"/>
    </mc:Choice>
  </mc:AlternateContent>
  <bookViews>
    <workbookView xWindow="0" yWindow="0" windowWidth="28800" windowHeight="11685" firstSheet="1" activeTab="1"/>
  </bookViews>
  <sheets>
    <sheet name="1b tesinys" sheetId="2" state="hidden" r:id="rId1"/>
    <sheet name="1 programa" sheetId="10" r:id="rId2"/>
    <sheet name="1 programos lėšų suvestinė" sheetId="12" r:id="rId3"/>
    <sheet name="2 lentele" sheetId="3" state="hidden" r:id="rId4"/>
  </sheets>
  <definedNames>
    <definedName name="_xlnm.Print_Area" localSheetId="1">'1 programa'!$A$1:$U$477</definedName>
    <definedName name="_xlnm.Print_Area" localSheetId="2">'1 programos lėšų suvestinė'!$A$1:$G$39</definedName>
    <definedName name="_xlnm.Print_Area" localSheetId="0">'1b tesinys'!$A$1:$E$30</definedName>
    <definedName name="_xlnm.Print_Titles" localSheetId="1">'1 programa'!$7:$9</definedName>
  </definedNames>
  <calcPr calcId="152511"/>
</workbook>
</file>

<file path=xl/calcChain.xml><?xml version="1.0" encoding="utf-8"?>
<calcChain xmlns="http://schemas.openxmlformats.org/spreadsheetml/2006/main">
  <c r="E20" i="12" l="1"/>
  <c r="E9" i="12"/>
  <c r="E11" i="12"/>
  <c r="E10" i="12"/>
  <c r="I472" i="10"/>
  <c r="J472" i="10"/>
  <c r="K472" i="10"/>
  <c r="L472" i="10"/>
  <c r="M472" i="10"/>
  <c r="N472" i="10"/>
  <c r="O472" i="10"/>
  <c r="P472" i="10"/>
  <c r="Q472" i="10"/>
  <c r="H472" i="10"/>
  <c r="I469" i="10"/>
  <c r="J469" i="10"/>
  <c r="K469" i="10"/>
  <c r="L469" i="10"/>
  <c r="M469" i="10"/>
  <c r="N469" i="10"/>
  <c r="O469" i="10"/>
  <c r="P469" i="10"/>
  <c r="Q469" i="10"/>
  <c r="H469" i="10"/>
  <c r="M131" i="10"/>
  <c r="M17" i="10"/>
  <c r="M44" i="10"/>
  <c r="M65" i="10"/>
  <c r="L27" i="10"/>
  <c r="D33" i="12" l="1"/>
  <c r="G32" i="12"/>
  <c r="F32" i="12"/>
  <c r="E32" i="12"/>
  <c r="D32" i="12"/>
  <c r="C32" i="12"/>
  <c r="B32" i="12"/>
  <c r="E28" i="12"/>
  <c r="E13" i="12" s="1"/>
  <c r="D27" i="12"/>
  <c r="D25" i="12"/>
  <c r="D23" i="12"/>
  <c r="D21" i="12"/>
  <c r="D18" i="12"/>
  <c r="D17" i="12"/>
  <c r="G14" i="12"/>
  <c r="F14" i="12"/>
  <c r="E14" i="12"/>
  <c r="D14" i="12" s="1"/>
  <c r="C14" i="12"/>
  <c r="B14" i="12"/>
  <c r="B13" i="12" s="1"/>
  <c r="B12" i="12" s="1"/>
  <c r="G13" i="12"/>
  <c r="F13" i="12"/>
  <c r="C13" i="12"/>
  <c r="C12" i="12" s="1"/>
  <c r="G12" i="12"/>
  <c r="F12" i="12"/>
  <c r="D11" i="12"/>
  <c r="D10" i="12"/>
  <c r="D9" i="12"/>
  <c r="G8" i="12"/>
  <c r="F8" i="12"/>
  <c r="E8" i="12"/>
  <c r="D8" i="12" s="1"/>
  <c r="C8" i="12"/>
  <c r="B8" i="12"/>
  <c r="E12" i="12" l="1"/>
  <c r="D13" i="12"/>
  <c r="D12" i="12" s="1"/>
  <c r="I471" i="10" l="1"/>
  <c r="J471" i="10"/>
  <c r="K471" i="10"/>
  <c r="P21" i="10" l="1"/>
  <c r="Q465" i="10"/>
  <c r="P464" i="10"/>
  <c r="P67" i="10"/>
  <c r="I466" i="10"/>
  <c r="J466" i="10"/>
  <c r="K466" i="10"/>
  <c r="M466" i="10"/>
  <c r="N466" i="10"/>
  <c r="O466" i="10"/>
  <c r="P466" i="10"/>
  <c r="Q466" i="10"/>
  <c r="M467" i="10"/>
  <c r="I67" i="10"/>
  <c r="M279" i="10"/>
  <c r="H199" i="10"/>
  <c r="J205" i="10"/>
  <c r="K205" i="10"/>
  <c r="J206" i="10"/>
  <c r="K206" i="10"/>
  <c r="J198" i="10"/>
  <c r="I198" i="10"/>
  <c r="J197" i="10"/>
  <c r="K197" i="10"/>
  <c r="I270" i="10"/>
  <c r="J270" i="10"/>
  <c r="K270" i="10"/>
  <c r="M127" i="10" l="1"/>
  <c r="N127" i="10"/>
  <c r="O127" i="10"/>
  <c r="P127" i="10"/>
  <c r="Q127" i="10"/>
  <c r="N72" i="10"/>
  <c r="K126" i="10" l="1"/>
  <c r="K202" i="10"/>
  <c r="J202" i="10"/>
  <c r="I202" i="10"/>
  <c r="H202" i="10" l="1"/>
  <c r="M425" i="10"/>
  <c r="M396" i="10"/>
  <c r="N396" i="10"/>
  <c r="O396" i="10"/>
  <c r="P396" i="10"/>
  <c r="Q396" i="10"/>
  <c r="M393" i="10"/>
  <c r="N393" i="10"/>
  <c r="O393" i="10"/>
  <c r="P393" i="10"/>
  <c r="Q393" i="10"/>
  <c r="M387" i="10"/>
  <c r="N387" i="10"/>
  <c r="O387" i="10"/>
  <c r="P387" i="10"/>
  <c r="Q387" i="10"/>
  <c r="M383" i="10"/>
  <c r="N383" i="10"/>
  <c r="O383" i="10"/>
  <c r="P383" i="10"/>
  <c r="Q383" i="10"/>
  <c r="M378" i="10"/>
  <c r="N378" i="10"/>
  <c r="O378" i="10"/>
  <c r="P378" i="10"/>
  <c r="Q378" i="10"/>
  <c r="O14" i="10"/>
  <c r="M14" i="10"/>
  <c r="I476" i="10"/>
  <c r="J476" i="10"/>
  <c r="K476" i="10"/>
  <c r="I475" i="10"/>
  <c r="J475" i="10"/>
  <c r="K475" i="10"/>
  <c r="I474" i="10"/>
  <c r="J474" i="10"/>
  <c r="K474" i="10"/>
  <c r="I473" i="10"/>
  <c r="J473" i="10"/>
  <c r="K473" i="10"/>
  <c r="I470" i="10"/>
  <c r="J470" i="10"/>
  <c r="K470" i="10"/>
  <c r="I468" i="10"/>
  <c r="J468" i="10"/>
  <c r="K468" i="10"/>
  <c r="I467" i="10"/>
  <c r="J467" i="10"/>
  <c r="K467" i="10"/>
  <c r="I465" i="10"/>
  <c r="J465" i="10"/>
  <c r="K465" i="10"/>
  <c r="I464" i="10"/>
  <c r="J464" i="10"/>
  <c r="K464" i="10"/>
  <c r="N468" i="10"/>
  <c r="L286" i="10"/>
  <c r="Q476" i="10"/>
  <c r="P476" i="10"/>
  <c r="O476" i="10"/>
  <c r="N476" i="10"/>
  <c r="M476" i="10"/>
  <c r="Q475" i="10"/>
  <c r="P475" i="10"/>
  <c r="O475" i="10"/>
  <c r="N475" i="10"/>
  <c r="M475" i="10"/>
  <c r="Q474" i="10"/>
  <c r="P474" i="10"/>
  <c r="O474" i="10"/>
  <c r="N474" i="10"/>
  <c r="M474" i="10"/>
  <c r="Q473" i="10"/>
  <c r="P473" i="10"/>
  <c r="O473" i="10"/>
  <c r="N473" i="10"/>
  <c r="M473" i="10"/>
  <c r="Q471" i="10"/>
  <c r="P471" i="10"/>
  <c r="O471" i="10"/>
  <c r="N471" i="10"/>
  <c r="M471" i="10"/>
  <c r="Q470" i="10"/>
  <c r="P470" i="10"/>
  <c r="O470" i="10"/>
  <c r="N470" i="10"/>
  <c r="Q468" i="10"/>
  <c r="P468" i="10"/>
  <c r="O468" i="10"/>
  <c r="M468" i="10"/>
  <c r="Q467" i="10"/>
  <c r="P467" i="10"/>
  <c r="O467" i="10"/>
  <c r="N467" i="10"/>
  <c r="P465" i="10"/>
  <c r="O465" i="10"/>
  <c r="N465" i="10"/>
  <c r="M465" i="10"/>
  <c r="Q464" i="10"/>
  <c r="O464" i="10"/>
  <c r="N464" i="10"/>
  <c r="M464" i="10"/>
  <c r="Q457" i="10"/>
  <c r="P457" i="10"/>
  <c r="O457" i="10"/>
  <c r="N457" i="10"/>
  <c r="M457" i="10"/>
  <c r="K457" i="10"/>
  <c r="J457" i="10"/>
  <c r="I457" i="10"/>
  <c r="L456" i="10"/>
  <c r="H456" i="10"/>
  <c r="L455" i="10"/>
  <c r="H455" i="10"/>
  <c r="Q452" i="10"/>
  <c r="P452" i="10"/>
  <c r="O452" i="10"/>
  <c r="N452" i="10"/>
  <c r="M452" i="10"/>
  <c r="K452" i="10"/>
  <c r="J452" i="10"/>
  <c r="I452" i="10"/>
  <c r="L450" i="10"/>
  <c r="H450" i="10"/>
  <c r="L449" i="10"/>
  <c r="H449" i="10"/>
  <c r="Q448" i="10"/>
  <c r="P448" i="10"/>
  <c r="O448" i="10"/>
  <c r="N448" i="10"/>
  <c r="M448" i="10"/>
  <c r="K448" i="10"/>
  <c r="J448" i="10"/>
  <c r="I448" i="10"/>
  <c r="L447" i="10"/>
  <c r="H447" i="10"/>
  <c r="L446" i="10"/>
  <c r="H446" i="10"/>
  <c r="Q445" i="10"/>
  <c r="P445" i="10"/>
  <c r="O445" i="10"/>
  <c r="N445" i="10"/>
  <c r="M445" i="10"/>
  <c r="K445" i="10"/>
  <c r="J445" i="10"/>
  <c r="I445" i="10"/>
  <c r="L444" i="10"/>
  <c r="H444" i="10"/>
  <c r="L443" i="10"/>
  <c r="H443" i="10"/>
  <c r="Q442" i="10"/>
  <c r="P442" i="10"/>
  <c r="O442" i="10"/>
  <c r="N442" i="10"/>
  <c r="M442" i="10"/>
  <c r="K442" i="10"/>
  <c r="J442" i="10"/>
  <c r="I442" i="10"/>
  <c r="L441" i="10"/>
  <c r="H441" i="10"/>
  <c r="L440" i="10"/>
  <c r="H440" i="10"/>
  <c r="Q439" i="10"/>
  <c r="P439" i="10"/>
  <c r="O439" i="10"/>
  <c r="N439" i="10"/>
  <c r="M439" i="10"/>
  <c r="K439" i="10"/>
  <c r="J439" i="10"/>
  <c r="I439" i="10"/>
  <c r="L438" i="10"/>
  <c r="H438" i="10"/>
  <c r="L437" i="10"/>
  <c r="H437" i="10"/>
  <c r="Q436" i="10"/>
  <c r="P436" i="10"/>
  <c r="O436" i="10"/>
  <c r="N436" i="10"/>
  <c r="M436" i="10"/>
  <c r="K436" i="10"/>
  <c r="J436" i="10"/>
  <c r="I436" i="10"/>
  <c r="L435" i="10"/>
  <c r="H435" i="10"/>
  <c r="L434" i="10"/>
  <c r="H434" i="10"/>
  <c r="Q433" i="10"/>
  <c r="P433" i="10"/>
  <c r="O433" i="10"/>
  <c r="N433" i="10"/>
  <c r="M433" i="10"/>
  <c r="K433" i="10"/>
  <c r="J433" i="10"/>
  <c r="I433" i="10"/>
  <c r="L432" i="10"/>
  <c r="H432" i="10"/>
  <c r="L431" i="10"/>
  <c r="H431" i="10"/>
  <c r="Q430" i="10"/>
  <c r="P430" i="10"/>
  <c r="O430" i="10"/>
  <c r="N430" i="10"/>
  <c r="M430" i="10"/>
  <c r="K430" i="10"/>
  <c r="J430" i="10"/>
  <c r="I430" i="10"/>
  <c r="L429" i="10"/>
  <c r="H429" i="10"/>
  <c r="L428" i="10"/>
  <c r="H428" i="10"/>
  <c r="Q426" i="10"/>
  <c r="P426" i="10"/>
  <c r="O426" i="10"/>
  <c r="N426" i="10"/>
  <c r="M426" i="10"/>
  <c r="M427" i="10" s="1"/>
  <c r="K426" i="10"/>
  <c r="J426" i="10"/>
  <c r="I426" i="10"/>
  <c r="Q425" i="10"/>
  <c r="P425" i="10"/>
  <c r="O425" i="10"/>
  <c r="N425" i="10"/>
  <c r="K425" i="10"/>
  <c r="K427" i="10" s="1"/>
  <c r="J425" i="10"/>
  <c r="I425" i="10"/>
  <c r="Q421" i="10"/>
  <c r="P421" i="10"/>
  <c r="O421" i="10"/>
  <c r="N421" i="10"/>
  <c r="M421" i="10"/>
  <c r="K421" i="10"/>
  <c r="J421" i="10"/>
  <c r="I421" i="10"/>
  <c r="L420" i="10"/>
  <c r="H420" i="10"/>
  <c r="L419" i="10"/>
  <c r="H419" i="10"/>
  <c r="L418" i="10"/>
  <c r="H418" i="10"/>
  <c r="L417" i="10"/>
  <c r="H417" i="10"/>
  <c r="L416" i="10"/>
  <c r="H416" i="10"/>
  <c r="L415" i="10"/>
  <c r="H415" i="10"/>
  <c r="Q414" i="10"/>
  <c r="P414" i="10"/>
  <c r="O414" i="10"/>
  <c r="N414" i="10"/>
  <c r="M414" i="10"/>
  <c r="K414" i="10"/>
  <c r="J414" i="10"/>
  <c r="I414" i="10"/>
  <c r="L413" i="10"/>
  <c r="H413" i="10"/>
  <c r="L412" i="10"/>
  <c r="H412" i="10"/>
  <c r="L411" i="10"/>
  <c r="H411" i="10"/>
  <c r="H410" i="10"/>
  <c r="L409" i="10"/>
  <c r="H409" i="10"/>
  <c r="L408" i="10"/>
  <c r="H408" i="10"/>
  <c r="L407" i="10"/>
  <c r="H407" i="10"/>
  <c r="Q406" i="10"/>
  <c r="P406" i="10"/>
  <c r="O406" i="10"/>
  <c r="N406" i="10"/>
  <c r="M406" i="10"/>
  <c r="K406" i="10"/>
  <c r="J406" i="10"/>
  <c r="I406" i="10"/>
  <c r="L405" i="10"/>
  <c r="H405" i="10"/>
  <c r="L404" i="10"/>
  <c r="H404" i="10"/>
  <c r="L403" i="10"/>
  <c r="H403" i="10"/>
  <c r="L402" i="10"/>
  <c r="H402" i="10"/>
  <c r="L401" i="10"/>
  <c r="H401" i="10"/>
  <c r="L400" i="10"/>
  <c r="H400" i="10"/>
  <c r="L399" i="10"/>
  <c r="H399" i="10"/>
  <c r="K396" i="10"/>
  <c r="J396" i="10"/>
  <c r="I396" i="10"/>
  <c r="L395" i="10"/>
  <c r="H395" i="10"/>
  <c r="L394" i="10"/>
  <c r="H394" i="10"/>
  <c r="K393" i="10"/>
  <c r="J393" i="10"/>
  <c r="I393" i="10"/>
  <c r="L392" i="10"/>
  <c r="H392" i="10"/>
  <c r="L391" i="10"/>
  <c r="H391" i="10"/>
  <c r="Q389" i="10"/>
  <c r="P389" i="10"/>
  <c r="O389" i="10"/>
  <c r="N389" i="10"/>
  <c r="M389" i="10"/>
  <c r="K389" i="10"/>
  <c r="J389" i="10"/>
  <c r="I389" i="10"/>
  <c r="Q388" i="10"/>
  <c r="Q390" i="10" s="1"/>
  <c r="P388" i="10"/>
  <c r="P390" i="10" s="1"/>
  <c r="O388" i="10"/>
  <c r="O390" i="10" s="1"/>
  <c r="N388" i="10"/>
  <c r="N390" i="10" s="1"/>
  <c r="M388" i="10"/>
  <c r="M390" i="10" s="1"/>
  <c r="K388" i="10"/>
  <c r="K390" i="10" s="1"/>
  <c r="J388" i="10"/>
  <c r="J390" i="10" s="1"/>
  <c r="I388" i="10"/>
  <c r="K387" i="10"/>
  <c r="J387" i="10"/>
  <c r="I387" i="10"/>
  <c r="L385" i="10"/>
  <c r="H385" i="10"/>
  <c r="H387" i="10" s="1"/>
  <c r="L384" i="10"/>
  <c r="K383" i="10"/>
  <c r="J383" i="10"/>
  <c r="I383" i="10"/>
  <c r="L382" i="10"/>
  <c r="L381" i="10"/>
  <c r="H381" i="10"/>
  <c r="L380" i="10"/>
  <c r="H380" i="10"/>
  <c r="L379" i="10"/>
  <c r="H379" i="10"/>
  <c r="K378" i="10"/>
  <c r="J378" i="10"/>
  <c r="I378" i="10"/>
  <c r="L373" i="10"/>
  <c r="H373" i="10"/>
  <c r="L367" i="10"/>
  <c r="L368" i="10" s="1"/>
  <c r="H367" i="10"/>
  <c r="H368" i="10" s="1"/>
  <c r="Q366" i="10"/>
  <c r="P366" i="10"/>
  <c r="O366" i="10"/>
  <c r="N366" i="10"/>
  <c r="M366" i="10"/>
  <c r="K366" i="10"/>
  <c r="J366" i="10"/>
  <c r="I366" i="10"/>
  <c r="L365" i="10"/>
  <c r="H365" i="10"/>
  <c r="L364" i="10"/>
  <c r="H364" i="10"/>
  <c r="L363" i="10"/>
  <c r="H363" i="10"/>
  <c r="L362" i="10"/>
  <c r="H362" i="10"/>
  <c r="L361" i="10"/>
  <c r="H361" i="10"/>
  <c r="Q360" i="10"/>
  <c r="P360" i="10"/>
  <c r="O360" i="10"/>
  <c r="N360" i="10"/>
  <c r="M360" i="10"/>
  <c r="K360" i="10"/>
  <c r="J360" i="10"/>
  <c r="I360" i="10"/>
  <c r="L359" i="10"/>
  <c r="H359" i="10"/>
  <c r="L358" i="10"/>
  <c r="H358" i="10"/>
  <c r="L357" i="10"/>
  <c r="H357" i="10"/>
  <c r="L356" i="10"/>
  <c r="H356" i="10"/>
  <c r="L355" i="10"/>
  <c r="H355" i="10"/>
  <c r="Q354" i="10"/>
  <c r="P354" i="10"/>
  <c r="O354" i="10"/>
  <c r="N354" i="10"/>
  <c r="M354" i="10"/>
  <c r="K354" i="10"/>
  <c r="J354" i="10"/>
  <c r="I354" i="10"/>
  <c r="L353" i="10"/>
  <c r="H353" i="10"/>
  <c r="L352" i="10"/>
  <c r="H352" i="10"/>
  <c r="L351" i="10"/>
  <c r="H351" i="10"/>
  <c r="L350" i="10"/>
  <c r="H350" i="10"/>
  <c r="L349" i="10"/>
  <c r="H349" i="10"/>
  <c r="Q348" i="10"/>
  <c r="P348" i="10"/>
  <c r="O348" i="10"/>
  <c r="N348" i="10"/>
  <c r="M348" i="10"/>
  <c r="K348" i="10"/>
  <c r="J348" i="10"/>
  <c r="I348" i="10"/>
  <c r="L347" i="10"/>
  <c r="H347" i="10"/>
  <c r="L346" i="10"/>
  <c r="H346" i="10"/>
  <c r="L345" i="10"/>
  <c r="H345" i="10"/>
  <c r="L344" i="10"/>
  <c r="H344" i="10"/>
  <c r="L343" i="10"/>
  <c r="H343" i="10"/>
  <c r="Q342" i="10"/>
  <c r="P342" i="10"/>
  <c r="O342" i="10"/>
  <c r="N342" i="10"/>
  <c r="M342" i="10"/>
  <c r="K342" i="10"/>
  <c r="J342" i="10"/>
  <c r="I342" i="10"/>
  <c r="L341" i="10"/>
  <c r="H341" i="10"/>
  <c r="L340" i="10"/>
  <c r="H340" i="10"/>
  <c r="L339" i="10"/>
  <c r="H339" i="10"/>
  <c r="L338" i="10"/>
  <c r="H338" i="10"/>
  <c r="L337" i="10"/>
  <c r="H337" i="10"/>
  <c r="Q336" i="10"/>
  <c r="P336" i="10"/>
  <c r="O336" i="10"/>
  <c r="N336" i="10"/>
  <c r="M336" i="10"/>
  <c r="K336" i="10"/>
  <c r="J336" i="10"/>
  <c r="I336" i="10"/>
  <c r="L335" i="10"/>
  <c r="H335" i="10"/>
  <c r="L334" i="10"/>
  <c r="H334" i="10"/>
  <c r="L333" i="10"/>
  <c r="H333" i="10"/>
  <c r="L332" i="10"/>
  <c r="H332" i="10"/>
  <c r="L331" i="10"/>
  <c r="H331" i="10"/>
  <c r="Q330" i="10"/>
  <c r="P330" i="10"/>
  <c r="O330" i="10"/>
  <c r="N330" i="10"/>
  <c r="M330" i="10"/>
  <c r="K330" i="10"/>
  <c r="J330" i="10"/>
  <c r="I330" i="10"/>
  <c r="L329" i="10"/>
  <c r="H329" i="10"/>
  <c r="L328" i="10"/>
  <c r="H328" i="10"/>
  <c r="L327" i="10"/>
  <c r="H327" i="10"/>
  <c r="L326" i="10"/>
  <c r="H326" i="10"/>
  <c r="L325" i="10"/>
  <c r="H325" i="10"/>
  <c r="L324" i="10"/>
  <c r="H324" i="10"/>
  <c r="Q323" i="10"/>
  <c r="P323" i="10"/>
  <c r="O323" i="10"/>
  <c r="N323" i="10"/>
  <c r="M323" i="10"/>
  <c r="K323" i="10"/>
  <c r="J323" i="10"/>
  <c r="I323" i="10"/>
  <c r="L322" i="10"/>
  <c r="H322" i="10"/>
  <c r="L321" i="10"/>
  <c r="H321" i="10"/>
  <c r="L320" i="10"/>
  <c r="H320" i="10"/>
  <c r="L319" i="10"/>
  <c r="H319" i="10"/>
  <c r="L318" i="10"/>
  <c r="H318" i="10"/>
  <c r="Q317" i="10"/>
  <c r="P317" i="10"/>
  <c r="O317" i="10"/>
  <c r="N317" i="10"/>
  <c r="M317" i="10"/>
  <c r="K317" i="10"/>
  <c r="J317" i="10"/>
  <c r="I317" i="10"/>
  <c r="L316" i="10"/>
  <c r="H316" i="10"/>
  <c r="L315" i="10"/>
  <c r="H315" i="10"/>
  <c r="L314" i="10"/>
  <c r="H314" i="10"/>
  <c r="L313" i="10"/>
  <c r="H313" i="10"/>
  <c r="L312" i="10"/>
  <c r="H312" i="10"/>
  <c r="Q311" i="10"/>
  <c r="P311" i="10"/>
  <c r="O311" i="10"/>
  <c r="N311" i="10"/>
  <c r="M311" i="10"/>
  <c r="K311" i="10"/>
  <c r="J311" i="10"/>
  <c r="I311" i="10"/>
  <c r="L310" i="10"/>
  <c r="H310" i="10"/>
  <c r="L309" i="10"/>
  <c r="H309" i="10"/>
  <c r="L308" i="10"/>
  <c r="H308" i="10"/>
  <c r="L307" i="10"/>
  <c r="H307" i="10"/>
  <c r="L306" i="10"/>
  <c r="H306" i="10"/>
  <c r="Q305" i="10"/>
  <c r="P305" i="10"/>
  <c r="O305" i="10"/>
  <c r="N305" i="10"/>
  <c r="M305" i="10"/>
  <c r="K305" i="10"/>
  <c r="J305" i="10"/>
  <c r="I305" i="10"/>
  <c r="L304" i="10"/>
  <c r="H304" i="10"/>
  <c r="L303" i="10"/>
  <c r="H303" i="10"/>
  <c r="L302" i="10"/>
  <c r="H302" i="10"/>
  <c r="L301" i="10"/>
  <c r="H301" i="10"/>
  <c r="L300" i="10"/>
  <c r="H300" i="10"/>
  <c r="L299" i="10"/>
  <c r="H299" i="10"/>
  <c r="Q298" i="10"/>
  <c r="P298" i="10"/>
  <c r="O298" i="10"/>
  <c r="N298" i="10"/>
  <c r="M298" i="10"/>
  <c r="K298" i="10"/>
  <c r="J298" i="10"/>
  <c r="I298" i="10"/>
  <c r="L297" i="10"/>
  <c r="H297" i="10"/>
  <c r="L296" i="10"/>
  <c r="H296" i="10"/>
  <c r="L295" i="10"/>
  <c r="H295" i="10"/>
  <c r="L294" i="10"/>
  <c r="H294" i="10"/>
  <c r="L293" i="10"/>
  <c r="H293" i="10"/>
  <c r="L292" i="10"/>
  <c r="H292" i="10"/>
  <c r="Q291" i="10"/>
  <c r="P291" i="10"/>
  <c r="O291" i="10"/>
  <c r="N291" i="10"/>
  <c r="M291" i="10"/>
  <c r="K291" i="10"/>
  <c r="J291" i="10"/>
  <c r="I291" i="10"/>
  <c r="L290" i="10"/>
  <c r="H290" i="10"/>
  <c r="L289" i="10"/>
  <c r="H289" i="10"/>
  <c r="L288" i="10"/>
  <c r="H288" i="10"/>
  <c r="L287" i="10"/>
  <c r="H287" i="10"/>
  <c r="H286" i="10"/>
  <c r="Q284" i="10"/>
  <c r="P284" i="10"/>
  <c r="O284" i="10"/>
  <c r="N284" i="10"/>
  <c r="M284" i="10"/>
  <c r="K284" i="10"/>
  <c r="J284" i="10"/>
  <c r="I284" i="10"/>
  <c r="Q283" i="10"/>
  <c r="P283" i="10"/>
  <c r="O283" i="10"/>
  <c r="N283" i="10"/>
  <c r="M283" i="10"/>
  <c r="K283" i="10"/>
  <c r="J283" i="10"/>
  <c r="I283" i="10"/>
  <c r="Q282" i="10"/>
  <c r="P282" i="10"/>
  <c r="O282" i="10"/>
  <c r="N282" i="10"/>
  <c r="M282" i="10"/>
  <c r="K282" i="10"/>
  <c r="J282" i="10"/>
  <c r="I282" i="10"/>
  <c r="Q281" i="10"/>
  <c r="P281" i="10"/>
  <c r="O281" i="10"/>
  <c r="N281" i="10"/>
  <c r="M281" i="10"/>
  <c r="H281" i="10"/>
  <c r="Q280" i="10"/>
  <c r="P280" i="10"/>
  <c r="O280" i="10"/>
  <c r="N280" i="10"/>
  <c r="M280" i="10"/>
  <c r="K280" i="10"/>
  <c r="J280" i="10"/>
  <c r="I280" i="10"/>
  <c r="Q279" i="10"/>
  <c r="P279" i="10"/>
  <c r="O279" i="10"/>
  <c r="L279" i="10" s="1"/>
  <c r="N279" i="10"/>
  <c r="K279" i="10"/>
  <c r="J279" i="10"/>
  <c r="I279" i="10"/>
  <c r="Q278" i="10"/>
  <c r="P278" i="10"/>
  <c r="O278" i="10"/>
  <c r="N278" i="10"/>
  <c r="M278" i="10"/>
  <c r="K278" i="10"/>
  <c r="J278" i="10"/>
  <c r="I278" i="10"/>
  <c r="L277" i="10"/>
  <c r="H277" i="10"/>
  <c r="L276" i="10"/>
  <c r="L475" i="10" s="1"/>
  <c r="H276" i="10"/>
  <c r="H475" i="10" s="1"/>
  <c r="L275" i="10"/>
  <c r="H275" i="10"/>
  <c r="L274" i="10"/>
  <c r="H274" i="10"/>
  <c r="L273" i="10"/>
  <c r="H273" i="10"/>
  <c r="U270" i="10"/>
  <c r="T270" i="10"/>
  <c r="S270" i="10"/>
  <c r="L269" i="10"/>
  <c r="H269" i="10"/>
  <c r="L268" i="10"/>
  <c r="H268" i="10"/>
  <c r="L267" i="10"/>
  <c r="H267" i="10"/>
  <c r="L266" i="10"/>
  <c r="H266" i="10"/>
  <c r="L265" i="10"/>
  <c r="H265" i="10"/>
  <c r="L264" i="10"/>
  <c r="H264" i="10"/>
  <c r="L263" i="10"/>
  <c r="H263" i="10"/>
  <c r="U262" i="10"/>
  <c r="T262" i="10"/>
  <c r="S262" i="10"/>
  <c r="Q262" i="10"/>
  <c r="P262" i="10"/>
  <c r="O262" i="10"/>
  <c r="N262" i="10"/>
  <c r="M262" i="10"/>
  <c r="K262" i="10"/>
  <c r="J262" i="10"/>
  <c r="I262" i="10"/>
  <c r="L261" i="10"/>
  <c r="H261" i="10"/>
  <c r="L260" i="10"/>
  <c r="H260" i="10"/>
  <c r="L259" i="10"/>
  <c r="H259" i="10"/>
  <c r="L258" i="10"/>
  <c r="H258" i="10"/>
  <c r="L257" i="10"/>
  <c r="H257" i="10"/>
  <c r="L256" i="10"/>
  <c r="H256" i="10"/>
  <c r="L255" i="10"/>
  <c r="H255" i="10"/>
  <c r="L254" i="10"/>
  <c r="H254" i="10"/>
  <c r="Q253" i="10"/>
  <c r="P253" i="10"/>
  <c r="O253" i="10"/>
  <c r="N253" i="10"/>
  <c r="M253" i="10"/>
  <c r="K253" i="10"/>
  <c r="J253" i="10"/>
  <c r="I253" i="10"/>
  <c r="L252" i="10"/>
  <c r="H252" i="10"/>
  <c r="L251" i="10"/>
  <c r="H251" i="10"/>
  <c r="L250" i="10"/>
  <c r="H250" i="10"/>
  <c r="L249" i="10"/>
  <c r="H249" i="10"/>
  <c r="L248" i="10"/>
  <c r="H248" i="10"/>
  <c r="L247" i="10"/>
  <c r="H247" i="10"/>
  <c r="L246" i="10"/>
  <c r="H246" i="10"/>
  <c r="Q245" i="10"/>
  <c r="P245" i="10"/>
  <c r="O245" i="10"/>
  <c r="N245" i="10"/>
  <c r="M245" i="10"/>
  <c r="K245" i="10"/>
  <c r="J245" i="10"/>
  <c r="I245" i="10"/>
  <c r="L244" i="10"/>
  <c r="H244" i="10"/>
  <c r="L243" i="10"/>
  <c r="H243" i="10"/>
  <c r="L242" i="10"/>
  <c r="H242" i="10"/>
  <c r="L241" i="10"/>
  <c r="H241" i="10"/>
  <c r="L240" i="10"/>
  <c r="H240" i="10"/>
  <c r="L239" i="10"/>
  <c r="H239" i="10"/>
  <c r="Q238" i="10"/>
  <c r="P238" i="10"/>
  <c r="O238" i="10"/>
  <c r="N238" i="10"/>
  <c r="M238" i="10"/>
  <c r="K238" i="10"/>
  <c r="J238" i="10"/>
  <c r="I238" i="10"/>
  <c r="L237" i="10"/>
  <c r="H237" i="10"/>
  <c r="L236" i="10"/>
  <c r="H236" i="10"/>
  <c r="L235" i="10"/>
  <c r="H235" i="10"/>
  <c r="L234" i="10"/>
  <c r="H234" i="10"/>
  <c r="L233" i="10"/>
  <c r="H233" i="10"/>
  <c r="L232" i="10"/>
  <c r="H232" i="10"/>
  <c r="L231" i="10"/>
  <c r="H231" i="10"/>
  <c r="Q230" i="10"/>
  <c r="P230" i="10"/>
  <c r="O230" i="10"/>
  <c r="N230" i="10"/>
  <c r="M230" i="10"/>
  <c r="K230" i="10"/>
  <c r="J230" i="10"/>
  <c r="I230" i="10"/>
  <c r="L229" i="10"/>
  <c r="H229" i="10"/>
  <c r="L228" i="10"/>
  <c r="H228" i="10"/>
  <c r="L227" i="10"/>
  <c r="H227" i="10"/>
  <c r="L226" i="10"/>
  <c r="H226" i="10"/>
  <c r="L225" i="10"/>
  <c r="H225" i="10"/>
  <c r="L224" i="10"/>
  <c r="H224" i="10"/>
  <c r="L223" i="10"/>
  <c r="H223" i="10"/>
  <c r="Q222" i="10"/>
  <c r="P222" i="10"/>
  <c r="O222" i="10"/>
  <c r="N222" i="10"/>
  <c r="M222" i="10"/>
  <c r="K222" i="10"/>
  <c r="J222" i="10"/>
  <c r="I222" i="10"/>
  <c r="L221" i="10"/>
  <c r="H221" i="10"/>
  <c r="L220" i="10"/>
  <c r="H220" i="10"/>
  <c r="L219" i="10"/>
  <c r="H219" i="10"/>
  <c r="L218" i="10"/>
  <c r="H218" i="10"/>
  <c r="L217" i="10"/>
  <c r="H217" i="10"/>
  <c r="L216" i="10"/>
  <c r="H216" i="10"/>
  <c r="L215" i="10"/>
  <c r="H215" i="10"/>
  <c r="Q214" i="10"/>
  <c r="P214" i="10"/>
  <c r="O214" i="10"/>
  <c r="N214" i="10"/>
  <c r="M214" i="10"/>
  <c r="K214" i="10"/>
  <c r="J214" i="10"/>
  <c r="I214" i="10"/>
  <c r="L213" i="10"/>
  <c r="H213" i="10"/>
  <c r="L212" i="10"/>
  <c r="H212" i="10"/>
  <c r="L211" i="10"/>
  <c r="H211" i="10"/>
  <c r="L210" i="10"/>
  <c r="H210" i="10"/>
  <c r="L209" i="10"/>
  <c r="H209" i="10"/>
  <c r="L208" i="10"/>
  <c r="H208" i="10"/>
  <c r="Q206" i="10"/>
  <c r="P206" i="10"/>
  <c r="O206" i="10"/>
  <c r="N206" i="10"/>
  <c r="M206" i="10"/>
  <c r="I206" i="10"/>
  <c r="H206" i="10" s="1"/>
  <c r="Q205" i="10"/>
  <c r="P205" i="10"/>
  <c r="O205" i="10"/>
  <c r="N205" i="10"/>
  <c r="M205" i="10"/>
  <c r="I205" i="10"/>
  <c r="H205" i="10" s="1"/>
  <c r="Q204" i="10"/>
  <c r="P204" i="10"/>
  <c r="O204" i="10"/>
  <c r="N204" i="10"/>
  <c r="M204" i="10"/>
  <c r="K204" i="10"/>
  <c r="J204" i="10"/>
  <c r="I204" i="10"/>
  <c r="Q203" i="10"/>
  <c r="P203" i="10" s="1"/>
  <c r="O203" i="10" s="1"/>
  <c r="N203" i="10" s="1"/>
  <c r="M203" i="10" s="1"/>
  <c r="L203" i="10" s="1"/>
  <c r="K203" i="10" s="1"/>
  <c r="J203" i="10" s="1"/>
  <c r="I203" i="10" s="1"/>
  <c r="H203" i="10" s="1"/>
  <c r="Q202" i="10"/>
  <c r="P202" i="10"/>
  <c r="O202" i="10"/>
  <c r="N202" i="10"/>
  <c r="M202" i="10"/>
  <c r="Q201" i="10"/>
  <c r="P201" i="10"/>
  <c r="O201" i="10"/>
  <c r="N201" i="10"/>
  <c r="M201" i="10"/>
  <c r="K201" i="10"/>
  <c r="J201" i="10"/>
  <c r="I201" i="10"/>
  <c r="Q200" i="10"/>
  <c r="P200" i="10"/>
  <c r="O200" i="10"/>
  <c r="M200" i="10"/>
  <c r="K200" i="10"/>
  <c r="J200" i="10"/>
  <c r="I200" i="10"/>
  <c r="L199" i="10"/>
  <c r="Q198" i="10"/>
  <c r="P198" i="10"/>
  <c r="O198" i="10"/>
  <c r="N198" i="10"/>
  <c r="M198" i="10"/>
  <c r="K198" i="10"/>
  <c r="H198" i="10" s="1"/>
  <c r="Q197" i="10"/>
  <c r="P197" i="10"/>
  <c r="O197" i="10"/>
  <c r="N197" i="10"/>
  <c r="M197" i="10"/>
  <c r="I197" i="10"/>
  <c r="Q196" i="10"/>
  <c r="P196" i="10"/>
  <c r="O196" i="10"/>
  <c r="N196" i="10"/>
  <c r="M196" i="10"/>
  <c r="K196" i="10"/>
  <c r="J196" i="10"/>
  <c r="I196" i="10"/>
  <c r="L195" i="10"/>
  <c r="L194" i="10"/>
  <c r="H194" i="10"/>
  <c r="H196" i="10" s="1"/>
  <c r="Q193" i="10"/>
  <c r="P193" i="10"/>
  <c r="O193" i="10"/>
  <c r="N193" i="10"/>
  <c r="M193" i="10"/>
  <c r="K193" i="10"/>
  <c r="J193" i="10"/>
  <c r="I193" i="10"/>
  <c r="L192" i="10"/>
  <c r="H192" i="10"/>
  <c r="L191" i="10"/>
  <c r="H191" i="10"/>
  <c r="L190" i="10"/>
  <c r="H190" i="10"/>
  <c r="L189" i="10"/>
  <c r="H189" i="10"/>
  <c r="L188" i="10"/>
  <c r="H188" i="10"/>
  <c r="L187" i="10"/>
  <c r="H187" i="10"/>
  <c r="L186" i="10"/>
  <c r="H186" i="10"/>
  <c r="L185" i="10"/>
  <c r="H185" i="10"/>
  <c r="Q184" i="10"/>
  <c r="P184" i="10"/>
  <c r="O184" i="10"/>
  <c r="N184" i="10"/>
  <c r="M184" i="10"/>
  <c r="K184" i="10"/>
  <c r="J184" i="10"/>
  <c r="I184" i="10"/>
  <c r="L183" i="10"/>
  <c r="H183" i="10"/>
  <c r="L182" i="10"/>
  <c r="H182" i="10"/>
  <c r="L181" i="10"/>
  <c r="H181" i="10"/>
  <c r="L180" i="10"/>
  <c r="H180" i="10"/>
  <c r="L179" i="10"/>
  <c r="H179" i="10"/>
  <c r="L178" i="10"/>
  <c r="H178" i="10"/>
  <c r="L177" i="10"/>
  <c r="H177" i="10"/>
  <c r="Q176" i="10"/>
  <c r="P176" i="10"/>
  <c r="O176" i="10"/>
  <c r="N176" i="10"/>
  <c r="M176" i="10"/>
  <c r="K176" i="10"/>
  <c r="J176" i="10"/>
  <c r="I176" i="10"/>
  <c r="L175" i="10"/>
  <c r="H175" i="10"/>
  <c r="L174" i="10"/>
  <c r="H174" i="10"/>
  <c r="L173" i="10"/>
  <c r="H173" i="10"/>
  <c r="L172" i="10"/>
  <c r="H172" i="10"/>
  <c r="L171" i="10"/>
  <c r="H171" i="10"/>
  <c r="L170" i="10"/>
  <c r="H170" i="10"/>
  <c r="L169" i="10"/>
  <c r="H169" i="10"/>
  <c r="L168" i="10"/>
  <c r="H168" i="10"/>
  <c r="Q167" i="10"/>
  <c r="P167" i="10"/>
  <c r="O167" i="10"/>
  <c r="N167" i="10"/>
  <c r="M167" i="10"/>
  <c r="K167" i="10"/>
  <c r="J167" i="10"/>
  <c r="I167" i="10"/>
  <c r="L166" i="10"/>
  <c r="H166" i="10"/>
  <c r="L165" i="10"/>
  <c r="H165" i="10"/>
  <c r="L164" i="10"/>
  <c r="H164" i="10"/>
  <c r="L163" i="10"/>
  <c r="L162" i="10"/>
  <c r="H162" i="10"/>
  <c r="L161" i="10"/>
  <c r="H161" i="10"/>
  <c r="L160" i="10"/>
  <c r="H160" i="10"/>
  <c r="L159" i="10"/>
  <c r="H159" i="10"/>
  <c r="Q158" i="10"/>
  <c r="P158" i="10"/>
  <c r="O158" i="10"/>
  <c r="N158" i="10"/>
  <c r="M158" i="10"/>
  <c r="K158" i="10"/>
  <c r="J158" i="10"/>
  <c r="I158" i="10"/>
  <c r="L157" i="10"/>
  <c r="H157" i="10"/>
  <c r="L156" i="10"/>
  <c r="H156" i="10"/>
  <c r="L155" i="10"/>
  <c r="H155" i="10"/>
  <c r="L154" i="10"/>
  <c r="H154" i="10"/>
  <c r="L153" i="10"/>
  <c r="H153" i="10"/>
  <c r="L152" i="10"/>
  <c r="H152" i="10"/>
  <c r="L151" i="10"/>
  <c r="H151" i="10"/>
  <c r="Q150" i="10"/>
  <c r="P150" i="10"/>
  <c r="O150" i="10"/>
  <c r="N150" i="10"/>
  <c r="M150" i="10"/>
  <c r="K150" i="10"/>
  <c r="J150" i="10"/>
  <c r="I150" i="10"/>
  <c r="L149" i="10"/>
  <c r="H149" i="10"/>
  <c r="L148" i="10"/>
  <c r="H148" i="10"/>
  <c r="L147" i="10"/>
  <c r="H147" i="10"/>
  <c r="L146" i="10"/>
  <c r="H146" i="10"/>
  <c r="L145" i="10"/>
  <c r="H145" i="10"/>
  <c r="L144" i="10"/>
  <c r="H144" i="10"/>
  <c r="L143" i="10"/>
  <c r="H143" i="10"/>
  <c r="Q142" i="10"/>
  <c r="P142" i="10"/>
  <c r="O142" i="10"/>
  <c r="N142" i="10"/>
  <c r="M142" i="10"/>
  <c r="K142" i="10"/>
  <c r="J142" i="10"/>
  <c r="I142" i="10"/>
  <c r="L141" i="10"/>
  <c r="H141" i="10"/>
  <c r="L140" i="10"/>
  <c r="H140" i="10"/>
  <c r="L139" i="10"/>
  <c r="H139" i="10"/>
  <c r="L138" i="10"/>
  <c r="H138" i="10"/>
  <c r="L137" i="10"/>
  <c r="H137" i="10"/>
  <c r="L136" i="10"/>
  <c r="H136" i="10"/>
  <c r="L135" i="10"/>
  <c r="H135" i="10"/>
  <c r="Q133" i="10"/>
  <c r="P133" i="10"/>
  <c r="O133" i="10"/>
  <c r="N133" i="10"/>
  <c r="M133" i="10"/>
  <c r="K133" i="10"/>
  <c r="J133" i="10"/>
  <c r="I133" i="10"/>
  <c r="Q132" i="10"/>
  <c r="P132" i="10"/>
  <c r="O132" i="10"/>
  <c r="N132" i="10"/>
  <c r="M132" i="10"/>
  <c r="K132" i="10"/>
  <c r="J132" i="10"/>
  <c r="I132" i="10"/>
  <c r="Q131" i="10"/>
  <c r="P131" i="10"/>
  <c r="O131" i="10"/>
  <c r="N131" i="10"/>
  <c r="K131" i="10"/>
  <c r="J131" i="10"/>
  <c r="I131" i="10"/>
  <c r="Q130" i="10"/>
  <c r="P130" i="10"/>
  <c r="O130" i="10"/>
  <c r="N130" i="10"/>
  <c r="M130" i="10"/>
  <c r="K130" i="10"/>
  <c r="J130" i="10"/>
  <c r="I130" i="10"/>
  <c r="Q129" i="10"/>
  <c r="P129" i="10"/>
  <c r="O129" i="10"/>
  <c r="N129" i="10"/>
  <c r="M129" i="10"/>
  <c r="K129" i="10"/>
  <c r="J129" i="10"/>
  <c r="I129" i="10"/>
  <c r="Q128" i="10"/>
  <c r="P128" i="10"/>
  <c r="O128" i="10"/>
  <c r="N128" i="10"/>
  <c r="M128" i="10"/>
  <c r="K128" i="10"/>
  <c r="J128" i="10"/>
  <c r="I128" i="10"/>
  <c r="K127" i="10"/>
  <c r="J127" i="10"/>
  <c r="Q126" i="10"/>
  <c r="P126" i="10"/>
  <c r="O126" i="10"/>
  <c r="N126" i="10"/>
  <c r="M126" i="10"/>
  <c r="J126" i="10"/>
  <c r="I126" i="10"/>
  <c r="Q125" i="10"/>
  <c r="P125" i="10"/>
  <c r="O125" i="10"/>
  <c r="N125" i="10"/>
  <c r="M125" i="10"/>
  <c r="K125" i="10"/>
  <c r="J125" i="10"/>
  <c r="I125" i="10"/>
  <c r="Q124" i="10"/>
  <c r="P124" i="10"/>
  <c r="O124" i="10"/>
  <c r="N124" i="10"/>
  <c r="M124" i="10"/>
  <c r="K124" i="10"/>
  <c r="J124" i="10"/>
  <c r="I124" i="10"/>
  <c r="L123" i="10"/>
  <c r="L124" i="10" s="1"/>
  <c r="H123" i="10"/>
  <c r="H124" i="10" s="1"/>
  <c r="Q122" i="10"/>
  <c r="P122" i="10"/>
  <c r="O122" i="10"/>
  <c r="N122" i="10"/>
  <c r="M122" i="10"/>
  <c r="K122" i="10"/>
  <c r="J122" i="10"/>
  <c r="I122" i="10"/>
  <c r="L121" i="10"/>
  <c r="H121" i="10"/>
  <c r="L120" i="10"/>
  <c r="H120" i="10"/>
  <c r="L118" i="10"/>
  <c r="H118" i="10"/>
  <c r="Q117" i="10"/>
  <c r="P117" i="10"/>
  <c r="O117" i="10"/>
  <c r="N117" i="10"/>
  <c r="M117" i="10"/>
  <c r="K117" i="10"/>
  <c r="J117" i="10"/>
  <c r="I117" i="10"/>
  <c r="L116" i="10"/>
  <c r="H116" i="10"/>
  <c r="L115" i="10"/>
  <c r="H115" i="10"/>
  <c r="L113" i="10"/>
  <c r="H113" i="10"/>
  <c r="Q111" i="10"/>
  <c r="Q73" i="10" s="1"/>
  <c r="P111" i="10"/>
  <c r="P73" i="10" s="1"/>
  <c r="O111" i="10"/>
  <c r="O73" i="10" s="1"/>
  <c r="N111" i="10"/>
  <c r="N73" i="10" s="1"/>
  <c r="M111" i="10"/>
  <c r="M73" i="10" s="1"/>
  <c r="K111" i="10"/>
  <c r="K73" i="10" s="1"/>
  <c r="J111" i="10"/>
  <c r="J73" i="10" s="1"/>
  <c r="I111" i="10"/>
  <c r="I73" i="10" s="1"/>
  <c r="Q110" i="10"/>
  <c r="Q72" i="10" s="1"/>
  <c r="P110" i="10"/>
  <c r="O110" i="10"/>
  <c r="O72" i="10" s="1"/>
  <c r="N110" i="10"/>
  <c r="N71" i="10" s="1"/>
  <c r="M110" i="10"/>
  <c r="K110" i="10"/>
  <c r="K72" i="10" s="1"/>
  <c r="J110" i="10"/>
  <c r="J72" i="10" s="1"/>
  <c r="I110" i="10"/>
  <c r="Q109" i="10"/>
  <c r="Q66" i="10" s="1"/>
  <c r="P109" i="10"/>
  <c r="P66" i="10" s="1"/>
  <c r="O109" i="10"/>
  <c r="O112" i="10" s="1"/>
  <c r="N109" i="10"/>
  <c r="N112" i="10" s="1"/>
  <c r="M109" i="10"/>
  <c r="K109" i="10"/>
  <c r="J109" i="10"/>
  <c r="I109" i="10"/>
  <c r="I66" i="10" s="1"/>
  <c r="Q108" i="10"/>
  <c r="P108" i="10"/>
  <c r="O108" i="10"/>
  <c r="N108" i="10"/>
  <c r="M108" i="10"/>
  <c r="K108" i="10"/>
  <c r="J108" i="10"/>
  <c r="I108" i="10"/>
  <c r="L106" i="10"/>
  <c r="H106" i="10"/>
  <c r="L105" i="10"/>
  <c r="H105" i="10"/>
  <c r="L104" i="10"/>
  <c r="H104" i="10"/>
  <c r="L103" i="10"/>
  <c r="H103" i="10"/>
  <c r="L102" i="10"/>
  <c r="H102" i="10"/>
  <c r="L101" i="10"/>
  <c r="H101" i="10"/>
  <c r="Q100" i="10"/>
  <c r="P100" i="10"/>
  <c r="O100" i="10"/>
  <c r="N100" i="10"/>
  <c r="M100" i="10"/>
  <c r="K100" i="10"/>
  <c r="J100" i="10"/>
  <c r="I100" i="10"/>
  <c r="L99" i="10"/>
  <c r="H99" i="10"/>
  <c r="L98" i="10"/>
  <c r="H98" i="10"/>
  <c r="L97" i="10"/>
  <c r="H97" i="10"/>
  <c r="L96" i="10"/>
  <c r="H96" i="10"/>
  <c r="L95" i="10"/>
  <c r="H95" i="10"/>
  <c r="L94" i="10"/>
  <c r="H94" i="10"/>
  <c r="Q93" i="10"/>
  <c r="P93" i="10"/>
  <c r="O93" i="10"/>
  <c r="N93" i="10"/>
  <c r="M93" i="10"/>
  <c r="K93" i="10"/>
  <c r="J93" i="10"/>
  <c r="I93" i="10"/>
  <c r="L92" i="10"/>
  <c r="H92" i="10"/>
  <c r="L91" i="10"/>
  <c r="H91" i="10"/>
  <c r="L90" i="10"/>
  <c r="H90" i="10"/>
  <c r="L89" i="10"/>
  <c r="H89" i="10"/>
  <c r="L88" i="10"/>
  <c r="H88" i="10"/>
  <c r="L87" i="10"/>
  <c r="H87" i="10"/>
  <c r="Q84" i="10"/>
  <c r="P84" i="10"/>
  <c r="O84" i="10"/>
  <c r="N84" i="10"/>
  <c r="M84" i="10"/>
  <c r="K84" i="10"/>
  <c r="J84" i="10"/>
  <c r="I84" i="10"/>
  <c r="L83" i="10"/>
  <c r="H83" i="10"/>
  <c r="L82" i="10"/>
  <c r="H82" i="10"/>
  <c r="H81" i="10"/>
  <c r="L80" i="10"/>
  <c r="H80" i="10"/>
  <c r="L79" i="10"/>
  <c r="H79" i="10"/>
  <c r="L78" i="10"/>
  <c r="H78" i="10"/>
  <c r="L76" i="10"/>
  <c r="H76" i="10"/>
  <c r="L75" i="10"/>
  <c r="H75" i="10"/>
  <c r="M72" i="10"/>
  <c r="H71" i="10"/>
  <c r="M70" i="10"/>
  <c r="M470" i="10" s="1"/>
  <c r="H70" i="10"/>
  <c r="Q69" i="10"/>
  <c r="P69" i="10"/>
  <c r="O69" i="10"/>
  <c r="N69" i="10"/>
  <c r="M69" i="10"/>
  <c r="K69" i="10"/>
  <c r="J69" i="10"/>
  <c r="I69" i="10"/>
  <c r="Q68" i="10"/>
  <c r="P68" i="10"/>
  <c r="O68" i="10"/>
  <c r="N68" i="10"/>
  <c r="M68" i="10"/>
  <c r="K68" i="10"/>
  <c r="J68" i="10"/>
  <c r="I68" i="10"/>
  <c r="Q67" i="10"/>
  <c r="O67" i="10"/>
  <c r="N67" i="10"/>
  <c r="M67" i="10"/>
  <c r="K67" i="10"/>
  <c r="J67" i="10"/>
  <c r="Q65" i="10"/>
  <c r="P65" i="10"/>
  <c r="O65" i="10"/>
  <c r="N65" i="10"/>
  <c r="K65" i="10"/>
  <c r="J65" i="10"/>
  <c r="I65" i="10"/>
  <c r="L64" i="10"/>
  <c r="H64" i="10"/>
  <c r="L63" i="10"/>
  <c r="H63" i="10"/>
  <c r="L62" i="10"/>
  <c r="H62" i="10"/>
  <c r="L61" i="10"/>
  <c r="H61" i="10"/>
  <c r="Q60" i="10"/>
  <c r="O60" i="10"/>
  <c r="N60" i="10"/>
  <c r="M60" i="10"/>
  <c r="K60" i="10"/>
  <c r="J60" i="10"/>
  <c r="I60" i="10"/>
  <c r="L58" i="10"/>
  <c r="H58" i="10"/>
  <c r="L57" i="10"/>
  <c r="H57" i="10"/>
  <c r="L56" i="10"/>
  <c r="H56" i="10"/>
  <c r="L55" i="10"/>
  <c r="H55" i="10"/>
  <c r="Q54" i="10"/>
  <c r="P54" i="10"/>
  <c r="O54" i="10"/>
  <c r="N54" i="10"/>
  <c r="M54" i="10"/>
  <c r="K54" i="10"/>
  <c r="J54" i="10"/>
  <c r="I54" i="10"/>
  <c r="L53" i="10"/>
  <c r="H53" i="10"/>
  <c r="L52" i="10"/>
  <c r="H52" i="10"/>
  <c r="L51" i="10"/>
  <c r="H51" i="10"/>
  <c r="L50" i="10"/>
  <c r="H50" i="10"/>
  <c r="Q49" i="10"/>
  <c r="P49" i="10"/>
  <c r="O49" i="10"/>
  <c r="N49" i="10"/>
  <c r="M49" i="10"/>
  <c r="K49" i="10"/>
  <c r="J49" i="10"/>
  <c r="I49" i="10"/>
  <c r="L48" i="10"/>
  <c r="H48" i="10"/>
  <c r="L47" i="10"/>
  <c r="H47" i="10"/>
  <c r="L46" i="10"/>
  <c r="H46" i="10"/>
  <c r="L45" i="10"/>
  <c r="H45" i="10"/>
  <c r="Q44" i="10"/>
  <c r="O44" i="10"/>
  <c r="N44" i="10"/>
  <c r="K44" i="10"/>
  <c r="J44" i="10"/>
  <c r="I44" i="10"/>
  <c r="L42" i="10"/>
  <c r="H42" i="10"/>
  <c r="L41" i="10"/>
  <c r="H41" i="10"/>
  <c r="L40" i="10"/>
  <c r="H40" i="10"/>
  <c r="L39" i="10"/>
  <c r="H39" i="10"/>
  <c r="Q38" i="10"/>
  <c r="P38" i="10"/>
  <c r="O38" i="10"/>
  <c r="N38" i="10"/>
  <c r="M38" i="10"/>
  <c r="K38" i="10"/>
  <c r="J38" i="10"/>
  <c r="I38" i="10"/>
  <c r="L37" i="10"/>
  <c r="H37" i="10"/>
  <c r="L36" i="10"/>
  <c r="H36" i="10"/>
  <c r="L35" i="10"/>
  <c r="H35" i="10"/>
  <c r="L34" i="10"/>
  <c r="H34" i="10"/>
  <c r="Q33" i="10"/>
  <c r="P33" i="10"/>
  <c r="O33" i="10"/>
  <c r="N33" i="10"/>
  <c r="M33" i="10"/>
  <c r="K33" i="10"/>
  <c r="J33" i="10"/>
  <c r="I33" i="10"/>
  <c r="L31" i="10"/>
  <c r="H31" i="10"/>
  <c r="L30" i="10"/>
  <c r="H30" i="10"/>
  <c r="L29" i="10"/>
  <c r="H29" i="10"/>
  <c r="L28" i="10"/>
  <c r="H28" i="10"/>
  <c r="Q27" i="10"/>
  <c r="P27" i="10"/>
  <c r="O27" i="10"/>
  <c r="M27" i="10"/>
  <c r="K27" i="10"/>
  <c r="J27" i="10"/>
  <c r="I27" i="10"/>
  <c r="L26" i="10"/>
  <c r="H26" i="10"/>
  <c r="L25" i="10"/>
  <c r="H25" i="10"/>
  <c r="L24" i="10"/>
  <c r="H24" i="10"/>
  <c r="L23" i="10"/>
  <c r="H23" i="10"/>
  <c r="Q20" i="10"/>
  <c r="P20" i="10"/>
  <c r="O20" i="10"/>
  <c r="N20" i="10"/>
  <c r="M20" i="10"/>
  <c r="K20" i="10"/>
  <c r="J20" i="10"/>
  <c r="I20" i="10"/>
  <c r="Q19" i="10"/>
  <c r="P19" i="10"/>
  <c r="O19" i="10"/>
  <c r="N19" i="10"/>
  <c r="M19" i="10"/>
  <c r="K19" i="10"/>
  <c r="J19" i="10"/>
  <c r="I19" i="10"/>
  <c r="Q18" i="10"/>
  <c r="P18" i="10"/>
  <c r="O18" i="10"/>
  <c r="N18" i="10"/>
  <c r="M18" i="10"/>
  <c r="K18" i="10"/>
  <c r="J18" i="10"/>
  <c r="I18" i="10"/>
  <c r="Q17" i="10"/>
  <c r="P17" i="10"/>
  <c r="O17" i="10"/>
  <c r="N17" i="10"/>
  <c r="K17" i="10"/>
  <c r="J17" i="10"/>
  <c r="I17" i="10"/>
  <c r="Q16" i="10"/>
  <c r="P16" i="10"/>
  <c r="O16" i="10"/>
  <c r="N16" i="10"/>
  <c r="M16" i="10"/>
  <c r="K16" i="10"/>
  <c r="J16" i="10"/>
  <c r="I16" i="10"/>
  <c r="Q14" i="10"/>
  <c r="P14" i="10"/>
  <c r="N14" i="10"/>
  <c r="K14" i="10"/>
  <c r="J14" i="10"/>
  <c r="I14" i="10"/>
  <c r="L305" i="10" l="1"/>
  <c r="L354" i="10"/>
  <c r="L387" i="10"/>
  <c r="L393" i="10"/>
  <c r="H200" i="10"/>
  <c r="L204" i="10"/>
  <c r="H474" i="10"/>
  <c r="L206" i="10"/>
  <c r="H298" i="10"/>
  <c r="H471" i="10"/>
  <c r="J112" i="10"/>
  <c r="P134" i="10"/>
  <c r="L471" i="10"/>
  <c r="I427" i="10"/>
  <c r="I458" i="10" s="1"/>
  <c r="P285" i="10"/>
  <c r="P369" i="10" s="1"/>
  <c r="L317" i="10"/>
  <c r="K285" i="10"/>
  <c r="K369" i="10" s="1"/>
  <c r="H270" i="10"/>
  <c r="L245" i="10"/>
  <c r="L466" i="10"/>
  <c r="L230" i="10"/>
  <c r="Q207" i="10"/>
  <c r="H201" i="10"/>
  <c r="I477" i="10"/>
  <c r="L38" i="10"/>
  <c r="O21" i="10"/>
  <c r="Q74" i="10"/>
  <c r="Q427" i="10"/>
  <c r="Q458" i="10" s="1"/>
  <c r="Q134" i="10"/>
  <c r="H18" i="10"/>
  <c r="H19" i="10"/>
  <c r="H20" i="10"/>
  <c r="O207" i="10"/>
  <c r="L396" i="10"/>
  <c r="K477" i="10"/>
  <c r="K21" i="10"/>
  <c r="Q21" i="10"/>
  <c r="O134" i="10"/>
  <c r="H466" i="10"/>
  <c r="P207" i="10"/>
  <c r="J477" i="10"/>
  <c r="O397" i="10"/>
  <c r="L14" i="10"/>
  <c r="J66" i="10"/>
  <c r="J74" i="10" s="1"/>
  <c r="L131" i="10"/>
  <c r="L132" i="10"/>
  <c r="L133" i="10"/>
  <c r="L193" i="10"/>
  <c r="H204" i="10"/>
  <c r="L280" i="10"/>
  <c r="L284" i="10"/>
  <c r="H129" i="10"/>
  <c r="H130" i="10"/>
  <c r="H131" i="10"/>
  <c r="L198" i="10"/>
  <c r="L205" i="10"/>
  <c r="L474" i="10"/>
  <c r="L127" i="10"/>
  <c r="H280" i="10"/>
  <c r="H342" i="10"/>
  <c r="H354" i="10"/>
  <c r="L366" i="10"/>
  <c r="H378" i="10"/>
  <c r="P397" i="10"/>
  <c r="L436" i="10"/>
  <c r="L442" i="10"/>
  <c r="L33" i="10"/>
  <c r="L67" i="10"/>
  <c r="L109" i="10"/>
  <c r="L73" i="10"/>
  <c r="H117" i="10"/>
  <c r="L378" i="10"/>
  <c r="L383" i="10"/>
  <c r="H470" i="10"/>
  <c r="K207" i="10"/>
  <c r="N397" i="10"/>
  <c r="M458" i="10"/>
  <c r="K458" i="10"/>
  <c r="H467" i="10"/>
  <c r="L476" i="10"/>
  <c r="L414" i="10"/>
  <c r="H414" i="10"/>
  <c r="L69" i="10"/>
  <c r="H69" i="10"/>
  <c r="L72" i="10"/>
  <c r="H468" i="10"/>
  <c r="H464" i="10"/>
  <c r="K397" i="10"/>
  <c r="J397" i="10"/>
  <c r="H14" i="10"/>
  <c r="H49" i="10"/>
  <c r="L54" i="10"/>
  <c r="H65" i="10"/>
  <c r="H67" i="10"/>
  <c r="H68" i="10"/>
  <c r="H473" i="10"/>
  <c r="L202" i="10"/>
  <c r="H336" i="10"/>
  <c r="L342" i="10"/>
  <c r="H348" i="10"/>
  <c r="M397" i="10"/>
  <c r="Q397" i="10"/>
  <c r="H430" i="10"/>
  <c r="H436" i="10"/>
  <c r="H452" i="10"/>
  <c r="H457" i="10"/>
  <c r="M21" i="10"/>
  <c r="L49" i="10"/>
  <c r="L60" i="10"/>
  <c r="N66" i="10"/>
  <c r="N74" i="10" s="1"/>
  <c r="L298" i="10"/>
  <c r="L311" i="10"/>
  <c r="L323" i="10"/>
  <c r="H476" i="10"/>
  <c r="L430" i="10"/>
  <c r="L445" i="10"/>
  <c r="L448" i="10"/>
  <c r="L452" i="10"/>
  <c r="L457" i="10"/>
  <c r="L158" i="10"/>
  <c r="L473" i="10"/>
  <c r="H93" i="10"/>
  <c r="L100" i="10"/>
  <c r="L110" i="10"/>
  <c r="L111" i="10"/>
  <c r="L126" i="10"/>
  <c r="H133" i="10"/>
  <c r="H142" i="10"/>
  <c r="H158" i="10"/>
  <c r="L197" i="10"/>
  <c r="L467" i="10"/>
  <c r="H284" i="10"/>
  <c r="H389" i="10"/>
  <c r="H406" i="10"/>
  <c r="L421" i="10"/>
  <c r="L426" i="10"/>
  <c r="L176" i="10"/>
  <c r="H16" i="10"/>
  <c r="H17" i="10"/>
  <c r="L93" i="10"/>
  <c r="L108" i="10"/>
  <c r="H126" i="10"/>
  <c r="L128" i="10"/>
  <c r="L129" i="10"/>
  <c r="L142" i="10"/>
  <c r="H150" i="10"/>
  <c r="H197" i="10"/>
  <c r="N207" i="10"/>
  <c r="H230" i="10"/>
  <c r="H245" i="10"/>
  <c r="H253" i="10"/>
  <c r="J285" i="10"/>
  <c r="J369" i="10" s="1"/>
  <c r="O285" i="10"/>
  <c r="O369" i="10" s="1"/>
  <c r="L330" i="10"/>
  <c r="L388" i="10"/>
  <c r="H426" i="10"/>
  <c r="J134" i="10"/>
  <c r="H465" i="10"/>
  <c r="N477" i="10"/>
  <c r="P112" i="10"/>
  <c r="I21" i="10"/>
  <c r="J21" i="10"/>
  <c r="L464" i="10"/>
  <c r="H38" i="10"/>
  <c r="H44" i="10"/>
  <c r="H60" i="10"/>
  <c r="L65" i="10"/>
  <c r="M66" i="10"/>
  <c r="H84" i="10"/>
  <c r="H108" i="10"/>
  <c r="H109" i="10"/>
  <c r="H110" i="10"/>
  <c r="H111" i="10"/>
  <c r="H122" i="10"/>
  <c r="M134" i="10"/>
  <c r="H128" i="10"/>
  <c r="H132" i="10"/>
  <c r="L150" i="10"/>
  <c r="H184" i="10"/>
  <c r="H214" i="10"/>
  <c r="H222" i="10"/>
  <c r="H238" i="10"/>
  <c r="H262" i="10"/>
  <c r="H278" i="10"/>
  <c r="L281" i="10"/>
  <c r="Q285" i="10"/>
  <c r="Q369" i="10" s="1"/>
  <c r="L282" i="10"/>
  <c r="L283" i="10"/>
  <c r="H291" i="10"/>
  <c r="H317" i="10"/>
  <c r="H323" i="10"/>
  <c r="L336" i="10"/>
  <c r="L348" i="10"/>
  <c r="H360" i="10"/>
  <c r="H366" i="10"/>
  <c r="H383" i="10"/>
  <c r="H388" i="10"/>
  <c r="L406" i="10"/>
  <c r="N427" i="10"/>
  <c r="N458" i="10" s="1"/>
  <c r="L433" i="10"/>
  <c r="H439" i="10"/>
  <c r="H442" i="10"/>
  <c r="O477" i="10"/>
  <c r="L200" i="10"/>
  <c r="L16" i="10"/>
  <c r="L17" i="10"/>
  <c r="L18" i="10"/>
  <c r="L19" i="10"/>
  <c r="L20" i="10"/>
  <c r="H33" i="10"/>
  <c r="L44" i="10"/>
  <c r="H54" i="10"/>
  <c r="L68" i="10"/>
  <c r="H73" i="10"/>
  <c r="L84" i="10"/>
  <c r="H100" i="10"/>
  <c r="L122" i="10"/>
  <c r="H125" i="10"/>
  <c r="N134" i="10"/>
  <c r="L130" i="10"/>
  <c r="L167" i="10"/>
  <c r="H167" i="10"/>
  <c r="L184" i="10"/>
  <c r="L196" i="10"/>
  <c r="L201" i="10"/>
  <c r="L214" i="10"/>
  <c r="L222" i="10"/>
  <c r="L238" i="10"/>
  <c r="L262" i="10"/>
  <c r="L278" i="10"/>
  <c r="H279" i="10"/>
  <c r="N285" i="10"/>
  <c r="N369" i="10" s="1"/>
  <c r="H283" i="10"/>
  <c r="L291" i="10"/>
  <c r="H311" i="10"/>
  <c r="H330" i="10"/>
  <c r="L360" i="10"/>
  <c r="L389" i="10"/>
  <c r="H393" i="10"/>
  <c r="H396" i="10"/>
  <c r="J427" i="10"/>
  <c r="J458" i="10" s="1"/>
  <c r="O427" i="10"/>
  <c r="O458" i="10" s="1"/>
  <c r="L439" i="10"/>
  <c r="H448" i="10"/>
  <c r="P477" i="10"/>
  <c r="I112" i="10"/>
  <c r="K66" i="10"/>
  <c r="K74" i="10" s="1"/>
  <c r="O66" i="10"/>
  <c r="O74" i="10" s="1"/>
  <c r="P72" i="10"/>
  <c r="P74" i="10" s="1"/>
  <c r="K134" i="10"/>
  <c r="M207" i="10"/>
  <c r="H282" i="10"/>
  <c r="I285" i="10"/>
  <c r="I369" i="10" s="1"/>
  <c r="H305" i="10"/>
  <c r="H421" i="10"/>
  <c r="P427" i="10"/>
  <c r="P458" i="10" s="1"/>
  <c r="H433" i="10"/>
  <c r="H445" i="10"/>
  <c r="M477" i="10"/>
  <c r="Q477" i="10"/>
  <c r="Q112" i="10"/>
  <c r="H27" i="10"/>
  <c r="H66" i="10"/>
  <c r="I72" i="10"/>
  <c r="H72" i="10" s="1"/>
  <c r="L117" i="10"/>
  <c r="L125" i="10"/>
  <c r="H176" i="10"/>
  <c r="H193" i="10"/>
  <c r="L253" i="10"/>
  <c r="M285" i="10"/>
  <c r="M369" i="10" s="1"/>
  <c r="M112" i="10"/>
  <c r="L465" i="10"/>
  <c r="L70" i="10"/>
  <c r="L470" i="10" s="1"/>
  <c r="M71" i="10"/>
  <c r="L71" i="10" s="1"/>
  <c r="L468" i="10"/>
  <c r="I134" i="10"/>
  <c r="I390" i="10"/>
  <c r="I397" i="10" s="1"/>
  <c r="H425" i="10"/>
  <c r="L425" i="10"/>
  <c r="N459" i="10" l="1"/>
  <c r="I459" i="10"/>
  <c r="Q271" i="10"/>
  <c r="Q370" i="10" s="1"/>
  <c r="K271" i="10"/>
  <c r="K370" i="10" s="1"/>
  <c r="L285" i="10"/>
  <c r="L369" i="10" s="1"/>
  <c r="P459" i="10"/>
  <c r="H285" i="10"/>
  <c r="H369" i="10" s="1"/>
  <c r="O459" i="10"/>
  <c r="H477" i="10"/>
  <c r="O271" i="10"/>
  <c r="O370" i="10" s="1"/>
  <c r="M74" i="10"/>
  <c r="M271" i="10" s="1"/>
  <c r="M370" i="10" s="1"/>
  <c r="H390" i="10"/>
  <c r="H397" i="10" s="1"/>
  <c r="L112" i="10"/>
  <c r="K459" i="10"/>
  <c r="I74" i="10"/>
  <c r="L427" i="10"/>
  <c r="L458" i="10" s="1"/>
  <c r="H21" i="10"/>
  <c r="J207" i="10"/>
  <c r="J271" i="10" s="1"/>
  <c r="J370" i="10" s="1"/>
  <c r="L207" i="10"/>
  <c r="H427" i="10"/>
  <c r="H458" i="10" s="1"/>
  <c r="I207" i="10"/>
  <c r="M459" i="10"/>
  <c r="J459" i="10"/>
  <c r="L66" i="10"/>
  <c r="L74" i="10" s="1"/>
  <c r="Q459" i="10"/>
  <c r="L21" i="10"/>
  <c r="H134" i="10"/>
  <c r="L390" i="10"/>
  <c r="L397" i="10" s="1"/>
  <c r="H74" i="10"/>
  <c r="H112" i="10"/>
  <c r="L477" i="10"/>
  <c r="L134" i="10"/>
  <c r="H207" i="10"/>
  <c r="K460" i="10" l="1"/>
  <c r="L271" i="10"/>
  <c r="L370" i="10" s="1"/>
  <c r="J460" i="10"/>
  <c r="I271" i="10"/>
  <c r="I370" i="10" s="1"/>
  <c r="I460" i="10" s="1"/>
  <c r="M460" i="10"/>
  <c r="Q460" i="10"/>
  <c r="O460" i="10"/>
  <c r="H271" i="10"/>
  <c r="H370" i="10" s="1"/>
  <c r="H459" i="10"/>
  <c r="L459" i="10"/>
  <c r="L460" i="10" l="1"/>
  <c r="H460" i="10"/>
  <c r="D26" i="2"/>
  <c r="E26" i="2"/>
  <c r="D18" i="2"/>
  <c r="D15" i="2" s="1"/>
  <c r="E18" i="2"/>
  <c r="E15" i="2" s="1"/>
  <c r="E24" i="2"/>
  <c r="D24" i="2"/>
  <c r="E36" i="2"/>
  <c r="E35" i="2" s="1"/>
  <c r="B36" i="2" l="1"/>
  <c r="B35" i="2" s="1"/>
  <c r="B18" i="2"/>
  <c r="B15" i="2" s="1"/>
  <c r="C18" i="2"/>
  <c r="C15" i="2" s="1"/>
  <c r="B26" i="2"/>
  <c r="C24" i="2"/>
  <c r="E14" i="2"/>
  <c r="E13" i="2" s="1"/>
  <c r="E9" i="2" s="1"/>
  <c r="B24" i="2"/>
  <c r="D14" i="2"/>
  <c r="D36" i="2"/>
  <c r="D35" i="2" s="1"/>
  <c r="C26" i="2"/>
  <c r="C36" i="2"/>
  <c r="C35" i="2" s="1"/>
  <c r="B14" i="2" l="1"/>
  <c r="B13" i="2" s="1"/>
  <c r="D13" i="2"/>
  <c r="D9" i="2" s="1"/>
  <c r="C14" i="2"/>
  <c r="C13" i="2" s="1"/>
  <c r="C12" i="2"/>
  <c r="B12" i="2" l="1"/>
  <c r="B11" i="2"/>
  <c r="C11" i="2"/>
  <c r="C10" i="2"/>
  <c r="B10" i="2" l="1"/>
  <c r="B9" i="2" s="1"/>
  <c r="N27" i="10" l="1"/>
  <c r="N21" i="10" s="1"/>
  <c r="N271" i="10" s="1"/>
  <c r="N370" i="10" s="1"/>
  <c r="N460" i="10" s="1"/>
  <c r="P271" i="10"/>
  <c r="P370" i="10" s="1"/>
  <c r="P460" i="10" s="1"/>
  <c r="O270" i="10"/>
  <c r="P60" i="10"/>
  <c r="K112" i="10"/>
  <c r="P44" i="10"/>
  <c r="L270" i="10"/>
  <c r="Q270" i="10"/>
  <c r="N270" i="10"/>
  <c r="P270" i="10"/>
  <c r="M270" i="10"/>
</calcChain>
</file>

<file path=xl/sharedStrings.xml><?xml version="1.0" encoding="utf-8"?>
<sst xmlns="http://schemas.openxmlformats.org/spreadsheetml/2006/main" count="885" uniqueCount="377">
  <si>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</si>
  <si>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</si>
  <si>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</si>
  <si>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</si>
  <si>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</si>
  <si>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</si>
  <si>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</si>
  <si>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</si>
  <si>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</si>
  <si>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</si>
  <si>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</si>
  <si>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</si>
  <si>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</si>
  <si>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</si>
  <si>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</si>
  <si>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</si>
  <si>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-</t>
  </si>
  <si>
    <t>Mokinių pavėžėjimas</t>
  </si>
  <si>
    <t>MK</t>
  </si>
  <si>
    <t xml:space="preserve"> -</t>
  </si>
  <si>
    <t>Mokinio krepšelio lėšos</t>
  </si>
  <si>
    <t>Pavadinimas</t>
  </si>
  <si>
    <t>Ikimokyklinio ugdymo įstaigų veiklos organizavimas</t>
  </si>
  <si>
    <t>VB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</si>
  <si>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</si>
  <si>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</si>
  <si>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</si>
  <si>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</si>
  <si>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</si>
  <si>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>2012-ųjų m.   planas</t>
  </si>
  <si>
    <t>2013-ųjų m.   planas</t>
  </si>
  <si>
    <t>2 lentelė</t>
  </si>
  <si>
    <t>2011-ieji m.</t>
  </si>
  <si>
    <t xml:space="preserve"> lėšų poreikis (asignavimai) ir numatomi finansavimo šaltiniai</t>
  </si>
  <si>
    <t>(tūkst. Lt)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</si>
  <si>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</si>
  <si>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</si>
  <si>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</si>
  <si>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</si>
  <si>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</si>
  <si>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</si>
  <si>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</si>
  <si>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</si>
  <si>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</si>
  <si>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</si>
  <si>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ŠVIETIMO, KULTŪROS, JAUNIMO REIKALŲ IR SPORTO PASLAUGŲ TEIKIMO PROGRAMOS</t>
  </si>
  <si>
    <t>2014-ųjų m. patvirtinta taryboje</t>
  </si>
  <si>
    <t>2015-ųjų m. asignavimų poreikis</t>
  </si>
  <si>
    <t>Kurti kokybišką ugdymo aplinką, vykdant pedagoginės, psichologinės ir kitos pagalbos teikimą</t>
  </si>
  <si>
    <t>Kultūros centro veiklos organizavimas ir administravimas</t>
  </si>
  <si>
    <t>Viešosios bibliotekos darbo organizavimas ir administravimas</t>
  </si>
  <si>
    <t>Akmenės krašto muziejus veiklos organizavimas ir administravimas</t>
  </si>
  <si>
    <t>ŠVIETIMO, KULTŪROS, JAUNIMO REIKALŲ IR SPORTO PASLAUGŲ TEIKIMO PROGRAMOS VERTINIMO KRITERIJŲ SUVESTINĖ</t>
  </si>
  <si>
    <t>2016-ųjų m. asignavimų poreikis</t>
  </si>
  <si>
    <t>2014-ųjų m. asignavimų poreikis</t>
  </si>
  <si>
    <t>Pavežėtų mokinių skaičius</t>
  </si>
  <si>
    <t>Kultūros paveldo priežiūra ir tvarkyba</t>
  </si>
  <si>
    <t>Religinių bendruomenių projektų dalinis finansavimas</t>
  </si>
  <si>
    <t>SB (KR)</t>
  </si>
  <si>
    <t xml:space="preserve">Biudžetinių įstaigų pajamos </t>
  </si>
  <si>
    <r>
      <t xml:space="preserve">2.1.1.1. valstybės deleguotoms funkcijom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</si>
  <si>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2.1.1.2. mokinio krepšelio lėšos </t>
    </r>
    <r>
      <rPr>
        <b/>
        <sz val="10"/>
        <color indexed="8"/>
        <rFont val="Times New Roman"/>
        <family val="1"/>
        <charset val="186"/>
      </rPr>
      <t>(MK)</t>
    </r>
  </si>
  <si>
    <r>
      <t xml:space="preserve">2.1.1.3. kitos spec. dotacijos- kitoms savivaldybėms  perduotoms  įstaigoms išlaikyti </t>
    </r>
    <r>
      <rPr>
        <b/>
        <sz val="10"/>
        <color indexed="8"/>
        <rFont val="Times New Roman"/>
        <family val="1"/>
        <charset val="186"/>
      </rPr>
      <t>(SB (KSD))</t>
    </r>
  </si>
  <si>
    <r>
      <t xml:space="preserve">2.1.1.4. </t>
    </r>
    <r>
      <rPr>
        <sz val="10"/>
        <rFont val="Times New Roman"/>
        <family val="1"/>
        <charset val="186"/>
      </rPr>
      <t xml:space="preserve">valstybės investicijų programa </t>
    </r>
    <r>
      <rPr>
        <b/>
        <sz val="10"/>
        <rFont val="Times New Roman"/>
        <family val="1"/>
        <charset val="186"/>
      </rPr>
      <t>(VIP)</t>
    </r>
  </si>
  <si>
    <r>
      <t xml:space="preserve">2.1.1.5. lėšos pagal vyriausybės nutarimus </t>
    </r>
    <r>
      <rPr>
        <b/>
        <sz val="10"/>
        <color indexed="8"/>
        <rFont val="Times New Roman"/>
        <family val="1"/>
        <charset val="186"/>
      </rPr>
      <t>(SB  (VN))</t>
    </r>
  </si>
  <si>
    <r>
      <t>2.1.1.6.</t>
    </r>
    <r>
      <rPr>
        <sz val="10"/>
        <rFont val="Times New Roman"/>
        <family val="1"/>
        <charset val="186"/>
      </rPr>
      <t xml:space="preserve"> bendrosios dotacijos kompensacija </t>
    </r>
    <r>
      <rPr>
        <b/>
        <sz val="10"/>
        <rFont val="Times New Roman"/>
        <family val="1"/>
        <charset val="186"/>
      </rPr>
      <t>(BDK)</t>
    </r>
  </si>
  <si>
    <r>
      <t>2.1.1.7.</t>
    </r>
    <r>
      <rPr>
        <sz val="10"/>
        <rFont val="Times New Roman"/>
        <family val="1"/>
        <charset val="186"/>
      </rPr>
      <t xml:space="preserve"> nepanaudota bendrosios dotacijos kompensacija </t>
    </r>
    <r>
      <rPr>
        <b/>
        <sz val="10"/>
        <rFont val="Times New Roman"/>
        <family val="1"/>
        <charset val="186"/>
      </rPr>
      <t>(NBDK)</t>
    </r>
  </si>
  <si>
    <r>
      <t xml:space="preserve">2.1.2. Savivaldybės biudžeto lėšos kitoms reikmėms atlikti </t>
    </r>
    <r>
      <rPr>
        <b/>
        <sz val="10"/>
        <color indexed="8"/>
        <rFont val="Times New Roman"/>
        <family val="1"/>
        <charset val="186"/>
      </rPr>
      <t>(SB (KR))</t>
    </r>
  </si>
  <si>
    <r>
      <t xml:space="preserve">2.1.3. Skolintos lėšos </t>
    </r>
    <r>
      <rPr>
        <b/>
        <sz val="10"/>
        <rFont val="Times New Roman"/>
        <family val="1"/>
        <charset val="186"/>
      </rPr>
      <t>(SL)</t>
    </r>
  </si>
  <si>
    <r>
      <t xml:space="preserve">2.1.4. Biudžetinių įstaigų pajamos </t>
    </r>
    <r>
      <rPr>
        <b/>
        <sz val="10"/>
        <rFont val="Times New Roman"/>
        <family val="1"/>
        <charset val="186"/>
      </rPr>
      <t>(BĮP)</t>
    </r>
  </si>
  <si>
    <r>
      <t xml:space="preserve">2.1.5. Aplinkos apsaugos rėmimo specialioji programa (sveikatos apsaugos priemonės) </t>
    </r>
    <r>
      <rPr>
        <b/>
        <sz val="10"/>
        <rFont val="Times New Roman"/>
        <family val="1"/>
        <charset val="186"/>
      </rPr>
      <t>(SB (SAP))</t>
    </r>
  </si>
  <si>
    <r>
      <t xml:space="preserve">2.1.6. Aplinkos apsaugos rėmimo specialioji programa (aplinkos apsaugos priemonės) </t>
    </r>
    <r>
      <rPr>
        <b/>
        <sz val="10"/>
        <rFont val="Times New Roman"/>
        <family val="1"/>
        <charset val="186"/>
      </rPr>
      <t>(SB (AA))</t>
    </r>
  </si>
  <si>
    <r>
      <t xml:space="preserve">2.1.7. </t>
    </r>
    <r>
      <rPr>
        <sz val="10"/>
        <color indexed="8"/>
        <rFont val="Times New Roman"/>
        <family val="1"/>
        <charset val="186"/>
      </rPr>
      <t xml:space="preserve">Apyvartos lėšos </t>
    </r>
    <r>
      <rPr>
        <b/>
        <sz val="10"/>
        <color indexed="8"/>
        <rFont val="Times New Roman"/>
        <family val="1"/>
        <charset val="186"/>
      </rPr>
      <t>(AL)</t>
    </r>
  </si>
  <si>
    <r>
      <t xml:space="preserve">2.1.7.1. laisvi biudžeto lėšų likučiai </t>
    </r>
    <r>
      <rPr>
        <b/>
        <sz val="10"/>
        <rFont val="Times New Roman"/>
        <family val="1"/>
        <charset val="186"/>
      </rPr>
      <t>(AL (LBL))</t>
    </r>
  </si>
  <si>
    <r>
      <t xml:space="preserve">2.1.7.2. 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</si>
  <si>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 xml:space="preserve">2.1.7.3.  aplinkos apsaugos specialiosios programos laisvi likučiai (sveikatos apsaugos priemonės)  </t>
    </r>
    <r>
      <rPr>
        <b/>
        <sz val="10"/>
        <rFont val="Times New Roman"/>
        <family val="1"/>
        <charset val="186"/>
      </rPr>
      <t>(AL(SAP))</t>
    </r>
  </si>
  <si>
    <r>
      <t xml:space="preserve">2.1.7.4. aplinkos apsaugos specialiosios programos laisvi likučiai </t>
    </r>
    <r>
      <rPr>
        <b/>
        <sz val="10"/>
        <rFont val="Times New Roman"/>
        <family val="1"/>
        <charset val="186"/>
      </rPr>
      <t>(AL(AA))</t>
    </r>
  </si>
  <si>
    <r>
      <t xml:space="preserve">2.1.8.Savivaldybei grąžintos (kompensuotos) ankstesniais metais panaudotų paskolų lėšos </t>
    </r>
    <r>
      <rPr>
        <b/>
        <sz val="10"/>
        <rFont val="Times New Roman"/>
        <family val="1"/>
        <charset val="186"/>
      </rPr>
      <t>(SB kompens.)</t>
    </r>
  </si>
  <si>
    <r>
      <t xml:space="preserve">2.2.1. Valstybės biudžeto lėšos </t>
    </r>
    <r>
      <rPr>
        <b/>
        <sz val="10"/>
        <rFont val="Times New Roman"/>
        <family val="1"/>
        <charset val="186"/>
      </rPr>
      <t>(VB)</t>
    </r>
  </si>
  <si>
    <r>
      <t xml:space="preserve">2.2.2. Europos Sąjungos lėšos </t>
    </r>
    <r>
      <rPr>
        <b/>
        <sz val="10"/>
        <rFont val="Times New Roman"/>
        <family val="1"/>
        <charset val="186"/>
      </rPr>
      <t>(ES)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</si>
  <si>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(KP)</t>
    </r>
  </si>
  <si>
    <r>
      <t xml:space="preserve">2.2.4. Privalomojo sveikatos draudimo fondo lėšos </t>
    </r>
    <r>
      <rPr>
        <b/>
        <sz val="10"/>
        <rFont val="Times New Roman"/>
        <family val="1"/>
        <charset val="186"/>
      </rPr>
      <t>(PSDF</t>
    </r>
    <r>
      <rPr>
        <sz val="10"/>
        <rFont val="Times New Roman"/>
        <family val="1"/>
        <charset val="186"/>
      </rPr>
      <t>)</t>
    </r>
  </si>
  <si>
    <r>
      <t xml:space="preserve">2.2.5. Privatizavimo fondo lėšos </t>
    </r>
    <r>
      <rPr>
        <b/>
        <sz val="10"/>
        <rFont val="Times New Roman"/>
        <family val="1"/>
        <charset val="186"/>
      </rPr>
      <t>(PF)</t>
    </r>
  </si>
  <si>
    <r>
      <t xml:space="preserve">2.2.6. Kitos lėšos </t>
    </r>
    <r>
      <rPr>
        <b/>
        <sz val="10"/>
        <rFont val="Times New Roman"/>
        <family val="1"/>
        <charset val="186"/>
      </rPr>
      <t>(KT)</t>
    </r>
  </si>
  <si>
    <t>Savivaldybės biudžeto lėšos kitoms reikmėms atlikti</t>
  </si>
  <si>
    <t>BĮP</t>
  </si>
  <si>
    <t>28</t>
  </si>
  <si>
    <t>30</t>
  </si>
  <si>
    <t>29</t>
  </si>
  <si>
    <t>2017-ųjų m. asignavimų poreikis</t>
  </si>
  <si>
    <t>Pasiekimo rodikliai</t>
  </si>
  <si>
    <t xml:space="preserve">2018 m. </t>
  </si>
  <si>
    <t>Ugdymo planų Savivaldybės bendrojo ugdymo  mokyklose  įgyvendinimas</t>
  </si>
  <si>
    <t>BDK</t>
  </si>
  <si>
    <t>SB(KSD)</t>
  </si>
  <si>
    <t>Kitos spec. dotacijos - kitoms savivaldybėms perduotoms įstaigoms išlaikyti</t>
  </si>
  <si>
    <t>Iš viso:</t>
  </si>
  <si>
    <t>17</t>
  </si>
  <si>
    <t>18</t>
  </si>
  <si>
    <t>20</t>
  </si>
  <si>
    <t>19</t>
  </si>
  <si>
    <t>21</t>
  </si>
  <si>
    <t>22</t>
  </si>
  <si>
    <t>23</t>
  </si>
  <si>
    <t>27</t>
  </si>
  <si>
    <t>14</t>
  </si>
  <si>
    <t>12</t>
  </si>
  <si>
    <t>13</t>
  </si>
  <si>
    <t>15</t>
  </si>
  <si>
    <t>Rajono bendrojo ugdymo mokyklų   aplinkos išlaikymas</t>
  </si>
  <si>
    <t xml:space="preserve">Neformaliojo švietimo programų įgyvendinimas </t>
  </si>
  <si>
    <t>Daugiafunkcinių centrų veiklos organizavimas</t>
  </si>
  <si>
    <t>Kairiškių daugiafunkcinis centras</t>
  </si>
  <si>
    <t>SB(KR)</t>
  </si>
  <si>
    <t>Agluonos daugiafunkcinis centras</t>
  </si>
  <si>
    <t>Bendrosios dotacijos kompensacija</t>
  </si>
  <si>
    <t>Vaikų socializacijos programos įgyvendinimas</t>
  </si>
  <si>
    <t>Kūno kultūros ir sporto veiklos plėtojimas</t>
  </si>
  <si>
    <t>01.02.01.01.</t>
  </si>
  <si>
    <t xml:space="preserve">Ugdyti visapusiškai išsilavinusią visuomenę, teikti kokybiškas ir prieinamas švietimo ir ugdymo paslaugas </t>
  </si>
  <si>
    <t>Teikti kokybiškas ir prieinamas kultūros paslaugas</t>
  </si>
  <si>
    <t>01.02.02.</t>
  </si>
  <si>
    <t>01.01.02.01</t>
  </si>
  <si>
    <t>01.01.02.02.</t>
  </si>
  <si>
    <t>01.01.01.01.</t>
  </si>
  <si>
    <t>01.01.01.01.01.</t>
  </si>
  <si>
    <t>01.01.01.01.02.</t>
  </si>
  <si>
    <t>01.01.01.01.04.</t>
  </si>
  <si>
    <t>01.01.01.01.05.</t>
  </si>
  <si>
    <t>01.01.01.01.06.</t>
  </si>
  <si>
    <t>01.01.01.01.07.</t>
  </si>
  <si>
    <t>01.01.01.01.08.</t>
  </si>
  <si>
    <t>01.01.01.02.</t>
  </si>
  <si>
    <t>01.01.01.02.01.</t>
  </si>
  <si>
    <t>01.01.01.02.02.</t>
  </si>
  <si>
    <t>01.01.01.02.03.</t>
  </si>
  <si>
    <t>01.01.01.02.04.</t>
  </si>
  <si>
    <t>01.01.01.03.</t>
  </si>
  <si>
    <t>01.01.01.03.01.</t>
  </si>
  <si>
    <t>01.01.01.03.02.</t>
  </si>
  <si>
    <t>01.01.01.03.03.</t>
  </si>
  <si>
    <t>01.01.01.03.04.</t>
  </si>
  <si>
    <t>01.01.01.03.05.</t>
  </si>
  <si>
    <t>01.01.01.03.06.</t>
  </si>
  <si>
    <t>01.01.01.03.07.</t>
  </si>
  <si>
    <t>01.01.01.04.</t>
  </si>
  <si>
    <t>01.01.01.05.</t>
  </si>
  <si>
    <t>01.01.01.05.01.</t>
  </si>
  <si>
    <t>01.01.02.02.01.</t>
  </si>
  <si>
    <t>01.01.02.02.02.</t>
  </si>
  <si>
    <t>01.01.02.02.03.</t>
  </si>
  <si>
    <t>01.01.02.02.04.</t>
  </si>
  <si>
    <t>01.01.02.02.05.</t>
  </si>
  <si>
    <t>01.01.02.02.06.</t>
  </si>
  <si>
    <t>01.01.02.02.07.</t>
  </si>
  <si>
    <t>01.01.02.02.08.</t>
  </si>
  <si>
    <t>01.01.02.02.09.</t>
  </si>
  <si>
    <t>01.01.02.02.10..</t>
  </si>
  <si>
    <t>01.01.02.02.11.</t>
  </si>
  <si>
    <t>01.01.02.02.12.</t>
  </si>
  <si>
    <t>01.02.01.02.</t>
  </si>
  <si>
    <t>01.02.01.03.</t>
  </si>
  <si>
    <t>01.02.01.04.02.</t>
  </si>
  <si>
    <t>01.02.02.01.</t>
  </si>
  <si>
    <t>01.02.02.02.</t>
  </si>
  <si>
    <t>01.02.02.03.</t>
  </si>
  <si>
    <t>01.02.02.04.01.</t>
  </si>
  <si>
    <t>01.02.02.04.</t>
  </si>
  <si>
    <t>01.02.02.04.02.</t>
  </si>
  <si>
    <t>01.02.02.04.03.</t>
  </si>
  <si>
    <t>01.02.02.04.04.</t>
  </si>
  <si>
    <t>01.02.02.04.05.</t>
  </si>
  <si>
    <t>01.02.02.04.06.</t>
  </si>
  <si>
    <t>01.02.02.04.07.</t>
  </si>
  <si>
    <t>01.02.02.05.</t>
  </si>
  <si>
    <t>01.02.02.06.</t>
  </si>
  <si>
    <t>01.02.01.04.</t>
  </si>
  <si>
    <t>01.02.01.04.01.</t>
  </si>
  <si>
    <t>09.01.01.01.</t>
  </si>
  <si>
    <t>09.02.02.01.</t>
  </si>
  <si>
    <t>09.05.01.01.</t>
  </si>
  <si>
    <t>09.05.01.03.</t>
  </si>
  <si>
    <t>08.01.01.03.</t>
  </si>
  <si>
    <t>09.06.01.01.</t>
  </si>
  <si>
    <t>09.08.01.02.</t>
  </si>
  <si>
    <t>08.02.01.01.</t>
  </si>
  <si>
    <t>08.02.01.06.</t>
  </si>
  <si>
    <t>08.02.01.07.</t>
  </si>
  <si>
    <t>08.04.01.02.</t>
  </si>
  <si>
    <t>04.07.03.01.</t>
  </si>
  <si>
    <t>Vienam mokiniui tenkančios įstaigos aplinkos išlaikymo išlaidos;</t>
  </si>
  <si>
    <t>01.01.</t>
  </si>
  <si>
    <t>01.01.01.</t>
  </si>
  <si>
    <t>01.01.02.</t>
  </si>
  <si>
    <t>Užtikrinti gyventojams kokybiškas kultūros ir sporto paslaugas, skatinti jaunimo užimtumą</t>
  </si>
  <si>
    <t>01.02.</t>
  </si>
  <si>
    <t>01.02.01.</t>
  </si>
  <si>
    <t>Teikti kokybiškas kūno kultūros ir sporto paslaugas, skatinti gyventojų aktyvumą ir jaunimo užimtumą</t>
  </si>
  <si>
    <t>Jaunimo politikos įgyvendinimas (kartu su 2016-2018 m. Akmenės rajono savivaldybės jaunimo problemų sprendimo planu)</t>
  </si>
  <si>
    <t>TIKSLŲ, UŽDAVINIŲ, PRIEMONIŲ ASIGNAVIMŲ IR PASIEKIMO RODIKLIŲ SUVESTINĖ</t>
  </si>
  <si>
    <t>2018 m. asignavimų poreikis</t>
  </si>
  <si>
    <t>Bazinis biudžetas</t>
  </si>
  <si>
    <t>Pakeitimas / Naujas</t>
  </si>
  <si>
    <t>Patvirtinta taryboje iš viso</t>
  </si>
  <si>
    <t>ŠVIETIMO, KULTŪROS, JAUNIMO REIKALŲ IR SPORTO PASLAUGŲ TEIKIMO PROGRAMOS NR. 1</t>
  </si>
  <si>
    <t>01.01.01.02.05.</t>
  </si>
  <si>
    <t>01.01.01.02.05.02.</t>
  </si>
  <si>
    <t xml:space="preserve">Užtikrinti ugdymo programų įgyvendinimą, gerinti ugdymo procesą           </t>
  </si>
  <si>
    <t>Ugdymo planų įgyvendinimas - Akmenės gimnazija</t>
  </si>
  <si>
    <t>Ugdymo planų įgyvendinimas - Naujosios Akmenės Ramučių gimnazija</t>
  </si>
  <si>
    <t>Ugdymo planų įgyvendinimas - Papilės Simono Daukanto gimnazija</t>
  </si>
  <si>
    <t>Ugdymo planų įgyvendinimas - Ventos gimnazija</t>
  </si>
  <si>
    <t>Ugdymo planų įgyvendinimas - Kruopių pagrindinė mokykla</t>
  </si>
  <si>
    <t>Ugdymo planų įgyvendinimas - Naujosios Akmenės „Saulėtekio“ progimnazija</t>
  </si>
  <si>
    <t>Ugdymo planų įgyvendinimas - Akmenės rajono Jaunimo ir suaugusiųjų švietimo centras</t>
  </si>
  <si>
    <t>Ugdymo planų įgyvendinimas - Akmenės rajono Dabikinės specialioji mokykla</t>
  </si>
  <si>
    <t>Neformalusis švietimas - Naujosios Akmenės muzikos mokykla</t>
  </si>
  <si>
    <t>Neformalusis švietimas - Ventos muzikos mokykla</t>
  </si>
  <si>
    <t xml:space="preserve">Neformalusis švietimas - Sporto centras </t>
  </si>
  <si>
    <t>Neformalusis švietimas - Administracija</t>
  </si>
  <si>
    <t xml:space="preserve">Neformaliojo vaikų švietimo programų vykdymas </t>
  </si>
  <si>
    <t>Neformaliojo vaikų švietimo programų vykdymas - Naujosios Akmenės muzikos mokykla</t>
  </si>
  <si>
    <t>Neformaliojo vaikų švietimo programų vykdymas  - Viešoji biblioteka</t>
  </si>
  <si>
    <t>Ikimokyklinis ugdymas - Naujosios Akmenės mokykla-darželis „Buratinas“</t>
  </si>
  <si>
    <t>Ikimokyklinis ugdymas - Naujosios Akmenės vaikų lopšelis-darželis „Atžalynas“</t>
  </si>
  <si>
    <t>Ikimokyklinis ugdymas - Naujosios Akmenės vaikų lopšelis-darželis „Žvaigždutė“</t>
  </si>
  <si>
    <t>Ikimokyklinis ugdymas - Akmenės vaikų lopšelis- darželis „Gintarėlis“</t>
  </si>
  <si>
    <t>Ikimokyklinis ugdymas - Ventos vaikų lopšelis-darželis „Berželis“</t>
  </si>
  <si>
    <t>Ikimokyklinis ugdymas - Papilės Simono Daukanto gimnazijos ikimokyklinis skyrius "Kregždutė"</t>
  </si>
  <si>
    <t>Ikimokyklinis ugdymas - Kruopių ikimokyklinis skyrius</t>
  </si>
  <si>
    <t>Brandos egzaminų organizavimas ir vykdymas bei kita su švietimu susijusi veikla</t>
  </si>
  <si>
    <t>Aplinkos išlaikymas - Akmenės gimnazija</t>
  </si>
  <si>
    <t>Aplinkos išlaikymas -  Naujosios Akmenės Ramučių gimnazija</t>
  </si>
  <si>
    <t>Aplinkos išlaikymas -  Papilės Simono Daukanto gimnazija</t>
  </si>
  <si>
    <t xml:space="preserve"> Aplinkos išlaikymas -  Ventos gimnazija</t>
  </si>
  <si>
    <t>Aplinkos išlaikymas -  Kruopių pagrindinė mokykla</t>
  </si>
  <si>
    <t>01.01.01.05.02.</t>
  </si>
  <si>
    <t>01.01.01.05.03.</t>
  </si>
  <si>
    <t>01.01.01.05.04.</t>
  </si>
  <si>
    <t>01.01.01.05.05.</t>
  </si>
  <si>
    <t>01.01.01.05.06.</t>
  </si>
  <si>
    <t>Aplinkos išlaikymas -  Naujosios Akmenės „Saulėtekio“ progimnazija</t>
  </si>
  <si>
    <t>01.01.01.05.07.</t>
  </si>
  <si>
    <t xml:space="preserve">Aplinkos išlaikymas - Akmenės rajono Jaunimo ir suaugusiųjų švietimo centras </t>
  </si>
  <si>
    <t>01.01.01.05.08.</t>
  </si>
  <si>
    <t>Aplinkos išlaikymas -  Akmenės rajono Dabikinės specialioji mokykla</t>
  </si>
  <si>
    <t>Švietimo ir pedagoginės psichologinės pagalbos Savivaldybės švietimo įstaigų mokiniams ir mokytojams teikimas</t>
  </si>
  <si>
    <t>Mokinių pavežėjimas - Akmenės gimnazija</t>
  </si>
  <si>
    <t xml:space="preserve">Mokinių pavežėjimas - Naujosios Akmenės Ramučių gimnazija </t>
  </si>
  <si>
    <t>Mokinių pavežėjimas - Papilės Simono Daukanto gimnazija</t>
  </si>
  <si>
    <t>Mokinių pavežėjimas - Ventos gimnazija</t>
  </si>
  <si>
    <t>Mokinių pavežėjimas - Kruopių pagrindinė mokykla</t>
  </si>
  <si>
    <t>Mokinių pavežėjimas - Naujosios Akmenės "Saulėtekio" progimnazija</t>
  </si>
  <si>
    <t>Mokinių pavežėjimas - Dabikinės specialioji mokykla</t>
  </si>
  <si>
    <t>Mokinių pavežėjimas - Ventos muzikos mokykla</t>
  </si>
  <si>
    <t>Mokinių pavežėjimas - Sporto centras</t>
  </si>
  <si>
    <t>Mokinių pavežėjimas - Naujosios Akmenės vaikų lopšelis-darželis "Žvaigždutė"</t>
  </si>
  <si>
    <t>Mokinių pavežėjimas - Naujosios Akmenės muzikos mokykla</t>
  </si>
  <si>
    <t>Mokinių pavežėjimas - Akmenės rajono jaunimo ir suaugisiųjų švietimo centras</t>
  </si>
  <si>
    <t>01.01.02.02.13.</t>
  </si>
  <si>
    <t>Mokinių pavežėjimas - Administracija</t>
  </si>
  <si>
    <t>Kultūros ir leidybos veiklos finansavimas - Akmenės seniūnija</t>
  </si>
  <si>
    <t>Kultūros ir leidybos veiklos finansavimas - Kruopių seniūnija</t>
  </si>
  <si>
    <t>Kultūros ir leidybos veiklos finansavimas - Naujosios Akmenės kaimiškoji seniūnija</t>
  </si>
  <si>
    <t>Kultūros ir leidybos veiklos finansavimas - Naujosios Akmenės miesto seniūnija</t>
  </si>
  <si>
    <t>Kultūros ir leidybos veiklos finansavimas - Papilės seniūnija</t>
  </si>
  <si>
    <t>Kultūros ir leidybos veiklos finansavimas - Ventos seniūnija</t>
  </si>
  <si>
    <t>Kultūros ir leidybos veiklos finansavimas - Administracija</t>
  </si>
  <si>
    <t>Bendras ikimokyklinio ugdymo įstaigos vaikų skaičius</t>
  </si>
  <si>
    <t>Finansuotų religinių bendruomenių projektų skaičius</t>
  </si>
  <si>
    <t>NBDK</t>
  </si>
  <si>
    <t>SB (VN)</t>
  </si>
  <si>
    <t>KT</t>
  </si>
  <si>
    <t>SB (ES)</t>
  </si>
  <si>
    <t>Kultūros ir leidybos veiklų finansavimas</t>
  </si>
  <si>
    <t xml:space="preserve">SB </t>
  </si>
  <si>
    <t>VB (VN)</t>
  </si>
  <si>
    <t>01.01.01.01.03.</t>
  </si>
  <si>
    <t>Valstybės biudžeto lėšos</t>
  </si>
  <si>
    <t>SB</t>
  </si>
  <si>
    <t>Nepanaudota bendrosios dotacijos kompensacija</t>
  </si>
  <si>
    <t>Kitos lėšos</t>
  </si>
  <si>
    <t>Europos sąjungos lėšos</t>
  </si>
  <si>
    <t>Savivaldybės biudžeto lėšos</t>
  </si>
  <si>
    <t>Valstybės biudžeto lėšos, pagal vyriausybės nutarimus</t>
  </si>
  <si>
    <t>Savivaldybės biudžeto lėšos, pagal vyriausybės nutarimus</t>
  </si>
  <si>
    <t>01.01.01.02.05.01.</t>
  </si>
  <si>
    <t>SB (KSD)</t>
  </si>
  <si>
    <t>24</t>
  </si>
  <si>
    <t>25</t>
  </si>
  <si>
    <t>31</t>
  </si>
  <si>
    <t>1.13</t>
  </si>
  <si>
    <t>26</t>
  </si>
  <si>
    <t>2017-ųjų m. patvirtinta taryboje</t>
  </si>
  <si>
    <t>Eurais</t>
  </si>
  <si>
    <t>Kultūros renginių skaičius</t>
  </si>
  <si>
    <t>Mėgėjų meno veikloje dalyvaujančių asmenų skaičius</t>
  </si>
  <si>
    <t xml:space="preserve">Finansuotų kultūros projektų skaičius  </t>
  </si>
  <si>
    <t>01.01.02.02.14.</t>
  </si>
  <si>
    <t>ALB</t>
  </si>
  <si>
    <t xml:space="preserve">laisvi likučiai - kitoms reikmėms atlikti </t>
  </si>
  <si>
    <t xml:space="preserve"> </t>
  </si>
  <si>
    <t>ES</t>
  </si>
  <si>
    <t>SB(ES)</t>
  </si>
  <si>
    <t>AL(LBL)</t>
  </si>
  <si>
    <t>Neformaliojo suaugusiųjų švietimo programų vykdymas</t>
  </si>
  <si>
    <t>01.01.01.02.06.</t>
  </si>
  <si>
    <t>2018-ųjų m. asignavimų poreikis</t>
  </si>
  <si>
    <t>2019- ųjų m. asignavimų poreikis</t>
  </si>
  <si>
    <t>2017 m.</t>
  </si>
  <si>
    <t xml:space="preserve">2019 m. </t>
  </si>
  <si>
    <t>2017-2019 M. AKMENĖS RAJONO SAVIVALDYBĖS</t>
  </si>
  <si>
    <t>Mokinių pavežėjimas - Naujosios Akmenės vaikų lopšelis-darželis "Atžalynas"</t>
  </si>
  <si>
    <t>turtui įsigyti</t>
  </si>
  <si>
    <t xml:space="preserve">turtui įsigyti </t>
  </si>
  <si>
    <t xml:space="preserve">01 programa. Švietimo, kultūros, jaunimo reikalų ir sporto paslaugų teikimo programa </t>
  </si>
  <si>
    <t>1 Strateginis tikslas. Užtikrinti gyventojų socialinę gerovę ir gyvenimo kokybę, teikiant kokybiškas ir prieinamas švietimo, socialines ir sveikatos paslaugas bei sukurti palankią aplinką (sąlygas) jauno žmogaus visapusiškam ugdymui ir saviraiškai</t>
  </si>
  <si>
    <t xml:space="preserve"> Eurais</t>
  </si>
  <si>
    <t>Asignavimai 2016 m.</t>
  </si>
  <si>
    <t>Paraiška biudžetiniams 2017 m.</t>
  </si>
  <si>
    <t>2019 m. asignavimų poreikis</t>
  </si>
  <si>
    <r>
      <t xml:space="preserve">2.1.6. Europos Sąjungos lėšos </t>
    </r>
    <r>
      <rPr>
        <b/>
        <sz val="10"/>
        <rFont val="Times New Roman"/>
        <family val="1"/>
        <charset val="186"/>
      </rPr>
      <t>(SB (ES))</t>
    </r>
  </si>
  <si>
    <r>
      <t xml:space="preserve">2.1.7.2.biudžetinių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</si>
  <si>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>2.1.7.3. aplinkos apsaugos specialiosios programos laisvi likučiai</t>
    </r>
    <r>
      <rPr>
        <b/>
        <sz val="10"/>
        <rFont val="Times New Roman"/>
        <family val="1"/>
        <charset val="186"/>
      </rPr>
      <t xml:space="preserve"> (AL(AA))</t>
    </r>
  </si>
  <si>
    <t xml:space="preserve">Klasių komplektų skaičius </t>
  </si>
  <si>
    <t xml:space="preserve">Benrdas mokinių skaičius </t>
  </si>
  <si>
    <t>Mokinių, besimokančių pagal vidurinio ugdymo programą skaičius</t>
  </si>
  <si>
    <t>Mokinių, besimokančių pagal pradinio ugdymo programą, skaičius</t>
  </si>
  <si>
    <t>Mokinių, besimokančių pagal priešmokyklinio ugdymo programą, skaičius</t>
  </si>
  <si>
    <t>Mokinių, besimokančių pagal pagrindinio ugdymo programą, skaičius</t>
  </si>
  <si>
    <t>Mokinių, dalyvaujančių respublikinėse olimpiadose, konkursuose skaičius</t>
  </si>
  <si>
    <t>Neformaliojo švietimo programų neformalųjį švietimą teikiančiose įstaigose mokinių skaičius</t>
  </si>
  <si>
    <t>Neformaliojo švietimo programų neformalųjį švietimą teikiančiose įstaigose skaičius</t>
  </si>
  <si>
    <t>Mokinių, dalyvaujančiu respublikinėse olimpiadose, konkursuose skaičius</t>
  </si>
  <si>
    <t>Neformaliojo švietimo programų skaičius, pagal NVŠ krepšelį)</t>
  </si>
  <si>
    <t>Neformaliojo švietimo programose dalyvaujančių vaikų skaičius (pagal NVŠ krepšelį)</t>
  </si>
  <si>
    <t>Vaikų, besimokančių pagal ikimokyklinio ugdymo programą, skaičius</t>
  </si>
  <si>
    <t>Vaikų, besimokančių pagal priešmokyklinio ugdymo programą, skaičius</t>
  </si>
  <si>
    <t xml:space="preserve">Vienam vaikui tenkančios įstaigos aplinkos išlaikymo išlaidos </t>
  </si>
  <si>
    <t>Brandos egzaminus laikiusių mokinių skaičius</t>
  </si>
  <si>
    <t>Brandos egzaminus išlaikiusių mokinių dalis nuo visų laikiusių</t>
  </si>
  <si>
    <t xml:space="preserve">Pagalbą gavusių mokytojų skaičius; </t>
  </si>
  <si>
    <t>Pagalbą gavusių mokinių skaičius</t>
  </si>
  <si>
    <t xml:space="preserve"> Finansuotų sporto veiklos programų/projektų skaičius</t>
  </si>
  <si>
    <t>Sporto renginių pagal finansuojamas programas/projektus skaičius</t>
  </si>
  <si>
    <t>Finansuojamuose programose/projektuose dalyvavusių asmenų skaičius</t>
  </si>
  <si>
    <t>Finansuotų vaikų socializacijos programos projektų skaičius</t>
  </si>
  <si>
    <t>Vaikų socializacijos programoje dalyvavusių vaikų skaičius</t>
  </si>
  <si>
    <t>Įgyvendintų jaunimo politikos projektų skaičius;</t>
  </si>
  <si>
    <t>Įtrauktų jaunų žmonių skaičius</t>
  </si>
  <si>
    <t>20-25</t>
  </si>
  <si>
    <t>25-30</t>
  </si>
  <si>
    <t>Vykdomų veiklų skaičius</t>
  </si>
  <si>
    <t>Įsigytų leidinių, knygų skaičius</t>
  </si>
  <si>
    <t xml:space="preserve">Bibliotekų lankytojų skaičius (tūkst.) </t>
  </si>
  <si>
    <t>Finansuotų kultūros projektų skaičius</t>
  </si>
  <si>
    <t>Muziejaus lankytojų skaičius (tūkst.)</t>
  </si>
  <si>
    <t>Muziejų fizinės ir informacinės infrastruktūros optimizavimo priemonių skaičius</t>
  </si>
  <si>
    <t>Finansuotų kultūros priemonių/projektų skaičius</t>
  </si>
  <si>
    <t>Finansuotų leidybos projektų skaičius</t>
  </si>
  <si>
    <t>Sutvarkytų kultūros paveldo objektų dalis nuo bendro tvarkomų kultūros paveldo objektų skaičiaus</t>
  </si>
  <si>
    <t>Inventorizuotų kultūros paveldo objektų skaičius</t>
  </si>
  <si>
    <t>Tvarkomų kultūros paveldo objektų skaičius</t>
  </si>
  <si>
    <t>Parengtų tvarkybos objektų skaičius</t>
  </si>
  <si>
    <t>Paženklintų kultūros paveldo objektų dalis nuo bendro kultūros paveldo objektų skaičiaus</t>
  </si>
  <si>
    <t xml:space="preserve">         ŠVIETIMO, KULTŪROS, JAUNIMO REIKALŲ IR SPORTO PASLAUGŲ
 TEIKIMO PROGRAMA NR. 1 </t>
  </si>
  <si>
    <r>
      <t xml:space="preserve">2.1.1.1. valstybės deleguotoms funkcijoms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</si>
  <si>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2.1.5. Aplinkos apsaugos rėmimo specialioji programa </t>
    </r>
    <r>
      <rPr>
        <b/>
        <sz val="10"/>
        <rFont val="Times New Roman"/>
        <family val="1"/>
        <charset val="186"/>
      </rPr>
      <t>(SB (AA))</t>
    </r>
  </si>
  <si>
    <r>
      <t xml:space="preserve">2.1.7. Laisvi biudžeto likučiai </t>
    </r>
    <r>
      <rPr>
        <b/>
        <sz val="10"/>
        <rFont val="Times New Roman"/>
        <family val="1"/>
        <charset val="186"/>
      </rPr>
      <t>AL</t>
    </r>
  </si>
  <si>
    <r>
      <t xml:space="preserve">2.2.3.Išteklių fondų lėšos </t>
    </r>
    <r>
      <rPr>
        <b/>
        <sz val="10"/>
        <rFont val="Times New Roman"/>
        <family val="1"/>
        <charset val="186"/>
      </rPr>
      <t>(IF)</t>
    </r>
  </si>
  <si>
    <r>
      <t xml:space="preserve">2.2.4. Kitos lėšos </t>
    </r>
    <r>
      <rPr>
        <b/>
        <sz val="10"/>
        <rFont val="Times New Roman"/>
        <family val="1"/>
        <charset val="186"/>
      </rPr>
      <t>(KT)</t>
    </r>
  </si>
  <si>
    <t>1.14</t>
  </si>
  <si>
    <t xml:space="preserve">1.2. Turtui įsigyti </t>
  </si>
  <si>
    <t>Švietimo, kultūros, jaunimo reikalų ir sporto paslaugų teikimo programos 1 priedas</t>
  </si>
  <si>
    <t>Švietimo, kultūros, jaunimo reikalų ir sporto paslaugų teikimo programos 2 priedas</t>
  </si>
  <si>
    <t>(savivaldybės, padalinio, įstaigos pavadinimas)</t>
  </si>
  <si>
    <t>SB(VN)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</si>
</sst>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_-* #,##0\ _€_-;\-* #,##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8"/>
      <color indexed="17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0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43" fontId="1" fillId="0" borderId="0" applyFont="0" applyFill="0" applyBorder="0" applyAlignment="0" applyProtection="0"/>
  </cellStyleXfs>
  <cellXfs count="95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5" fillId="2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/>
    <xf numFmtId="0" fontId="13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10" fillId="0" borderId="0" xfId="0" applyFont="1" applyBorder="1"/>
    <xf numFmtId="0" fontId="10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0" xfId="0" applyAlignment="1"/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/>
    <xf numFmtId="165" fontId="4" fillId="0" borderId="2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vertical="top"/>
    </xf>
    <xf numFmtId="0" fontId="21" fillId="0" borderId="0" xfId="0" applyFont="1" applyFill="1" applyAlignment="1">
      <alignment horizontal="center" vertical="center"/>
    </xf>
    <xf numFmtId="165" fontId="4" fillId="4" borderId="12" xfId="9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4" borderId="25" xfId="0" applyNumberFormat="1" applyFont="1" applyFill="1" applyBorder="1" applyAlignment="1">
      <alignment horizontal="center" vertical="center"/>
    </xf>
    <xf numFmtId="165" fontId="4" fillId="0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40" xfId="0" applyNumberFormat="1" applyFont="1" applyFill="1" applyBorder="1" applyAlignment="1">
      <alignment horizontal="center" vertical="center"/>
    </xf>
    <xf numFmtId="165" fontId="5" fillId="4" borderId="39" xfId="0" applyNumberFormat="1" applyFont="1" applyFill="1" applyBorder="1" applyAlignment="1">
      <alignment horizontal="center" vertical="center"/>
    </xf>
    <xf numFmtId="49" fontId="5" fillId="4" borderId="25" xfId="0" applyNumberFormat="1" applyFont="1" applyFill="1" applyBorder="1" applyAlignment="1">
      <alignment horizontal="center" vertical="center"/>
    </xf>
    <xf numFmtId="49" fontId="5" fillId="4" borderId="39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23" fillId="0" borderId="0" xfId="38"/>
    <xf numFmtId="0" fontId="10" fillId="0" borderId="0" xfId="34" applyFont="1"/>
    <xf numFmtId="166" fontId="8" fillId="0" borderId="0" xfId="38" applyNumberFormat="1" applyFont="1" applyBorder="1" applyAlignment="1">
      <alignment horizontal="right" vertical="center" wrapText="1"/>
    </xf>
    <xf numFmtId="165" fontId="4" fillId="0" borderId="25" xfId="0" applyNumberFormat="1" applyFont="1" applyFill="1" applyBorder="1" applyAlignment="1">
      <alignment vertical="center" wrapText="1"/>
    </xf>
    <xf numFmtId="165" fontId="5" fillId="2" borderId="46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65" fontId="5" fillId="0" borderId="39" xfId="0" applyNumberFormat="1" applyFont="1" applyFill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vertical="center"/>
    </xf>
    <xf numFmtId="165" fontId="5" fillId="0" borderId="25" xfId="0" applyNumberFormat="1" applyFont="1" applyFill="1" applyBorder="1" applyAlignment="1">
      <alignment vertical="center"/>
    </xf>
    <xf numFmtId="165" fontId="4" fillId="0" borderId="24" xfId="0" applyNumberFormat="1" applyFont="1" applyFill="1" applyBorder="1" applyAlignment="1">
      <alignment vertical="center" wrapText="1"/>
    </xf>
    <xf numFmtId="165" fontId="5" fillId="2" borderId="25" xfId="0" applyNumberFormat="1" applyFont="1" applyFill="1" applyBorder="1" applyAlignment="1">
      <alignment vertical="center"/>
    </xf>
    <xf numFmtId="165" fontId="4" fillId="0" borderId="33" xfId="0" applyNumberFormat="1" applyFont="1" applyFill="1" applyBorder="1" applyAlignment="1">
      <alignment horizontal="center" vertical="center"/>
    </xf>
    <xf numFmtId="165" fontId="4" fillId="4" borderId="32" xfId="0" applyNumberFormat="1" applyFont="1" applyFill="1" applyBorder="1" applyAlignment="1">
      <alignment horizontal="center" vertical="center"/>
    </xf>
    <xf numFmtId="165" fontId="4" fillId="4" borderId="38" xfId="0" applyNumberFormat="1" applyFont="1" applyFill="1" applyBorder="1" applyAlignment="1">
      <alignment horizontal="center" vertical="center"/>
    </xf>
    <xf numFmtId="165" fontId="4" fillId="4" borderId="33" xfId="9" applyNumberFormat="1" applyFont="1" applyFill="1" applyBorder="1" applyAlignment="1">
      <alignment horizontal="center" vertical="center"/>
    </xf>
    <xf numFmtId="165" fontId="4" fillId="4" borderId="33" xfId="0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4" borderId="25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4" borderId="37" xfId="0" applyNumberFormat="1" applyFont="1" applyFill="1" applyBorder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/>
    </xf>
    <xf numFmtId="1" fontId="4" fillId="4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49" fontId="4" fillId="0" borderId="1" xfId="35" applyNumberFormat="1" applyFont="1" applyBorder="1" applyAlignment="1">
      <alignment horizontal="center" vertical="center" wrapText="1"/>
    </xf>
    <xf numFmtId="49" fontId="4" fillId="0" borderId="47" xfId="35" applyNumberFormat="1" applyFont="1" applyBorder="1" applyAlignment="1">
      <alignment horizontal="center" vertical="center" wrapText="1"/>
    </xf>
    <xf numFmtId="49" fontId="4" fillId="0" borderId="27" xfId="35" applyNumberFormat="1" applyFont="1" applyBorder="1" applyAlignment="1">
      <alignment horizontal="center" vertical="center" wrapText="1"/>
    </xf>
    <xf numFmtId="49" fontId="4" fillId="0" borderId="9" xfId="35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" fontId="4" fillId="0" borderId="39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165" fontId="4" fillId="4" borderId="39" xfId="0" applyNumberFormat="1" applyFont="1" applyFill="1" applyBorder="1" applyAlignment="1">
      <alignment horizontal="center" vertical="center"/>
    </xf>
    <xf numFmtId="165" fontId="4" fillId="4" borderId="25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5" fillId="7" borderId="25" xfId="0" applyNumberFormat="1" applyFont="1" applyFill="1" applyBorder="1" applyAlignment="1">
      <alignment horizontal="center" vertical="center"/>
    </xf>
    <xf numFmtId="165" fontId="4" fillId="7" borderId="24" xfId="0" applyNumberFormat="1" applyFont="1" applyFill="1" applyBorder="1" applyAlignment="1">
      <alignment horizontal="center" vertical="center" wrapText="1"/>
    </xf>
    <xf numFmtId="165" fontId="5" fillId="7" borderId="39" xfId="0" applyNumberFormat="1" applyFont="1" applyFill="1" applyBorder="1" applyAlignment="1">
      <alignment horizontal="center" vertical="center"/>
    </xf>
    <xf numFmtId="165" fontId="5" fillId="8" borderId="25" xfId="0" applyNumberFormat="1" applyFont="1" applyFill="1" applyBorder="1" applyAlignment="1">
      <alignment horizontal="center" vertical="center"/>
    </xf>
    <xf numFmtId="165" fontId="5" fillId="8" borderId="3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" xfId="35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65" fontId="4" fillId="4" borderId="25" xfId="9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vertical="top"/>
    </xf>
    <xf numFmtId="0" fontId="7" fillId="7" borderId="0" xfId="0" applyFont="1" applyFill="1" applyBorder="1" applyAlignment="1">
      <alignment vertical="top"/>
    </xf>
    <xf numFmtId="165" fontId="7" fillId="7" borderId="0" xfId="0" applyNumberFormat="1" applyFont="1" applyFill="1" applyBorder="1" applyAlignment="1">
      <alignment vertical="top"/>
    </xf>
    <xf numFmtId="167" fontId="5" fillId="2" borderId="2" xfId="9" applyNumberFormat="1" applyFont="1" applyFill="1" applyBorder="1" applyAlignment="1">
      <alignment horizontal="center" vertical="center"/>
    </xf>
    <xf numFmtId="167" fontId="5" fillId="2" borderId="12" xfId="9" applyNumberFormat="1" applyFont="1" applyFill="1" applyBorder="1" applyAlignment="1">
      <alignment horizontal="center" vertical="center"/>
    </xf>
    <xf numFmtId="167" fontId="5" fillId="2" borderId="10" xfId="9" applyNumberFormat="1" applyFont="1" applyFill="1" applyBorder="1" applyAlignment="1">
      <alignment horizontal="center" vertical="center"/>
    </xf>
    <xf numFmtId="167" fontId="4" fillId="0" borderId="2" xfId="9" applyNumberFormat="1" applyFont="1" applyFill="1" applyBorder="1" applyAlignment="1">
      <alignment horizontal="center" vertical="center"/>
    </xf>
    <xf numFmtId="167" fontId="4" fillId="0" borderId="9" xfId="9" applyNumberFormat="1" applyFont="1" applyFill="1" applyBorder="1" applyAlignment="1">
      <alignment horizontal="center" vertical="center"/>
    </xf>
    <xf numFmtId="167" fontId="4" fillId="0" borderId="10" xfId="9" applyNumberFormat="1" applyFont="1" applyFill="1" applyBorder="1" applyAlignment="1">
      <alignment horizontal="center" vertical="center"/>
    </xf>
    <xf numFmtId="167" fontId="4" fillId="0" borderId="6" xfId="9" applyNumberFormat="1" applyFont="1" applyFill="1" applyBorder="1" applyAlignment="1">
      <alignment horizontal="center" vertical="center"/>
    </xf>
    <xf numFmtId="167" fontId="4" fillId="0" borderId="22" xfId="9" applyNumberFormat="1" applyFont="1" applyFill="1" applyBorder="1" applyAlignment="1">
      <alignment horizontal="center" vertical="center"/>
    </xf>
    <xf numFmtId="167" fontId="4" fillId="0" borderId="30" xfId="9" applyNumberFormat="1" applyFont="1" applyFill="1" applyBorder="1" applyAlignment="1">
      <alignment horizontal="center" vertical="center"/>
    </xf>
    <xf numFmtId="167" fontId="4" fillId="0" borderId="25" xfId="9" applyNumberFormat="1" applyFont="1" applyFill="1" applyBorder="1" applyAlignment="1">
      <alignment horizontal="center" vertical="center"/>
    </xf>
    <xf numFmtId="167" fontId="5" fillId="2" borderId="9" xfId="9" applyNumberFormat="1" applyFont="1" applyFill="1" applyBorder="1" applyAlignment="1">
      <alignment horizontal="center" vertical="center"/>
    </xf>
    <xf numFmtId="167" fontId="5" fillId="2" borderId="6" xfId="9" applyNumberFormat="1" applyFont="1" applyFill="1" applyBorder="1" applyAlignment="1">
      <alignment horizontal="center" vertical="center"/>
    </xf>
    <xf numFmtId="167" fontId="5" fillId="2" borderId="22" xfId="9" applyNumberFormat="1" applyFont="1" applyFill="1" applyBorder="1" applyAlignment="1">
      <alignment horizontal="center" vertical="center"/>
    </xf>
    <xf numFmtId="167" fontId="5" fillId="2" borderId="25" xfId="9" applyNumberFormat="1" applyFont="1" applyFill="1" applyBorder="1" applyAlignment="1">
      <alignment horizontal="center" vertical="center"/>
    </xf>
    <xf numFmtId="167" fontId="4" fillId="0" borderId="12" xfId="9" applyNumberFormat="1" applyFont="1" applyFill="1" applyBorder="1" applyAlignment="1">
      <alignment horizontal="center" vertical="center"/>
    </xf>
    <xf numFmtId="167" fontId="5" fillId="2" borderId="39" xfId="9" applyNumberFormat="1" applyFont="1" applyFill="1" applyBorder="1" applyAlignment="1">
      <alignment horizontal="center" vertical="center"/>
    </xf>
    <xf numFmtId="167" fontId="5" fillId="2" borderId="24" xfId="9" applyNumberFormat="1" applyFont="1" applyFill="1" applyBorder="1" applyAlignment="1">
      <alignment horizontal="center" vertical="center"/>
    </xf>
    <xf numFmtId="167" fontId="5" fillId="0" borderId="12" xfId="9" applyNumberFormat="1" applyFont="1" applyFill="1" applyBorder="1" applyAlignment="1">
      <alignment horizontal="center" vertical="center"/>
    </xf>
    <xf numFmtId="167" fontId="5" fillId="0" borderId="10" xfId="9" applyNumberFormat="1" applyFont="1" applyFill="1" applyBorder="1" applyAlignment="1">
      <alignment horizontal="center" vertical="center"/>
    </xf>
    <xf numFmtId="167" fontId="5" fillId="0" borderId="2" xfId="9" applyNumberFormat="1" applyFont="1" applyFill="1" applyBorder="1" applyAlignment="1">
      <alignment horizontal="center" vertical="center"/>
    </xf>
    <xf numFmtId="167" fontId="5" fillId="0" borderId="6" xfId="9" applyNumberFormat="1" applyFont="1" applyFill="1" applyBorder="1" applyAlignment="1">
      <alignment horizontal="center" vertical="center"/>
    </xf>
    <xf numFmtId="167" fontId="4" fillId="0" borderId="2" xfId="9" applyNumberFormat="1" applyFont="1" applyBorder="1" applyAlignment="1">
      <alignment horizontal="center" vertical="center"/>
    </xf>
    <xf numFmtId="167" fontId="5" fillId="7" borderId="13" xfId="9" applyNumberFormat="1" applyFont="1" applyFill="1" applyBorder="1" applyAlignment="1">
      <alignment horizontal="center" vertical="center"/>
    </xf>
    <xf numFmtId="167" fontId="5" fillId="7" borderId="12" xfId="9" applyNumberFormat="1" applyFont="1" applyFill="1" applyBorder="1" applyAlignment="1">
      <alignment horizontal="center" vertical="center"/>
    </xf>
    <xf numFmtId="167" fontId="5" fillId="7" borderId="14" xfId="9" applyNumberFormat="1" applyFont="1" applyFill="1" applyBorder="1" applyAlignment="1">
      <alignment horizontal="center" vertical="center"/>
    </xf>
    <xf numFmtId="167" fontId="5" fillId="7" borderId="11" xfId="9" applyNumberFormat="1" applyFont="1" applyFill="1" applyBorder="1" applyAlignment="1">
      <alignment horizontal="center" vertical="center"/>
    </xf>
    <xf numFmtId="167" fontId="5" fillId="7" borderId="8" xfId="9" applyNumberFormat="1" applyFont="1" applyFill="1" applyBorder="1" applyAlignment="1">
      <alignment horizontal="center" vertical="center"/>
    </xf>
    <xf numFmtId="167" fontId="5" fillId="7" borderId="22" xfId="9" applyNumberFormat="1" applyFont="1" applyFill="1" applyBorder="1" applyAlignment="1">
      <alignment horizontal="center" vertical="center"/>
    </xf>
    <xf numFmtId="167" fontId="5" fillId="7" borderId="25" xfId="9" applyNumberFormat="1" applyFont="1" applyFill="1" applyBorder="1" applyAlignment="1">
      <alignment horizontal="center" vertical="center"/>
    </xf>
    <xf numFmtId="167" fontId="5" fillId="8" borderId="12" xfId="9" applyNumberFormat="1" applyFont="1" applyFill="1" applyBorder="1" applyAlignment="1">
      <alignment horizontal="center" vertical="center"/>
    </xf>
    <xf numFmtId="167" fontId="5" fillId="8" borderId="9" xfId="9" applyNumberFormat="1" applyFont="1" applyFill="1" applyBorder="1" applyAlignment="1">
      <alignment horizontal="center" vertical="center"/>
    </xf>
    <xf numFmtId="167" fontId="5" fillId="8" borderId="14" xfId="9" applyNumberFormat="1" applyFont="1" applyFill="1" applyBorder="1" applyAlignment="1">
      <alignment horizontal="center" vertical="center"/>
    </xf>
    <xf numFmtId="167" fontId="5" fillId="8" borderId="2" xfId="9" applyNumberFormat="1" applyFont="1" applyFill="1" applyBorder="1" applyAlignment="1">
      <alignment horizontal="center" vertical="center"/>
    </xf>
    <xf numFmtId="167" fontId="5" fillId="8" borderId="46" xfId="9" applyNumberFormat="1" applyFont="1" applyFill="1" applyBorder="1" applyAlignment="1">
      <alignment horizontal="center" vertical="center"/>
    </xf>
    <xf numFmtId="167" fontId="5" fillId="8" borderId="10" xfId="9" applyNumberFormat="1" applyFont="1" applyFill="1" applyBorder="1" applyAlignment="1">
      <alignment horizontal="center" vertical="center"/>
    </xf>
    <xf numFmtId="167" fontId="4" fillId="0" borderId="33" xfId="9" applyNumberFormat="1" applyFont="1" applyFill="1" applyBorder="1" applyAlignment="1">
      <alignment horizontal="center" vertical="center"/>
    </xf>
    <xf numFmtId="167" fontId="4" fillId="0" borderId="50" xfId="9" applyNumberFormat="1" applyFont="1" applyFill="1" applyBorder="1" applyAlignment="1">
      <alignment horizontal="center" vertical="center"/>
    </xf>
    <xf numFmtId="167" fontId="4" fillId="0" borderId="27" xfId="9" applyNumberFormat="1" applyFont="1" applyFill="1" applyBorder="1" applyAlignment="1">
      <alignment horizontal="center" vertical="center"/>
    </xf>
    <xf numFmtId="167" fontId="4" fillId="0" borderId="26" xfId="9" applyNumberFormat="1" applyFont="1" applyFill="1" applyBorder="1" applyAlignment="1">
      <alignment horizontal="center" vertical="center"/>
    </xf>
    <xf numFmtId="167" fontId="4" fillId="0" borderId="29" xfId="9" applyNumberFormat="1" applyFont="1" applyFill="1" applyBorder="1" applyAlignment="1">
      <alignment horizontal="center" vertical="center"/>
    </xf>
    <xf numFmtId="167" fontId="4" fillId="4" borderId="12" xfId="9" applyNumberFormat="1" applyFont="1" applyFill="1" applyBorder="1" applyAlignment="1">
      <alignment horizontal="center" vertical="center"/>
    </xf>
    <xf numFmtId="167" fontId="4" fillId="4" borderId="9" xfId="9" applyNumberFormat="1" applyFont="1" applyFill="1" applyBorder="1" applyAlignment="1">
      <alignment horizontal="center" vertical="center"/>
    </xf>
    <xf numFmtId="167" fontId="4" fillId="4" borderId="6" xfId="9" applyNumberFormat="1" applyFont="1" applyFill="1" applyBorder="1" applyAlignment="1">
      <alignment horizontal="center" vertical="center"/>
    </xf>
    <xf numFmtId="167" fontId="4" fillId="4" borderId="2" xfId="9" applyNumberFormat="1" applyFont="1" applyFill="1" applyBorder="1" applyAlignment="1">
      <alignment horizontal="center" vertical="center"/>
    </xf>
    <xf numFmtId="167" fontId="4" fillId="4" borderId="22" xfId="9" applyNumberFormat="1" applyFont="1" applyFill="1" applyBorder="1" applyAlignment="1">
      <alignment horizontal="center" vertical="center"/>
    </xf>
    <xf numFmtId="167" fontId="4" fillId="4" borderId="25" xfId="9" applyNumberFormat="1" applyFont="1" applyFill="1" applyBorder="1" applyAlignment="1">
      <alignment horizontal="center" vertical="center"/>
    </xf>
    <xf numFmtId="167" fontId="4" fillId="4" borderId="10" xfId="9" applyNumberFormat="1" applyFont="1" applyFill="1" applyBorder="1" applyAlignment="1">
      <alignment horizontal="center" vertical="center"/>
    </xf>
    <xf numFmtId="167" fontId="4" fillId="0" borderId="24" xfId="9" applyNumberFormat="1" applyFont="1" applyFill="1" applyBorder="1" applyAlignment="1">
      <alignment horizontal="center" vertical="center"/>
    </xf>
    <xf numFmtId="167" fontId="4" fillId="0" borderId="14" xfId="9" applyNumberFormat="1" applyFont="1" applyFill="1" applyBorder="1" applyAlignment="1">
      <alignment horizontal="center" vertical="center"/>
    </xf>
    <xf numFmtId="167" fontId="4" fillId="0" borderId="11" xfId="9" applyNumberFormat="1" applyFont="1" applyFill="1" applyBorder="1" applyAlignment="1">
      <alignment horizontal="center" vertical="center"/>
    </xf>
    <xf numFmtId="167" fontId="4" fillId="0" borderId="8" xfId="9" applyNumberFormat="1" applyFont="1" applyFill="1" applyBorder="1" applyAlignment="1">
      <alignment horizontal="center" vertical="center"/>
    </xf>
    <xf numFmtId="167" fontId="4" fillId="0" borderId="45" xfId="9" applyNumberFormat="1" applyFont="1" applyFill="1" applyBorder="1" applyAlignment="1">
      <alignment horizontal="center" vertical="center"/>
    </xf>
    <xf numFmtId="167" fontId="5" fillId="2" borderId="14" xfId="9" applyNumberFormat="1" applyFont="1" applyFill="1" applyBorder="1" applyAlignment="1">
      <alignment horizontal="center" vertical="center"/>
    </xf>
    <xf numFmtId="167" fontId="5" fillId="2" borderId="1" xfId="9" applyNumberFormat="1" applyFont="1" applyFill="1" applyBorder="1" applyAlignment="1">
      <alignment horizontal="center" vertical="center"/>
    </xf>
    <xf numFmtId="167" fontId="5" fillId="2" borderId="11" xfId="9" applyNumberFormat="1" applyFont="1" applyFill="1" applyBorder="1" applyAlignment="1">
      <alignment horizontal="center" vertical="center"/>
    </xf>
    <xf numFmtId="167" fontId="5" fillId="2" borderId="13" xfId="9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/>
    </xf>
    <xf numFmtId="167" fontId="5" fillId="2" borderId="46" xfId="9" applyNumberFormat="1" applyFont="1" applyFill="1" applyBorder="1" applyAlignment="1">
      <alignment horizontal="center" vertical="center"/>
    </xf>
    <xf numFmtId="167" fontId="5" fillId="2" borderId="33" xfId="9" applyNumberFormat="1" applyFont="1" applyFill="1" applyBorder="1" applyAlignment="1">
      <alignment horizontal="center" vertical="center"/>
    </xf>
    <xf numFmtId="167" fontId="5" fillId="2" borderId="45" xfId="9" applyNumberFormat="1" applyFont="1" applyFill="1" applyBorder="1" applyAlignment="1">
      <alignment horizontal="center" vertical="center"/>
    </xf>
    <xf numFmtId="167" fontId="4" fillId="0" borderId="9" xfId="9" applyNumberFormat="1" applyFont="1" applyBorder="1" applyAlignment="1">
      <alignment horizontal="center" vertical="center"/>
    </xf>
    <xf numFmtId="167" fontId="20" fillId="0" borderId="10" xfId="9" applyNumberFormat="1" applyFont="1" applyFill="1" applyBorder="1" applyAlignment="1">
      <alignment horizontal="center" vertical="center"/>
    </xf>
    <xf numFmtId="167" fontId="20" fillId="0" borderId="11" xfId="9" applyNumberFormat="1" applyFont="1" applyFill="1" applyBorder="1" applyAlignment="1">
      <alignment horizontal="center" vertical="center"/>
    </xf>
    <xf numFmtId="167" fontId="5" fillId="2" borderId="21" xfId="9" applyNumberFormat="1" applyFont="1" applyFill="1" applyBorder="1" applyAlignment="1">
      <alignment horizontal="center" vertical="center"/>
    </xf>
    <xf numFmtId="167" fontId="5" fillId="0" borderId="9" xfId="9" applyNumberFormat="1" applyFont="1" applyFill="1" applyBorder="1" applyAlignment="1">
      <alignment horizontal="center" vertical="center"/>
    </xf>
    <xf numFmtId="167" fontId="4" fillId="0" borderId="28" xfId="9" applyNumberFormat="1" applyFont="1" applyFill="1" applyBorder="1" applyAlignment="1">
      <alignment horizontal="center" vertical="center"/>
    </xf>
    <xf numFmtId="167" fontId="4" fillId="0" borderId="5" xfId="9" applyNumberFormat="1" applyFont="1" applyFill="1" applyBorder="1" applyAlignment="1">
      <alignment horizontal="center" vertical="center"/>
    </xf>
    <xf numFmtId="167" fontId="4" fillId="0" borderId="38" xfId="9" applyNumberFormat="1" applyFont="1" applyFill="1" applyBorder="1" applyAlignment="1">
      <alignment horizontal="center" vertical="center"/>
    </xf>
    <xf numFmtId="167" fontId="4" fillId="0" borderId="39" xfId="9" applyNumberFormat="1" applyFont="1" applyFill="1" applyBorder="1" applyAlignment="1">
      <alignment horizontal="center" vertical="center"/>
    </xf>
    <xf numFmtId="167" fontId="4" fillId="0" borderId="46" xfId="9" applyNumberFormat="1" applyFont="1" applyFill="1" applyBorder="1" applyAlignment="1">
      <alignment horizontal="center" vertical="center"/>
    </xf>
    <xf numFmtId="167" fontId="5" fillId="0" borderId="33" xfId="9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167" fontId="5" fillId="0" borderId="14" xfId="9" applyNumberFormat="1" applyFont="1" applyFill="1" applyBorder="1" applyAlignment="1">
      <alignment horizontal="center" vertical="center"/>
    </xf>
    <xf numFmtId="167" fontId="5" fillId="0" borderId="46" xfId="9" applyNumberFormat="1" applyFont="1" applyFill="1" applyBorder="1" applyAlignment="1">
      <alignment horizontal="center" vertical="center"/>
    </xf>
    <xf numFmtId="167" fontId="5" fillId="0" borderId="45" xfId="9" applyNumberFormat="1" applyFont="1" applyFill="1" applyBorder="1" applyAlignment="1">
      <alignment horizontal="center" vertical="center"/>
    </xf>
    <xf numFmtId="167" fontId="5" fillId="2" borderId="34" xfId="9" applyNumberFormat="1" applyFont="1" applyFill="1" applyBorder="1" applyAlignment="1">
      <alignment horizontal="center" vertical="center"/>
    </xf>
    <xf numFmtId="167" fontId="4" fillId="0" borderId="12" xfId="9" applyNumberFormat="1" applyFont="1" applyBorder="1" applyAlignment="1">
      <alignment horizontal="center" vertical="center"/>
    </xf>
    <xf numFmtId="167" fontId="4" fillId="0" borderId="10" xfId="9" applyNumberFormat="1" applyFont="1" applyBorder="1" applyAlignment="1">
      <alignment horizontal="center" vertical="center"/>
    </xf>
    <xf numFmtId="167" fontId="4" fillId="0" borderId="39" xfId="9" applyNumberFormat="1" applyFont="1" applyBorder="1" applyAlignment="1">
      <alignment horizontal="center" vertical="center"/>
    </xf>
    <xf numFmtId="167" fontId="4" fillId="4" borderId="39" xfId="9" applyNumberFormat="1" applyFont="1" applyFill="1" applyBorder="1" applyAlignment="1">
      <alignment horizontal="center" vertical="center"/>
    </xf>
    <xf numFmtId="167" fontId="4" fillId="4" borderId="24" xfId="9" applyNumberFormat="1" applyFont="1" applyFill="1" applyBorder="1" applyAlignment="1">
      <alignment horizontal="center" vertical="center"/>
    </xf>
    <xf numFmtId="167" fontId="4" fillId="4" borderId="14" xfId="9" applyNumberFormat="1" applyFont="1" applyFill="1" applyBorder="1" applyAlignment="1">
      <alignment horizontal="center" vertical="center"/>
    </xf>
    <xf numFmtId="167" fontId="4" fillId="4" borderId="46" xfId="9" applyNumberFormat="1" applyFont="1" applyFill="1" applyBorder="1" applyAlignment="1">
      <alignment horizontal="center" vertical="center"/>
    </xf>
    <xf numFmtId="167" fontId="4" fillId="4" borderId="34" xfId="9" applyNumberFormat="1" applyFont="1" applyFill="1" applyBorder="1" applyAlignment="1">
      <alignment horizontal="center" vertical="center"/>
    </xf>
    <xf numFmtId="167" fontId="4" fillId="4" borderId="33" xfId="9" applyNumberFormat="1" applyFont="1" applyFill="1" applyBorder="1" applyAlignment="1">
      <alignment horizontal="center" vertical="center"/>
    </xf>
    <xf numFmtId="167" fontId="4" fillId="4" borderId="2" xfId="9" applyNumberFormat="1" applyFont="1" applyFill="1" applyBorder="1" applyAlignment="1">
      <alignment horizontal="center" vertical="center" wrapText="1"/>
    </xf>
    <xf numFmtId="167" fontId="4" fillId="0" borderId="3" xfId="9" applyNumberFormat="1" applyFont="1" applyFill="1" applyBorder="1" applyAlignment="1">
      <alignment horizontal="center" vertical="center"/>
    </xf>
    <xf numFmtId="167" fontId="4" fillId="0" borderId="4" xfId="9" applyNumberFormat="1" applyFont="1" applyFill="1" applyBorder="1" applyAlignment="1">
      <alignment horizontal="center" vertical="center"/>
    </xf>
    <xf numFmtId="167" fontId="4" fillId="0" borderId="76" xfId="9" applyNumberFormat="1" applyFont="1" applyFill="1" applyBorder="1" applyAlignment="1">
      <alignment horizontal="center" vertical="center"/>
    </xf>
    <xf numFmtId="167" fontId="5" fillId="4" borderId="9" xfId="9" applyNumberFormat="1" applyFont="1" applyFill="1" applyBorder="1" applyAlignment="1">
      <alignment horizontal="center" vertical="center"/>
    </xf>
    <xf numFmtId="167" fontId="5" fillId="4" borderId="10" xfId="9" applyNumberFormat="1" applyFont="1" applyFill="1" applyBorder="1" applyAlignment="1">
      <alignment horizontal="center" vertical="center"/>
    </xf>
    <xf numFmtId="167" fontId="5" fillId="2" borderId="15" xfId="9" applyNumberFormat="1" applyFont="1" applyFill="1" applyBorder="1" applyAlignment="1">
      <alignment horizontal="center" vertical="center"/>
    </xf>
    <xf numFmtId="167" fontId="5" fillId="2" borderId="16" xfId="9" applyNumberFormat="1" applyFont="1" applyFill="1" applyBorder="1" applyAlignment="1">
      <alignment horizontal="center" vertical="center"/>
    </xf>
    <xf numFmtId="167" fontId="4" fillId="0" borderId="0" xfId="9" applyNumberFormat="1" applyFont="1" applyBorder="1" applyAlignment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67" fontId="4" fillId="0" borderId="0" xfId="9" applyNumberFormat="1" applyFont="1" applyFill="1" applyAlignment="1">
      <alignment horizontal="center" vertical="center"/>
    </xf>
    <xf numFmtId="167" fontId="4" fillId="3" borderId="3" xfId="9" applyNumberFormat="1" applyFont="1" applyFill="1" applyBorder="1" applyAlignment="1" applyProtection="1">
      <alignment horizontal="center" vertical="center" wrapText="1"/>
    </xf>
    <xf numFmtId="167" fontId="4" fillId="3" borderId="30" xfId="9" applyNumberFormat="1" applyFont="1" applyFill="1" applyBorder="1" applyAlignment="1" applyProtection="1">
      <alignment horizontal="center" vertical="center" wrapText="1"/>
    </xf>
    <xf numFmtId="167" fontId="4" fillId="3" borderId="2" xfId="9" applyNumberFormat="1" applyFont="1" applyFill="1" applyBorder="1" applyAlignment="1" applyProtection="1">
      <alignment horizontal="center" vertical="center" wrapText="1"/>
    </xf>
    <xf numFmtId="167" fontId="4" fillId="3" borderId="25" xfId="9" applyNumberFormat="1" applyFont="1" applyFill="1" applyBorder="1" applyAlignment="1" applyProtection="1">
      <alignment horizontal="center" vertical="center" wrapText="1"/>
    </xf>
    <xf numFmtId="167" fontId="5" fillId="5" borderId="21" xfId="9" applyNumberFormat="1" applyFont="1" applyFill="1" applyBorder="1" applyAlignment="1" applyProtection="1">
      <alignment horizontal="center" vertical="center" wrapText="1"/>
    </xf>
    <xf numFmtId="167" fontId="5" fillId="5" borderId="31" xfId="9" applyNumberFormat="1" applyFont="1" applyFill="1" applyBorder="1" applyAlignment="1" applyProtection="1">
      <alignment horizontal="center" vertical="center" wrapText="1"/>
    </xf>
    <xf numFmtId="165" fontId="4" fillId="10" borderId="59" xfId="9" applyNumberFormat="1" applyFont="1" applyFill="1" applyBorder="1" applyAlignment="1">
      <alignment horizontal="center" vertical="center"/>
    </xf>
    <xf numFmtId="165" fontId="4" fillId="10" borderId="35" xfId="9" applyNumberFormat="1" applyFont="1" applyFill="1" applyBorder="1" applyAlignment="1">
      <alignment horizontal="center" vertical="center"/>
    </xf>
    <xf numFmtId="165" fontId="4" fillId="10" borderId="36" xfId="9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34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/>
    </xf>
    <xf numFmtId="165" fontId="4" fillId="10" borderId="32" xfId="0" applyNumberFormat="1" applyFont="1" applyFill="1" applyBorder="1" applyAlignment="1">
      <alignment vertical="center" wrapText="1"/>
    </xf>
    <xf numFmtId="165" fontId="4" fillId="10" borderId="43" xfId="9" applyNumberFormat="1" applyFont="1" applyFill="1" applyBorder="1" applyAlignment="1">
      <alignment horizontal="center" vertical="center"/>
    </xf>
    <xf numFmtId="165" fontId="4" fillId="10" borderId="44" xfId="9" applyNumberFormat="1" applyFont="1" applyFill="1" applyBorder="1" applyAlignment="1">
      <alignment horizontal="center" vertical="center"/>
    </xf>
    <xf numFmtId="1" fontId="5" fillId="10" borderId="43" xfId="9" applyNumberFormat="1" applyFont="1" applyFill="1" applyBorder="1" applyAlignment="1">
      <alignment horizontal="center" vertical="center"/>
    </xf>
    <xf numFmtId="1" fontId="5" fillId="10" borderId="44" xfId="9" applyNumberFormat="1" applyFont="1" applyFill="1" applyBorder="1" applyAlignment="1">
      <alignment horizontal="center" vertical="center"/>
    </xf>
    <xf numFmtId="49" fontId="5" fillId="9" borderId="17" xfId="0" applyNumberFormat="1" applyFont="1" applyFill="1" applyBorder="1" applyAlignment="1">
      <alignment horizontal="center" vertical="center"/>
    </xf>
    <xf numFmtId="165" fontId="5" fillId="9" borderId="35" xfId="0" applyNumberFormat="1" applyFont="1" applyFill="1" applyBorder="1" applyAlignment="1">
      <alignment horizontal="center" vertical="center"/>
    </xf>
    <xf numFmtId="165" fontId="4" fillId="9" borderId="43" xfId="9" applyNumberFormat="1" applyFont="1" applyFill="1" applyBorder="1" applyAlignment="1">
      <alignment horizontal="center" vertical="center"/>
    </xf>
    <xf numFmtId="165" fontId="5" fillId="9" borderId="36" xfId="0" applyNumberFormat="1" applyFont="1" applyFill="1" applyBorder="1" applyAlignment="1">
      <alignment horizontal="center" vertical="center"/>
    </xf>
    <xf numFmtId="49" fontId="5" fillId="9" borderId="17" xfId="0" applyNumberFormat="1" applyFont="1" applyFill="1" applyBorder="1" applyAlignment="1">
      <alignment vertical="center" wrapText="1"/>
    </xf>
    <xf numFmtId="0" fontId="5" fillId="10" borderId="52" xfId="0" applyFont="1" applyFill="1" applyBorder="1" applyAlignment="1">
      <alignment horizontal="center" vertical="center" wrapText="1"/>
    </xf>
    <xf numFmtId="167" fontId="5" fillId="10" borderId="21" xfId="9" applyNumberFormat="1" applyFont="1" applyFill="1" applyBorder="1" applyAlignment="1">
      <alignment horizontal="center" vertical="center"/>
    </xf>
    <xf numFmtId="167" fontId="5" fillId="10" borderId="57" xfId="9" applyNumberFormat="1" applyFont="1" applyFill="1" applyBorder="1" applyAlignment="1">
      <alignment horizontal="center" vertical="center"/>
    </xf>
    <xf numFmtId="167" fontId="5" fillId="10" borderId="43" xfId="9" applyNumberFormat="1" applyFont="1" applyFill="1" applyBorder="1" applyAlignment="1">
      <alignment horizontal="center" vertical="center"/>
    </xf>
    <xf numFmtId="167" fontId="5" fillId="10" borderId="17" xfId="9" applyNumberFormat="1" applyFont="1" applyFill="1" applyBorder="1" applyAlignment="1">
      <alignment horizontal="center" vertical="center"/>
    </xf>
    <xf numFmtId="49" fontId="5" fillId="9" borderId="17" xfId="0" applyNumberFormat="1" applyFont="1" applyFill="1" applyBorder="1" applyAlignment="1">
      <alignment horizontal="left" vertical="center"/>
    </xf>
    <xf numFmtId="167" fontId="5" fillId="9" borderId="57" xfId="9" applyNumberFormat="1" applyFont="1" applyFill="1" applyBorder="1" applyAlignment="1">
      <alignment horizontal="center" vertical="center"/>
    </xf>
    <xf numFmtId="167" fontId="5" fillId="9" borderId="35" xfId="9" applyNumberFormat="1" applyFont="1" applyFill="1" applyBorder="1" applyAlignment="1">
      <alignment horizontal="center" vertical="center"/>
    </xf>
    <xf numFmtId="165" fontId="4" fillId="9" borderId="44" xfId="0" applyNumberFormat="1" applyFont="1" applyFill="1" applyBorder="1" applyAlignment="1">
      <alignment horizontal="center" vertical="center" wrapText="1"/>
    </xf>
    <xf numFmtId="167" fontId="5" fillId="12" borderId="57" xfId="9" applyNumberFormat="1" applyFont="1" applyFill="1" applyBorder="1" applyAlignment="1">
      <alignment horizontal="center" vertical="center"/>
    </xf>
    <xf numFmtId="167" fontId="5" fillId="12" borderId="43" xfId="9" applyNumberFormat="1" applyFont="1" applyFill="1" applyBorder="1" applyAlignment="1">
      <alignment horizontal="center" vertical="center"/>
    </xf>
    <xf numFmtId="165" fontId="5" fillId="12" borderId="36" xfId="0" applyNumberFormat="1" applyFont="1" applyFill="1" applyBorder="1" applyAlignment="1">
      <alignment horizontal="center" vertical="center"/>
    </xf>
    <xf numFmtId="165" fontId="5" fillId="12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49" fontId="5" fillId="9" borderId="17" xfId="0" applyNumberFormat="1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/>
    </xf>
    <xf numFmtId="167" fontId="4" fillId="13" borderId="26" xfId="9" applyNumberFormat="1" applyFont="1" applyFill="1" applyBorder="1" applyAlignment="1">
      <alignment horizontal="center" vertical="center" shrinkToFit="1"/>
    </xf>
    <xf numFmtId="167" fontId="4" fillId="13" borderId="50" xfId="9" applyNumberFormat="1" applyFont="1" applyFill="1" applyBorder="1" applyAlignment="1">
      <alignment horizontal="center" vertical="center" shrinkToFit="1"/>
    </xf>
    <xf numFmtId="167" fontId="4" fillId="13" borderId="28" xfId="9" applyNumberFormat="1" applyFont="1" applyFill="1" applyBorder="1" applyAlignment="1">
      <alignment horizontal="center" vertical="center" shrinkToFit="1"/>
    </xf>
    <xf numFmtId="167" fontId="4" fillId="13" borderId="29" xfId="9" applyNumberFormat="1" applyFont="1" applyFill="1" applyBorder="1" applyAlignment="1">
      <alignment horizontal="center" vertical="center" shrinkToFit="1"/>
    </xf>
    <xf numFmtId="0" fontId="5" fillId="13" borderId="6" xfId="0" applyFont="1" applyFill="1" applyBorder="1" applyAlignment="1">
      <alignment horizontal="center" vertical="center" wrapText="1"/>
    </xf>
    <xf numFmtId="167" fontId="5" fillId="13" borderId="2" xfId="9" applyNumberFormat="1" applyFont="1" applyFill="1" applyBorder="1" applyAlignment="1">
      <alignment horizontal="center" vertical="center"/>
    </xf>
    <xf numFmtId="167" fontId="5" fillId="13" borderId="12" xfId="9" applyNumberFormat="1" applyFont="1" applyFill="1" applyBorder="1" applyAlignment="1">
      <alignment horizontal="center" vertical="center"/>
    </xf>
    <xf numFmtId="167" fontId="5" fillId="13" borderId="10" xfId="9" applyNumberFormat="1" applyFont="1" applyFill="1" applyBorder="1" applyAlignment="1">
      <alignment horizontal="center" vertical="center"/>
    </xf>
    <xf numFmtId="167" fontId="5" fillId="13" borderId="24" xfId="9" applyNumberFormat="1" applyFont="1" applyFill="1" applyBorder="1" applyAlignment="1">
      <alignment horizontal="center" vertical="center"/>
    </xf>
    <xf numFmtId="167" fontId="5" fillId="13" borderId="22" xfId="9" applyNumberFormat="1" applyFont="1" applyFill="1" applyBorder="1" applyAlignment="1">
      <alignment horizontal="center" vertical="center"/>
    </xf>
    <xf numFmtId="167" fontId="5" fillId="13" borderId="13" xfId="9" applyNumberFormat="1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 wrapText="1"/>
    </xf>
    <xf numFmtId="167" fontId="4" fillId="13" borderId="2" xfId="9" applyNumberFormat="1" applyFont="1" applyFill="1" applyBorder="1" applyAlignment="1">
      <alignment horizontal="center" vertical="center"/>
    </xf>
    <xf numFmtId="167" fontId="4" fillId="13" borderId="12" xfId="9" applyNumberFormat="1" applyFont="1" applyFill="1" applyBorder="1" applyAlignment="1">
      <alignment horizontal="center" vertical="center"/>
    </xf>
    <xf numFmtId="167" fontId="4" fillId="13" borderId="10" xfId="9" applyNumberFormat="1" applyFont="1" applyFill="1" applyBorder="1" applyAlignment="1">
      <alignment horizontal="center" vertical="center"/>
    </xf>
    <xf numFmtId="167" fontId="4" fillId="13" borderId="6" xfId="9" applyNumberFormat="1" applyFont="1" applyFill="1" applyBorder="1" applyAlignment="1">
      <alignment horizontal="center" vertical="center"/>
    </xf>
    <xf numFmtId="167" fontId="4" fillId="13" borderId="22" xfId="9" applyNumberFormat="1" applyFont="1" applyFill="1" applyBorder="1" applyAlignment="1">
      <alignment horizontal="center" vertical="center"/>
    </xf>
    <xf numFmtId="167" fontId="5" fillId="13" borderId="9" xfId="9" applyNumberFormat="1" applyFont="1" applyFill="1" applyBorder="1" applyAlignment="1">
      <alignment horizontal="center" vertical="center"/>
    </xf>
    <xf numFmtId="167" fontId="5" fillId="13" borderId="39" xfId="9" applyNumberFormat="1" applyFont="1" applyFill="1" applyBorder="1" applyAlignment="1">
      <alignment horizontal="center" vertical="center"/>
    </xf>
    <xf numFmtId="167" fontId="5" fillId="13" borderId="6" xfId="9" applyNumberFormat="1" applyFont="1" applyFill="1" applyBorder="1" applyAlignment="1">
      <alignment horizontal="center" vertical="center"/>
    </xf>
    <xf numFmtId="167" fontId="5" fillId="13" borderId="25" xfId="9" applyNumberFormat="1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167" fontId="4" fillId="13" borderId="9" xfId="9" applyNumberFormat="1" applyFont="1" applyFill="1" applyBorder="1" applyAlignment="1">
      <alignment horizontal="center" vertical="center"/>
    </xf>
    <xf numFmtId="167" fontId="4" fillId="13" borderId="33" xfId="9" applyNumberFormat="1" applyFont="1" applyFill="1" applyBorder="1" applyAlignment="1">
      <alignment horizontal="center" vertical="center"/>
    </xf>
    <xf numFmtId="167" fontId="4" fillId="13" borderId="25" xfId="9" applyNumberFormat="1" applyFont="1" applyFill="1" applyBorder="1" applyAlignment="1">
      <alignment horizontal="center" vertical="center"/>
    </xf>
    <xf numFmtId="167" fontId="4" fillId="13" borderId="50" xfId="9" applyNumberFormat="1" applyFont="1" applyFill="1" applyBorder="1" applyAlignment="1">
      <alignment horizontal="center" vertical="center"/>
    </xf>
    <xf numFmtId="167" fontId="4" fillId="13" borderId="27" xfId="9" applyNumberFormat="1" applyFont="1" applyFill="1" applyBorder="1" applyAlignment="1">
      <alignment horizontal="center" vertical="center"/>
    </xf>
    <xf numFmtId="167" fontId="4" fillId="13" borderId="26" xfId="9" applyNumberFormat="1" applyFont="1" applyFill="1" applyBorder="1" applyAlignment="1">
      <alignment horizontal="center" vertical="center"/>
    </xf>
    <xf numFmtId="167" fontId="4" fillId="13" borderId="29" xfId="9" applyNumberFormat="1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 wrapText="1"/>
    </xf>
    <xf numFmtId="167" fontId="5" fillId="13" borderId="50" xfId="9" applyNumberFormat="1" applyFont="1" applyFill="1" applyBorder="1" applyAlignment="1">
      <alignment horizontal="center" vertical="center"/>
    </xf>
    <xf numFmtId="167" fontId="5" fillId="13" borderId="54" xfId="9" applyNumberFormat="1" applyFont="1" applyFill="1" applyBorder="1" applyAlignment="1">
      <alignment horizontal="center" vertical="center"/>
    </xf>
    <xf numFmtId="167" fontId="4" fillId="13" borderId="24" xfId="9" applyNumberFormat="1" applyFont="1" applyFill="1" applyBorder="1" applyAlignment="1">
      <alignment horizontal="center" vertical="center"/>
    </xf>
    <xf numFmtId="167" fontId="4" fillId="13" borderId="14" xfId="9" applyNumberFormat="1" applyFont="1" applyFill="1" applyBorder="1" applyAlignment="1">
      <alignment horizontal="center" vertical="center"/>
    </xf>
    <xf numFmtId="167" fontId="4" fillId="13" borderId="11" xfId="9" applyNumberFormat="1" applyFont="1" applyFill="1" applyBorder="1" applyAlignment="1">
      <alignment horizontal="center" vertical="center"/>
    </xf>
    <xf numFmtId="167" fontId="4" fillId="13" borderId="34" xfId="9" applyNumberFormat="1" applyFont="1" applyFill="1" applyBorder="1" applyAlignment="1">
      <alignment horizontal="center" vertical="center"/>
    </xf>
    <xf numFmtId="167" fontId="4" fillId="13" borderId="8" xfId="9" applyNumberFormat="1" applyFont="1" applyFill="1" applyBorder="1" applyAlignment="1">
      <alignment horizontal="center" vertical="center"/>
    </xf>
    <xf numFmtId="167" fontId="5" fillId="13" borderId="14" xfId="9" applyNumberFormat="1" applyFont="1" applyFill="1" applyBorder="1" applyAlignment="1">
      <alignment horizontal="center" vertical="center"/>
    </xf>
    <xf numFmtId="167" fontId="5" fillId="13" borderId="1" xfId="9" applyNumberFormat="1" applyFont="1" applyFill="1" applyBorder="1" applyAlignment="1">
      <alignment horizontal="center" vertical="center"/>
    </xf>
    <xf numFmtId="167" fontId="5" fillId="13" borderId="11" xfId="9" applyNumberFormat="1" applyFont="1" applyFill="1" applyBorder="1" applyAlignment="1">
      <alignment horizontal="center" vertical="center"/>
    </xf>
    <xf numFmtId="167" fontId="5" fillId="13" borderId="8" xfId="9" applyNumberFormat="1" applyFont="1" applyFill="1" applyBorder="1" applyAlignment="1">
      <alignment horizontal="center" vertical="center"/>
    </xf>
    <xf numFmtId="167" fontId="4" fillId="13" borderId="39" xfId="9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167" fontId="4" fillId="13" borderId="1" xfId="9" applyNumberFormat="1" applyFont="1" applyFill="1" applyBorder="1" applyAlignment="1">
      <alignment horizontal="center" vertical="center"/>
    </xf>
    <xf numFmtId="167" fontId="4" fillId="13" borderId="46" xfId="9" applyNumberFormat="1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167" fontId="4" fillId="13" borderId="2" xfId="9" applyNumberFormat="1" applyFont="1" applyFill="1" applyBorder="1" applyAlignment="1">
      <alignment horizontal="center" vertical="center" wrapText="1"/>
    </xf>
    <xf numFmtId="167" fontId="4" fillId="13" borderId="9" xfId="9" applyNumberFormat="1" applyFont="1" applyFill="1" applyBorder="1" applyAlignment="1">
      <alignment horizontal="center" vertical="center" wrapText="1"/>
    </xf>
    <xf numFmtId="167" fontId="4" fillId="13" borderId="6" xfId="9" applyNumberFormat="1" applyFont="1" applyFill="1" applyBorder="1" applyAlignment="1">
      <alignment horizontal="center" vertical="center" wrapText="1"/>
    </xf>
    <xf numFmtId="167" fontId="4" fillId="13" borderId="12" xfId="9" applyNumberFormat="1" applyFont="1" applyFill="1" applyBorder="1" applyAlignment="1">
      <alignment horizontal="center" vertical="center" wrapText="1"/>
    </xf>
    <xf numFmtId="167" fontId="4" fillId="13" borderId="10" xfId="9" applyNumberFormat="1" applyFont="1" applyFill="1" applyBorder="1" applyAlignment="1">
      <alignment horizontal="center" vertical="center" wrapText="1"/>
    </xf>
    <xf numFmtId="167" fontId="4" fillId="13" borderId="39" xfId="9" applyNumberFormat="1" applyFont="1" applyFill="1" applyBorder="1" applyAlignment="1">
      <alignment horizontal="center" vertical="center" wrapText="1"/>
    </xf>
    <xf numFmtId="167" fontId="4" fillId="13" borderId="22" xfId="9" applyNumberFormat="1" applyFont="1" applyFill="1" applyBorder="1" applyAlignment="1">
      <alignment horizontal="center" vertical="center" wrapText="1"/>
    </xf>
    <xf numFmtId="49" fontId="4" fillId="13" borderId="9" xfId="35" applyNumberFormat="1" applyFont="1" applyFill="1" applyBorder="1" applyAlignment="1">
      <alignment horizontal="center" vertical="center" wrapText="1"/>
    </xf>
    <xf numFmtId="167" fontId="4" fillId="13" borderId="28" xfId="9" applyNumberFormat="1" applyFont="1" applyFill="1" applyBorder="1" applyAlignment="1">
      <alignment horizontal="center" vertical="center"/>
    </xf>
    <xf numFmtId="167" fontId="4" fillId="13" borderId="38" xfId="9" applyNumberFormat="1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left" vertical="center" wrapText="1"/>
    </xf>
    <xf numFmtId="0" fontId="5" fillId="14" borderId="30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 wrapText="1"/>
    </xf>
    <xf numFmtId="0" fontId="7" fillId="14" borderId="31" xfId="36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center" wrapText="1"/>
    </xf>
    <xf numFmtId="167" fontId="5" fillId="8" borderId="6" xfId="9" applyNumberFormat="1" applyFont="1" applyFill="1" applyBorder="1" applyAlignment="1">
      <alignment horizontal="center" vertical="center"/>
    </xf>
    <xf numFmtId="167" fontId="5" fillId="8" borderId="22" xfId="9" applyNumberFormat="1" applyFont="1" applyFill="1" applyBorder="1" applyAlignment="1">
      <alignment horizontal="center" vertical="center"/>
    </xf>
    <xf numFmtId="167" fontId="5" fillId="8" borderId="25" xfId="9" applyNumberFormat="1" applyFont="1" applyFill="1" applyBorder="1" applyAlignment="1">
      <alignment horizontal="center" vertical="center"/>
    </xf>
    <xf numFmtId="167" fontId="4" fillId="8" borderId="2" xfId="9" applyNumberFormat="1" applyFont="1" applyFill="1" applyBorder="1" applyAlignment="1">
      <alignment horizontal="center" vertical="center"/>
    </xf>
    <xf numFmtId="167" fontId="5" fillId="8" borderId="24" xfId="9" applyNumberFormat="1" applyFont="1" applyFill="1" applyBorder="1" applyAlignment="1">
      <alignment horizontal="center" vertical="center"/>
    </xf>
    <xf numFmtId="1" fontId="5" fillId="10" borderId="58" xfId="9" applyNumberFormat="1" applyFont="1" applyFill="1" applyBorder="1" applyAlignment="1">
      <alignment horizontal="center" vertical="center"/>
    </xf>
    <xf numFmtId="1" fontId="5" fillId="10" borderId="66" xfId="9" applyNumberFormat="1" applyFont="1" applyFill="1" applyBorder="1" applyAlignment="1">
      <alignment horizontal="center" vertical="center"/>
    </xf>
    <xf numFmtId="1" fontId="5" fillId="10" borderId="17" xfId="9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167" fontId="4" fillId="8" borderId="12" xfId="9" applyNumberFormat="1" applyFont="1" applyFill="1" applyBorder="1" applyAlignment="1">
      <alignment horizontal="center" vertical="center"/>
    </xf>
    <xf numFmtId="167" fontId="4" fillId="8" borderId="9" xfId="9" applyNumberFormat="1" applyFont="1" applyFill="1" applyBorder="1" applyAlignment="1">
      <alignment horizontal="center" vertical="center"/>
    </xf>
    <xf numFmtId="167" fontId="4" fillId="8" borderId="10" xfId="9" applyNumberFormat="1" applyFont="1" applyFill="1" applyBorder="1" applyAlignment="1">
      <alignment horizontal="center" vertical="center"/>
    </xf>
    <xf numFmtId="167" fontId="4" fillId="8" borderId="39" xfId="9" applyNumberFormat="1" applyFont="1" applyFill="1" applyBorder="1" applyAlignment="1">
      <alignment horizontal="center" vertical="center"/>
    </xf>
    <xf numFmtId="167" fontId="4" fillId="8" borderId="2" xfId="9" applyNumberFormat="1" applyFont="1" applyFill="1" applyBorder="1" applyAlignment="1">
      <alignment horizontal="center" vertical="center" wrapText="1"/>
    </xf>
    <xf numFmtId="167" fontId="4" fillId="8" borderId="9" xfId="9" applyNumberFormat="1" applyFont="1" applyFill="1" applyBorder="1" applyAlignment="1">
      <alignment horizontal="center" vertical="center" wrapText="1"/>
    </xf>
    <xf numFmtId="167" fontId="4" fillId="8" borderId="6" xfId="9" applyNumberFormat="1" applyFont="1" applyFill="1" applyBorder="1" applyAlignment="1">
      <alignment horizontal="center" vertical="center" wrapText="1"/>
    </xf>
    <xf numFmtId="167" fontId="4" fillId="8" borderId="22" xfId="9" applyNumberFormat="1" applyFont="1" applyFill="1" applyBorder="1" applyAlignment="1">
      <alignment horizontal="center" vertical="center" wrapText="1"/>
    </xf>
    <xf numFmtId="167" fontId="4" fillId="8" borderId="10" xfId="9" applyNumberFormat="1" applyFont="1" applyFill="1" applyBorder="1" applyAlignment="1">
      <alignment horizontal="center" vertical="center" wrapText="1"/>
    </xf>
    <xf numFmtId="167" fontId="4" fillId="8" borderId="12" xfId="9" applyNumberFormat="1" applyFont="1" applyFill="1" applyBorder="1" applyAlignment="1">
      <alignment horizontal="center" vertical="center" wrapText="1"/>
    </xf>
    <xf numFmtId="167" fontId="4" fillId="8" borderId="25" xfId="9" applyNumberFormat="1" applyFont="1" applyFill="1" applyBorder="1" applyAlignment="1">
      <alignment horizontal="center" vertical="center" wrapText="1"/>
    </xf>
    <xf numFmtId="167" fontId="5" fillId="8" borderId="21" xfId="9" applyNumberFormat="1" applyFont="1" applyFill="1" applyBorder="1" applyAlignment="1">
      <alignment horizontal="center" vertical="center"/>
    </xf>
    <xf numFmtId="167" fontId="5" fillId="8" borderId="15" xfId="9" applyNumberFormat="1" applyFont="1" applyFill="1" applyBorder="1" applyAlignment="1">
      <alignment horizontal="center" vertical="center"/>
    </xf>
    <xf numFmtId="167" fontId="5" fillId="8" borderId="56" xfId="9" applyNumberFormat="1" applyFont="1" applyFill="1" applyBorder="1" applyAlignment="1">
      <alignment horizontal="center" vertical="center"/>
    </xf>
    <xf numFmtId="167" fontId="5" fillId="8" borderId="23" xfId="9" applyNumberFormat="1" applyFont="1" applyFill="1" applyBorder="1" applyAlignment="1">
      <alignment horizontal="center" vertical="center"/>
    </xf>
    <xf numFmtId="167" fontId="5" fillId="8" borderId="60" xfId="9" applyNumberFormat="1" applyFont="1" applyFill="1" applyBorder="1" applyAlignment="1">
      <alignment horizontal="center" vertical="center"/>
    </xf>
    <xf numFmtId="167" fontId="5" fillId="8" borderId="16" xfId="9" applyNumberFormat="1" applyFont="1" applyFill="1" applyBorder="1" applyAlignment="1">
      <alignment horizontal="center" vertical="center"/>
    </xf>
    <xf numFmtId="167" fontId="5" fillId="8" borderId="51" xfId="9" applyNumberFormat="1" applyFont="1" applyFill="1" applyBorder="1" applyAlignment="1">
      <alignment horizontal="center" vertical="center"/>
    </xf>
    <xf numFmtId="167" fontId="5" fillId="8" borderId="31" xfId="9" applyNumberFormat="1" applyFont="1" applyFill="1" applyBorder="1" applyAlignment="1">
      <alignment horizontal="center" vertical="center"/>
    </xf>
    <xf numFmtId="165" fontId="4" fillId="8" borderId="25" xfId="9" applyNumberFormat="1" applyFont="1" applyFill="1" applyBorder="1" applyAlignment="1">
      <alignment horizontal="center" vertical="center"/>
    </xf>
    <xf numFmtId="165" fontId="4" fillId="8" borderId="12" xfId="9" applyNumberFormat="1" applyFont="1" applyFill="1" applyBorder="1" applyAlignment="1">
      <alignment horizontal="center" vertical="center"/>
    </xf>
    <xf numFmtId="165" fontId="4" fillId="8" borderId="33" xfId="9" applyNumberFormat="1" applyFont="1" applyFill="1" applyBorder="1" applyAlignment="1">
      <alignment horizontal="center" vertical="center"/>
    </xf>
    <xf numFmtId="49" fontId="5" fillId="8" borderId="39" xfId="0" applyNumberFormat="1" applyFont="1" applyFill="1" applyBorder="1" applyAlignment="1">
      <alignment horizontal="center" vertical="center"/>
    </xf>
    <xf numFmtId="49" fontId="5" fillId="8" borderId="25" xfId="0" applyNumberFormat="1" applyFont="1" applyFill="1" applyBorder="1" applyAlignment="1">
      <alignment horizontal="center" vertical="center"/>
    </xf>
    <xf numFmtId="0" fontId="10" fillId="0" borderId="2" xfId="4" applyFont="1" applyBorder="1" applyAlignment="1">
      <alignment vertical="center" wrapText="1"/>
    </xf>
    <xf numFmtId="0" fontId="17" fillId="0" borderId="0" xfId="4" applyFont="1" applyAlignment="1">
      <alignment vertical="center" wrapText="1"/>
    </xf>
    <xf numFmtId="0" fontId="10" fillId="0" borderId="0" xfId="4" applyFont="1"/>
    <xf numFmtId="1" fontId="4" fillId="4" borderId="32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center" vertical="center"/>
    </xf>
    <xf numFmtId="165" fontId="4" fillId="4" borderId="39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vertical="center"/>
    </xf>
    <xf numFmtId="1" fontId="4" fillId="0" borderId="39" xfId="0" applyNumberFormat="1" applyFont="1" applyFill="1" applyBorder="1" applyAlignment="1">
      <alignment vertical="center"/>
    </xf>
    <xf numFmtId="165" fontId="4" fillId="0" borderId="55" xfId="0" applyNumberFormat="1" applyFont="1" applyFill="1" applyBorder="1" applyAlignment="1">
      <alignment vertical="center" wrapText="1"/>
    </xf>
    <xf numFmtId="165" fontId="4" fillId="4" borderId="9" xfId="0" applyNumberFormat="1" applyFont="1" applyFill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5" fontId="4" fillId="4" borderId="33" xfId="0" applyNumberFormat="1" applyFont="1" applyFill="1" applyBorder="1" applyAlignment="1">
      <alignment vertical="center" wrapText="1"/>
    </xf>
    <xf numFmtId="165" fontId="4" fillId="4" borderId="42" xfId="0" applyNumberFormat="1" applyFont="1" applyFill="1" applyBorder="1" applyAlignment="1">
      <alignment vertical="center" wrapText="1"/>
    </xf>
    <xf numFmtId="165" fontId="4" fillId="4" borderId="9" xfId="0" applyNumberFormat="1" applyFont="1" applyFill="1" applyBorder="1" applyAlignment="1">
      <alignment vertical="center" wrapText="1"/>
    </xf>
    <xf numFmtId="0" fontId="4" fillId="4" borderId="38" xfId="0" applyFont="1" applyFill="1" applyBorder="1" applyAlignment="1">
      <alignment horizontal="center" vertical="center" wrapText="1"/>
    </xf>
    <xf numFmtId="165" fontId="4" fillId="8" borderId="39" xfId="9" applyNumberFormat="1" applyFont="1" applyFill="1" applyBorder="1" applyAlignment="1">
      <alignment horizontal="center" vertical="center"/>
    </xf>
    <xf numFmtId="165" fontId="4" fillId="4" borderId="24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vertical="center" wrapText="1"/>
    </xf>
    <xf numFmtId="1" fontId="4" fillId="8" borderId="9" xfId="0" applyNumberFormat="1" applyFont="1" applyFill="1" applyBorder="1" applyAlignment="1">
      <alignment vertical="center"/>
    </xf>
    <xf numFmtId="165" fontId="4" fillId="8" borderId="24" xfId="0" applyNumberFormat="1" applyFont="1" applyFill="1" applyBorder="1" applyAlignment="1">
      <alignment horizontal="center" vertical="center"/>
    </xf>
    <xf numFmtId="165" fontId="4" fillId="8" borderId="25" xfId="0" applyNumberFormat="1" applyFont="1" applyFill="1" applyBorder="1" applyAlignment="1">
      <alignment horizontal="center" vertical="center"/>
    </xf>
    <xf numFmtId="165" fontId="4" fillId="8" borderId="39" xfId="0" applyNumberFormat="1" applyFont="1" applyFill="1" applyBorder="1" applyAlignment="1">
      <alignment horizontal="center" vertical="center"/>
    </xf>
    <xf numFmtId="165" fontId="4" fillId="0" borderId="42" xfId="0" applyNumberFormat="1" applyFont="1" applyFill="1" applyBorder="1" applyAlignment="1">
      <alignment vertical="center" wrapText="1"/>
    </xf>
    <xf numFmtId="0" fontId="4" fillId="10" borderId="43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165" fontId="4" fillId="0" borderId="24" xfId="0" applyNumberFormat="1" applyFont="1" applyFill="1" applyBorder="1" applyAlignment="1">
      <alignment horizontal="left" vertical="top" wrapText="1"/>
    </xf>
    <xf numFmtId="167" fontId="5" fillId="2" borderId="25" xfId="9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7" fontId="5" fillId="0" borderId="22" xfId="9" applyNumberFormat="1" applyFont="1" applyFill="1" applyBorder="1" applyAlignment="1">
      <alignment horizontal="center" vertical="center"/>
    </xf>
    <xf numFmtId="167" fontId="4" fillId="0" borderId="6" xfId="9" applyNumberFormat="1" applyFont="1" applyFill="1" applyBorder="1" applyAlignment="1">
      <alignment horizontal="center" vertical="center"/>
    </xf>
    <xf numFmtId="167" fontId="5" fillId="0" borderId="25" xfId="9" applyNumberFormat="1" applyFont="1" applyFill="1" applyBorder="1" applyAlignment="1">
      <alignment horizontal="center" vertical="center"/>
    </xf>
    <xf numFmtId="0" fontId="14" fillId="0" borderId="9" xfId="38" applyFont="1" applyBorder="1" applyAlignment="1">
      <alignment horizontal="center" vertical="center" wrapText="1"/>
    </xf>
    <xf numFmtId="0" fontId="23" fillId="0" borderId="48" xfId="38" applyBorder="1"/>
    <xf numFmtId="0" fontId="14" fillId="15" borderId="2" xfId="38" applyFont="1" applyFill="1" applyBorder="1" applyAlignment="1">
      <alignment vertical="center" wrapText="1"/>
    </xf>
    <xf numFmtId="168" fontId="14" fillId="15" borderId="9" xfId="39" applyNumberFormat="1" applyFont="1" applyFill="1" applyBorder="1" applyAlignment="1">
      <alignment horizontal="right" wrapText="1"/>
    </xf>
    <xf numFmtId="168" fontId="14" fillId="15" borderId="6" xfId="39" applyNumberFormat="1" applyFont="1" applyFill="1" applyBorder="1" applyAlignment="1">
      <alignment horizontal="right" wrapText="1"/>
    </xf>
    <xf numFmtId="0" fontId="14" fillId="0" borderId="2" xfId="38" applyFont="1" applyBorder="1" applyAlignment="1">
      <alignment vertical="center" wrapText="1"/>
    </xf>
    <xf numFmtId="168" fontId="14" fillId="0" borderId="9" xfId="39" applyNumberFormat="1" applyFont="1" applyBorder="1" applyAlignment="1">
      <alignment horizontal="right" wrapText="1"/>
    </xf>
    <xf numFmtId="168" fontId="14" fillId="0" borderId="6" xfId="39" applyNumberFormat="1" applyFont="1" applyBorder="1" applyAlignment="1">
      <alignment horizontal="right" wrapText="1"/>
    </xf>
    <xf numFmtId="166" fontId="23" fillId="0" borderId="48" xfId="38" applyNumberFormat="1" applyBorder="1"/>
    <xf numFmtId="0" fontId="10" fillId="0" borderId="2" xfId="38" applyFont="1" applyBorder="1" applyAlignment="1">
      <alignment vertical="center" wrapText="1"/>
    </xf>
    <xf numFmtId="168" fontId="10" fillId="0" borderId="9" xfId="39" applyNumberFormat="1" applyFont="1" applyBorder="1" applyAlignment="1">
      <alignment horizontal="right" wrapText="1"/>
    </xf>
    <xf numFmtId="168" fontId="10" fillId="0" borderId="6" xfId="39" applyNumberFormat="1" applyFont="1" applyBorder="1" applyAlignment="1">
      <alignment horizontal="right" wrapText="1"/>
    </xf>
    <xf numFmtId="0" fontId="15" fillId="0" borderId="2" xfId="38" applyFont="1" applyBorder="1" applyAlignment="1">
      <alignment vertical="center" wrapText="1"/>
    </xf>
    <xf numFmtId="168" fontId="15" fillId="0" borderId="9" xfId="39" applyNumberFormat="1" applyFont="1" applyBorder="1" applyAlignment="1">
      <alignment horizontal="right" wrapText="1"/>
    </xf>
    <xf numFmtId="168" fontId="10" fillId="0" borderId="12" xfId="39" applyNumberFormat="1" applyFont="1" applyBorder="1" applyAlignment="1">
      <alignment horizontal="right" wrapText="1"/>
    </xf>
    <xf numFmtId="168" fontId="25" fillId="0" borderId="12" xfId="39" applyNumberFormat="1" applyFont="1" applyBorder="1" applyAlignment="1">
      <alignment horizontal="right" wrapText="1"/>
    </xf>
    <xf numFmtId="168" fontId="10" fillId="0" borderId="50" xfId="39" applyNumberFormat="1" applyFont="1" applyBorder="1" applyAlignment="1">
      <alignment horizontal="right" wrapText="1"/>
    </xf>
    <xf numFmtId="0" fontId="24" fillId="0" borderId="48" xfId="4" applyFont="1" applyBorder="1" applyAlignment="1">
      <alignment horizontal="center" vertical="center" wrapText="1"/>
    </xf>
    <xf numFmtId="168" fontId="14" fillId="0" borderId="50" xfId="39" applyNumberFormat="1" applyFont="1" applyBorder="1" applyAlignment="1">
      <alignment horizontal="right" wrapText="1"/>
    </xf>
    <xf numFmtId="0" fontId="10" fillId="0" borderId="21" xfId="38" applyFont="1" applyBorder="1" applyAlignment="1">
      <alignment vertical="center" wrapText="1"/>
    </xf>
    <xf numFmtId="168" fontId="10" fillId="0" borderId="15" xfId="39" applyNumberFormat="1" applyFont="1" applyBorder="1" applyAlignment="1">
      <alignment horizontal="right" wrapText="1"/>
    </xf>
    <xf numFmtId="168" fontId="10" fillId="0" borderId="56" xfId="39" applyNumberFormat="1" applyFont="1" applyBorder="1" applyAlignment="1">
      <alignment horizontal="right" wrapText="1"/>
    </xf>
    <xf numFmtId="1" fontId="5" fillId="2" borderId="8" xfId="0" applyNumberFormat="1" applyFont="1" applyFill="1" applyBorder="1" applyAlignment="1">
      <alignment horizontal="center" vertical="center"/>
    </xf>
    <xf numFmtId="1" fontId="5" fillId="10" borderId="19" xfId="9" applyNumberFormat="1" applyFont="1" applyFill="1" applyBorder="1" applyAlignment="1">
      <alignment horizontal="center" vertical="center"/>
    </xf>
    <xf numFmtId="167" fontId="4" fillId="13" borderId="25" xfId="9" applyNumberFormat="1" applyFont="1" applyFill="1" applyBorder="1" applyAlignment="1">
      <alignment horizontal="center" vertical="center" shrinkToFit="1"/>
    </xf>
    <xf numFmtId="1" fontId="5" fillId="10" borderId="31" xfId="9" applyNumberFormat="1" applyFont="1" applyFill="1" applyBorder="1" applyAlignment="1">
      <alignment horizontal="center" vertical="center"/>
    </xf>
    <xf numFmtId="167" fontId="4" fillId="13" borderId="22" xfId="9" applyNumberFormat="1" applyFont="1" applyFill="1" applyBorder="1" applyAlignment="1">
      <alignment horizontal="center" vertical="center" shrinkToFit="1"/>
    </xf>
    <xf numFmtId="1" fontId="5" fillId="2" borderId="2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165" fontId="4" fillId="0" borderId="39" xfId="0" applyNumberFormat="1" applyFont="1" applyFill="1" applyBorder="1" applyAlignment="1">
      <alignment horizontal="left" vertical="top" wrapText="1"/>
    </xf>
    <xf numFmtId="165" fontId="4" fillId="0" borderId="39" xfId="0" applyNumberFormat="1" applyFont="1" applyFill="1" applyBorder="1" applyAlignment="1">
      <alignment vertical="center" wrapText="1"/>
    </xf>
    <xf numFmtId="165" fontId="4" fillId="7" borderId="39" xfId="0" applyNumberFormat="1" applyFont="1" applyFill="1" applyBorder="1" applyAlignment="1">
      <alignment horizontal="center" vertical="center" wrapText="1"/>
    </xf>
    <xf numFmtId="1" fontId="5" fillId="10" borderId="49" xfId="9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4" fillId="4" borderId="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9" fontId="5" fillId="10" borderId="62" xfId="0" applyNumberFormat="1" applyFont="1" applyFill="1" applyBorder="1" applyAlignment="1">
      <alignment horizontal="left" vertical="center"/>
    </xf>
    <xf numFmtId="49" fontId="5" fillId="10" borderId="65" xfId="0" applyNumberFormat="1" applyFont="1" applyFill="1" applyBorder="1" applyAlignment="1">
      <alignment horizontal="left" vertical="center"/>
    </xf>
    <xf numFmtId="0" fontId="5" fillId="10" borderId="19" xfId="0" applyFont="1" applyFill="1" applyBorder="1" applyAlignment="1">
      <alignment horizontal="left" vertical="center" wrapText="1"/>
    </xf>
    <xf numFmtId="0" fontId="5" fillId="10" borderId="63" xfId="0" applyFont="1" applyFill="1" applyBorder="1" applyAlignment="1">
      <alignment horizontal="left" vertical="center" wrapText="1"/>
    </xf>
    <xf numFmtId="49" fontId="5" fillId="9" borderId="19" xfId="0" applyNumberFormat="1" applyFont="1" applyFill="1" applyBorder="1" applyAlignment="1">
      <alignment horizontal="left" vertical="center"/>
    </xf>
    <xf numFmtId="49" fontId="5" fillId="9" borderId="63" xfId="0" applyNumberFormat="1" applyFont="1" applyFill="1" applyBorder="1" applyAlignment="1">
      <alignment horizontal="left" vertical="center"/>
    </xf>
    <xf numFmtId="0" fontId="5" fillId="12" borderId="62" xfId="0" applyFont="1" applyFill="1" applyBorder="1" applyAlignment="1">
      <alignment horizontal="left" vertical="center"/>
    </xf>
    <xf numFmtId="0" fontId="5" fillId="12" borderId="63" xfId="0" applyFont="1" applyFill="1" applyBorder="1" applyAlignment="1">
      <alignment horizontal="left" vertical="center"/>
    </xf>
    <xf numFmtId="0" fontId="5" fillId="6" borderId="70" xfId="0" applyFont="1" applyFill="1" applyBorder="1" applyAlignment="1">
      <alignment horizontal="center" vertical="center" textRotation="90" wrapText="1"/>
    </xf>
    <xf numFmtId="0" fontId="5" fillId="6" borderId="66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 wrapText="1"/>
    </xf>
    <xf numFmtId="0" fontId="5" fillId="6" borderId="0" xfId="0" applyFont="1" applyFill="1" applyBorder="1" applyAlignment="1">
      <alignment horizontal="center" vertical="center" textRotation="90" wrapText="1"/>
    </xf>
    <xf numFmtId="0" fontId="5" fillId="6" borderId="71" xfId="0" applyFont="1" applyFill="1" applyBorder="1" applyAlignment="1">
      <alignment horizontal="center" vertical="center" textRotation="90" wrapText="1"/>
    </xf>
    <xf numFmtId="0" fontId="5" fillId="6" borderId="67" xfId="0" applyFont="1" applyFill="1" applyBorder="1" applyAlignment="1">
      <alignment horizontal="center" vertical="center" textRotation="90" wrapText="1"/>
    </xf>
    <xf numFmtId="0" fontId="5" fillId="14" borderId="3" xfId="0" applyFont="1" applyFill="1" applyBorder="1" applyAlignment="1">
      <alignment horizontal="left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5" fillId="14" borderId="7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6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horizontal="left" vertical="center" wrapText="1"/>
    </xf>
    <xf numFmtId="0" fontId="5" fillId="14" borderId="24" xfId="0" applyFont="1" applyFill="1" applyBorder="1" applyAlignment="1">
      <alignment horizontal="left" vertical="center" wrapText="1"/>
    </xf>
    <xf numFmtId="0" fontId="7" fillId="14" borderId="21" xfId="36" applyFont="1" applyFill="1" applyBorder="1" applyAlignment="1">
      <alignment horizontal="left" vertical="top"/>
    </xf>
    <xf numFmtId="0" fontId="7" fillId="14" borderId="15" xfId="36" applyFont="1" applyFill="1" applyBorder="1" applyAlignment="1">
      <alignment horizontal="left" vertical="top"/>
    </xf>
    <xf numFmtId="0" fontId="7" fillId="14" borderId="56" xfId="36" applyFont="1" applyFill="1" applyBorder="1" applyAlignment="1">
      <alignment horizontal="left" vertical="top"/>
    </xf>
    <xf numFmtId="0" fontId="5" fillId="14" borderId="57" xfId="0" applyFont="1" applyFill="1" applyBorder="1" applyAlignment="1">
      <alignment horizontal="left" vertical="center"/>
    </xf>
    <xf numFmtId="0" fontId="5" fillId="14" borderId="72" xfId="0" applyFont="1" applyFill="1" applyBorder="1" applyAlignment="1">
      <alignment horizontal="left" vertical="center"/>
    </xf>
    <xf numFmtId="0" fontId="5" fillId="14" borderId="52" xfId="0" applyFont="1" applyFill="1" applyBorder="1" applyAlignment="1">
      <alignment horizontal="left" vertical="center"/>
    </xf>
    <xf numFmtId="0" fontId="5" fillId="14" borderId="39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49" fontId="4" fillId="4" borderId="45" xfId="0" applyNumberFormat="1" applyFont="1" applyFill="1" applyBorder="1" applyAlignment="1">
      <alignment horizontal="left" vertical="center"/>
    </xf>
    <xf numFmtId="49" fontId="4" fillId="4" borderId="46" xfId="0" applyNumberFormat="1" applyFont="1" applyFill="1" applyBorder="1" applyAlignment="1">
      <alignment horizontal="left" vertical="center"/>
    </xf>
    <xf numFmtId="49" fontId="4" fillId="4" borderId="14" xfId="0" applyNumberFormat="1" applyFont="1" applyFill="1" applyBorder="1" applyAlignment="1">
      <alignment horizontal="left" vertical="center"/>
    </xf>
    <xf numFmtId="49" fontId="4" fillId="4" borderId="48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left" vertical="center"/>
    </xf>
    <xf numFmtId="49" fontId="4" fillId="4" borderId="4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9" xfId="35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4" fillId="0" borderId="9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4" borderId="64" xfId="0" applyNumberFormat="1" applyFont="1" applyFill="1" applyBorder="1" applyAlignment="1">
      <alignment horizontal="left" vertical="center"/>
    </xf>
    <xf numFmtId="49" fontId="4" fillId="4" borderId="54" xfId="0" applyNumberFormat="1" applyFont="1" applyFill="1" applyBorder="1" applyAlignment="1">
      <alignment horizontal="left" vertical="center"/>
    </xf>
    <xf numFmtId="49" fontId="4" fillId="4" borderId="5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49" fontId="4" fillId="0" borderId="9" xfId="35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167" fontId="5" fillId="2" borderId="13" xfId="9" applyNumberFormat="1" applyFont="1" applyFill="1" applyBorder="1" applyAlignment="1">
      <alignment horizontal="center" vertical="center"/>
    </xf>
    <xf numFmtId="167" fontId="5" fillId="2" borderId="78" xfId="9" applyNumberFormat="1" applyFont="1" applyFill="1" applyBorder="1" applyAlignment="1">
      <alignment horizontal="center" vertical="center"/>
    </xf>
    <xf numFmtId="167" fontId="5" fillId="2" borderId="26" xfId="9" applyNumberFormat="1" applyFont="1" applyFill="1" applyBorder="1" applyAlignment="1">
      <alignment horizontal="center" vertical="center"/>
    </xf>
    <xf numFmtId="167" fontId="5" fillId="2" borderId="1" xfId="9" applyNumberFormat="1" applyFont="1" applyFill="1" applyBorder="1" applyAlignment="1">
      <alignment horizontal="center" vertical="center"/>
    </xf>
    <xf numFmtId="167" fontId="5" fillId="2" borderId="47" xfId="9" applyNumberFormat="1" applyFont="1" applyFill="1" applyBorder="1" applyAlignment="1">
      <alignment horizontal="center" vertical="center"/>
    </xf>
    <xf numFmtId="167" fontId="5" fillId="2" borderId="27" xfId="9" applyNumberFormat="1" applyFont="1" applyFill="1" applyBorder="1" applyAlignment="1">
      <alignment horizontal="center" vertical="center"/>
    </xf>
    <xf numFmtId="167" fontId="5" fillId="2" borderId="11" xfId="9" applyNumberFormat="1" applyFont="1" applyFill="1" applyBorder="1" applyAlignment="1">
      <alignment horizontal="center" vertical="center"/>
    </xf>
    <xf numFmtId="167" fontId="5" fillId="2" borderId="79" xfId="9" applyNumberFormat="1" applyFont="1" applyFill="1" applyBorder="1" applyAlignment="1">
      <alignment horizontal="center" vertical="center"/>
    </xf>
    <xf numFmtId="167" fontId="5" fillId="2" borderId="28" xfId="9" applyNumberFormat="1" applyFont="1" applyFill="1" applyBorder="1" applyAlignment="1">
      <alignment horizontal="center" vertical="center"/>
    </xf>
    <xf numFmtId="167" fontId="5" fillId="2" borderId="45" xfId="9" applyNumberFormat="1" applyFont="1" applyFill="1" applyBorder="1" applyAlignment="1">
      <alignment horizontal="center" vertical="center"/>
    </xf>
    <xf numFmtId="167" fontId="5" fillId="2" borderId="48" xfId="9" applyNumberFormat="1" applyFont="1" applyFill="1" applyBorder="1" applyAlignment="1">
      <alignment horizontal="center" vertical="center"/>
    </xf>
    <xf numFmtId="167" fontId="5" fillId="2" borderId="64" xfId="9" applyNumberFormat="1" applyFont="1" applyFill="1" applyBorder="1" applyAlignment="1">
      <alignment horizontal="center" vertical="center"/>
    </xf>
    <xf numFmtId="167" fontId="5" fillId="2" borderId="46" xfId="9" applyNumberFormat="1" applyFont="1" applyFill="1" applyBorder="1" applyAlignment="1">
      <alignment horizontal="center" vertical="center"/>
    </xf>
    <xf numFmtId="167" fontId="5" fillId="2" borderId="0" xfId="9" applyNumberFormat="1" applyFont="1" applyFill="1" applyBorder="1" applyAlignment="1">
      <alignment horizontal="center" vertical="center"/>
    </xf>
    <xf numFmtId="167" fontId="5" fillId="2" borderId="54" xfId="9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4" fillId="13" borderId="45" xfId="0" applyNumberFormat="1" applyFont="1" applyFill="1" applyBorder="1" applyAlignment="1">
      <alignment horizontal="left" vertical="center"/>
    </xf>
    <xf numFmtId="49" fontId="4" fillId="13" borderId="46" xfId="0" applyNumberFormat="1" applyFont="1" applyFill="1" applyBorder="1" applyAlignment="1">
      <alignment horizontal="left" vertical="center"/>
    </xf>
    <xf numFmtId="49" fontId="4" fillId="13" borderId="14" xfId="0" applyNumberFormat="1" applyFont="1" applyFill="1" applyBorder="1" applyAlignment="1">
      <alignment horizontal="left" vertical="center"/>
    </xf>
    <xf numFmtId="49" fontId="4" fillId="13" borderId="48" xfId="0" applyNumberFormat="1" applyFont="1" applyFill="1" applyBorder="1" applyAlignment="1">
      <alignment horizontal="left" vertical="center"/>
    </xf>
    <xf numFmtId="49" fontId="4" fillId="13" borderId="0" xfId="0" applyNumberFormat="1" applyFont="1" applyFill="1" applyBorder="1" applyAlignment="1">
      <alignment horizontal="left" vertical="center"/>
    </xf>
    <xf numFmtId="49" fontId="4" fillId="13" borderId="49" xfId="0" applyNumberFormat="1" applyFont="1" applyFill="1" applyBorder="1" applyAlignment="1">
      <alignment horizontal="left" vertical="center"/>
    </xf>
    <xf numFmtId="49" fontId="4" fillId="13" borderId="64" xfId="0" applyNumberFormat="1" applyFont="1" applyFill="1" applyBorder="1" applyAlignment="1">
      <alignment horizontal="left" vertical="center"/>
    </xf>
    <xf numFmtId="49" fontId="4" fillId="13" borderId="54" xfId="0" applyNumberFormat="1" applyFont="1" applyFill="1" applyBorder="1" applyAlignment="1">
      <alignment horizontal="left" vertical="center"/>
    </xf>
    <xf numFmtId="49" fontId="4" fillId="13" borderId="50" xfId="0" applyNumberFormat="1" applyFont="1" applyFill="1" applyBorder="1" applyAlignment="1">
      <alignment horizontal="left" vertical="center"/>
    </xf>
    <xf numFmtId="0" fontId="4" fillId="13" borderId="9" xfId="0" applyFont="1" applyFill="1" applyBorder="1" applyAlignment="1">
      <alignment horizontal="left" vertical="center" wrapText="1"/>
    </xf>
    <xf numFmtId="0" fontId="4" fillId="13" borderId="9" xfId="35" applyFont="1" applyFill="1" applyBorder="1" applyAlignment="1">
      <alignment horizontal="center" vertical="center" wrapText="1"/>
    </xf>
    <xf numFmtId="167" fontId="5" fillId="2" borderId="10" xfId="9" applyNumberFormat="1" applyFont="1" applyFill="1" applyBorder="1" applyAlignment="1">
      <alignment horizontal="center" vertical="center"/>
    </xf>
    <xf numFmtId="167" fontId="5" fillId="2" borderId="2" xfId="9" applyNumberFormat="1" applyFont="1" applyFill="1" applyBorder="1" applyAlignment="1">
      <alignment horizontal="center" vertical="center"/>
    </xf>
    <xf numFmtId="167" fontId="5" fillId="2" borderId="9" xfId="9" applyNumberFormat="1" applyFont="1" applyFill="1" applyBorder="1" applyAlignment="1">
      <alignment horizontal="center" vertical="center"/>
    </xf>
    <xf numFmtId="167" fontId="5" fillId="2" borderId="25" xfId="9" applyNumberFormat="1" applyFont="1" applyFill="1" applyBorder="1" applyAlignment="1">
      <alignment horizontal="center" vertical="center"/>
    </xf>
    <xf numFmtId="49" fontId="4" fillId="7" borderId="45" xfId="0" applyNumberFormat="1" applyFont="1" applyFill="1" applyBorder="1" applyAlignment="1">
      <alignment horizontal="left" vertical="center"/>
    </xf>
    <xf numFmtId="49" fontId="4" fillId="7" borderId="46" xfId="0" applyNumberFormat="1" applyFont="1" applyFill="1" applyBorder="1" applyAlignment="1">
      <alignment horizontal="left" vertical="center"/>
    </xf>
    <xf numFmtId="49" fontId="4" fillId="7" borderId="14" xfId="0" applyNumberFormat="1" applyFont="1" applyFill="1" applyBorder="1" applyAlignment="1">
      <alignment horizontal="left" vertical="center"/>
    </xf>
    <xf numFmtId="49" fontId="4" fillId="7" borderId="48" xfId="0" applyNumberFormat="1" applyFont="1" applyFill="1" applyBorder="1" applyAlignment="1">
      <alignment horizontal="left" vertical="center"/>
    </xf>
    <xf numFmtId="49" fontId="4" fillId="7" borderId="0" xfId="0" applyNumberFormat="1" applyFont="1" applyFill="1" applyBorder="1" applyAlignment="1">
      <alignment horizontal="left" vertical="center"/>
    </xf>
    <xf numFmtId="49" fontId="4" fillId="7" borderId="49" xfId="0" applyNumberFormat="1" applyFont="1" applyFill="1" applyBorder="1" applyAlignment="1">
      <alignment horizontal="left" vertical="center"/>
    </xf>
    <xf numFmtId="49" fontId="4" fillId="7" borderId="64" xfId="0" applyNumberFormat="1" applyFont="1" applyFill="1" applyBorder="1" applyAlignment="1">
      <alignment horizontal="left" vertical="center"/>
    </xf>
    <xf numFmtId="49" fontId="4" fillId="7" borderId="54" xfId="0" applyNumberFormat="1" applyFont="1" applyFill="1" applyBorder="1" applyAlignment="1">
      <alignment horizontal="left" vertical="center"/>
    </xf>
    <xf numFmtId="49" fontId="4" fillId="7" borderId="50" xfId="0" applyNumberFormat="1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 wrapText="1"/>
    </xf>
    <xf numFmtId="49" fontId="4" fillId="0" borderId="9" xfId="35" applyNumberFormat="1" applyFont="1" applyBorder="1" applyAlignment="1">
      <alignment horizontal="center" vertical="center" wrapText="1"/>
    </xf>
    <xf numFmtId="49" fontId="4" fillId="0" borderId="9" xfId="35" applyNumberFormat="1" applyFont="1" applyBorder="1" applyAlignment="1">
      <alignment horizontal="center" vertical="center"/>
    </xf>
    <xf numFmtId="0" fontId="10" fillId="0" borderId="9" xfId="35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49" fontId="4" fillId="7" borderId="70" xfId="0" applyNumberFormat="1" applyFont="1" applyFill="1" applyBorder="1" applyAlignment="1">
      <alignment horizontal="left" vertical="center"/>
    </xf>
    <xf numFmtId="49" fontId="4" fillId="7" borderId="66" xfId="0" applyNumberFormat="1" applyFont="1" applyFill="1" applyBorder="1" applyAlignment="1">
      <alignment horizontal="left" vertical="center"/>
    </xf>
    <xf numFmtId="49" fontId="4" fillId="7" borderId="58" xfId="0" applyNumberFormat="1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9" fontId="5" fillId="10" borderId="62" xfId="0" applyNumberFormat="1" applyFont="1" applyFill="1" applyBorder="1" applyAlignment="1">
      <alignment horizontal="center" vertical="center"/>
    </xf>
    <xf numFmtId="49" fontId="5" fillId="10" borderId="63" xfId="0" applyNumberFormat="1" applyFont="1" applyFill="1" applyBorder="1" applyAlignment="1">
      <alignment horizontal="center" vertical="center"/>
    </xf>
    <xf numFmtId="0" fontId="5" fillId="10" borderId="63" xfId="0" applyFont="1" applyFill="1" applyBorder="1" applyAlignment="1">
      <alignment horizontal="center" vertical="center" wrapText="1"/>
    </xf>
    <xf numFmtId="0" fontId="5" fillId="10" borderId="68" xfId="0" applyFont="1" applyFill="1" applyBorder="1" applyAlignment="1">
      <alignment horizontal="center" vertical="center" wrapText="1"/>
    </xf>
    <xf numFmtId="49" fontId="5" fillId="10" borderId="62" xfId="0" applyNumberFormat="1" applyFont="1" applyFill="1" applyBorder="1" applyAlignment="1">
      <alignment horizontal="center" vertical="center" wrapText="1"/>
    </xf>
    <xf numFmtId="49" fontId="5" fillId="10" borderId="65" xfId="0" applyNumberFormat="1" applyFont="1" applyFill="1" applyBorder="1" applyAlignment="1">
      <alignment horizontal="center" vertical="center" wrapText="1"/>
    </xf>
    <xf numFmtId="0" fontId="5" fillId="10" borderId="66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left" vertical="center" wrapText="1"/>
    </xf>
    <xf numFmtId="0" fontId="5" fillId="10" borderId="6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47" xfId="0" applyFont="1" applyFill="1" applyBorder="1" applyAlignment="1">
      <alignment horizontal="left" vertical="center" wrapText="1"/>
    </xf>
    <xf numFmtId="0" fontId="4" fillId="13" borderId="27" xfId="0" applyFont="1" applyFill="1" applyBorder="1" applyAlignment="1">
      <alignment horizontal="left" vertical="center" wrapText="1"/>
    </xf>
    <xf numFmtId="49" fontId="4" fillId="0" borderId="14" xfId="35" applyNumberFormat="1" applyFont="1" applyFill="1" applyBorder="1" applyAlignment="1">
      <alignment horizontal="center" vertical="center" wrapText="1"/>
    </xf>
    <xf numFmtId="49" fontId="4" fillId="0" borderId="49" xfId="35" applyNumberFormat="1" applyFont="1" applyFill="1" applyBorder="1" applyAlignment="1">
      <alignment horizontal="center" vertical="center" wrapText="1"/>
    </xf>
    <xf numFmtId="49" fontId="4" fillId="0" borderId="68" xfId="35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47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49" fontId="4" fillId="4" borderId="67" xfId="0" applyNumberFormat="1" applyFont="1" applyFill="1" applyBorder="1" applyAlignment="1">
      <alignment horizontal="left" vertical="center"/>
    </xf>
    <xf numFmtId="49" fontId="4" fillId="4" borderId="68" xfId="0" applyNumberFormat="1" applyFont="1" applyFill="1" applyBorder="1" applyAlignment="1">
      <alignment horizontal="left" vertical="center"/>
    </xf>
    <xf numFmtId="165" fontId="4" fillId="4" borderId="3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4" fillId="0" borderId="1" xfId="35" applyNumberFormat="1" applyFont="1" applyFill="1" applyBorder="1" applyAlignment="1">
      <alignment horizontal="center" vertical="center" wrapText="1"/>
    </xf>
    <xf numFmtId="49" fontId="4" fillId="0" borderId="47" xfId="35" applyNumberFormat="1" applyFont="1" applyFill="1" applyBorder="1" applyAlignment="1">
      <alignment horizontal="center" vertical="center" wrapText="1"/>
    </xf>
    <xf numFmtId="49" fontId="4" fillId="0" borderId="27" xfId="35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left" vertical="center"/>
    </xf>
    <xf numFmtId="49" fontId="4" fillId="4" borderId="69" xfId="0" applyNumberFormat="1" applyFont="1" applyFill="1" applyBorder="1" applyAlignment="1">
      <alignment horizontal="left" vertical="center"/>
    </xf>
    <xf numFmtId="49" fontId="4" fillId="4" borderId="29" xfId="0" applyNumberFormat="1" applyFont="1" applyFill="1" applyBorder="1" applyAlignment="1">
      <alignment horizontal="left" vertical="center"/>
    </xf>
    <xf numFmtId="0" fontId="4" fillId="4" borderId="72" xfId="0" applyFont="1" applyFill="1" applyBorder="1" applyAlignment="1">
      <alignment horizontal="left" vertical="center" wrapText="1"/>
    </xf>
    <xf numFmtId="49" fontId="4" fillId="4" borderId="9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8" fillId="9" borderId="63" xfId="0" applyFont="1" applyFill="1" applyBorder="1" applyAlignment="1">
      <alignment horizontal="left"/>
    </xf>
    <xf numFmtId="0" fontId="8" fillId="9" borderId="36" xfId="0" applyFont="1" applyFill="1" applyBorder="1" applyAlignment="1">
      <alignment horizontal="left"/>
    </xf>
    <xf numFmtId="49" fontId="5" fillId="10" borderId="62" xfId="0" applyNumberFormat="1" applyFont="1" applyFill="1" applyBorder="1" applyAlignment="1">
      <alignment horizontal="left" vertical="center" wrapText="1"/>
    </xf>
    <xf numFmtId="49" fontId="5" fillId="10" borderId="65" xfId="0" applyNumberFormat="1" applyFont="1" applyFill="1" applyBorder="1" applyAlignment="1">
      <alignment horizontal="left" vertical="center" wrapText="1"/>
    </xf>
    <xf numFmtId="0" fontId="8" fillId="10" borderId="19" xfId="0" applyFont="1" applyFill="1" applyBorder="1" applyAlignment="1">
      <alignment horizontal="left"/>
    </xf>
    <xf numFmtId="0" fontId="8" fillId="10" borderId="63" xfId="0" applyFont="1" applyFill="1" applyBorder="1" applyAlignment="1">
      <alignment horizontal="left"/>
    </xf>
    <xf numFmtId="0" fontId="8" fillId="10" borderId="66" xfId="0" applyFont="1" applyFill="1" applyBorder="1" applyAlignment="1">
      <alignment horizontal="left"/>
    </xf>
    <xf numFmtId="0" fontId="8" fillId="10" borderId="36" xfId="0" applyFont="1" applyFill="1" applyBorder="1" applyAlignment="1">
      <alignment horizontal="left"/>
    </xf>
    <xf numFmtId="49" fontId="4" fillId="4" borderId="70" xfId="0" applyNumberFormat="1" applyFont="1" applyFill="1" applyBorder="1" applyAlignment="1">
      <alignment horizontal="left" vertical="center"/>
    </xf>
    <xf numFmtId="49" fontId="4" fillId="4" borderId="66" xfId="0" applyNumberFormat="1" applyFont="1" applyFill="1" applyBorder="1" applyAlignment="1">
      <alignment horizontal="left" vertical="center"/>
    </xf>
    <xf numFmtId="49" fontId="4" fillId="4" borderId="58" xfId="0" applyNumberFormat="1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49" fontId="4" fillId="0" borderId="73" xfId="35" applyNumberFormat="1" applyFont="1" applyFill="1" applyBorder="1" applyAlignment="1">
      <alignment horizontal="center" vertical="center" wrapText="1"/>
    </xf>
    <xf numFmtId="49" fontId="4" fillId="0" borderId="4" xfId="35" applyNumberFormat="1" applyFont="1" applyBorder="1" applyAlignment="1">
      <alignment horizontal="center" vertical="center"/>
    </xf>
    <xf numFmtId="49" fontId="4" fillId="0" borderId="27" xfId="35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49" fontId="4" fillId="0" borderId="1" xfId="35" applyNumberFormat="1" applyFont="1" applyBorder="1" applyAlignment="1">
      <alignment horizontal="center" vertical="center" wrapText="1"/>
    </xf>
    <xf numFmtId="49" fontId="4" fillId="0" borderId="47" xfId="35" applyNumberFormat="1" applyFont="1" applyBorder="1" applyAlignment="1">
      <alignment horizontal="center" vertical="center" wrapText="1"/>
    </xf>
    <xf numFmtId="49" fontId="5" fillId="10" borderId="71" xfId="0" applyNumberFormat="1" applyFont="1" applyFill="1" applyBorder="1" applyAlignment="1">
      <alignment horizontal="left" vertical="center"/>
    </xf>
    <xf numFmtId="49" fontId="5" fillId="10" borderId="68" xfId="0" applyNumberFormat="1" applyFont="1" applyFill="1" applyBorder="1" applyAlignment="1">
      <alignment horizontal="left" vertical="center"/>
    </xf>
    <xf numFmtId="49" fontId="5" fillId="10" borderId="72" xfId="0" applyNumberFormat="1" applyFont="1" applyFill="1" applyBorder="1" applyAlignment="1">
      <alignment horizontal="center" vertical="center"/>
    </xf>
    <xf numFmtId="49" fontId="5" fillId="10" borderId="53" xfId="0" applyNumberFormat="1" applyFont="1" applyFill="1" applyBorder="1" applyAlignment="1">
      <alignment horizontal="center" vertical="center"/>
    </xf>
    <xf numFmtId="49" fontId="5" fillId="9" borderId="19" xfId="0" applyNumberFormat="1" applyFont="1" applyFill="1" applyBorder="1" applyAlignment="1">
      <alignment horizontal="center" vertical="center"/>
    </xf>
    <xf numFmtId="49" fontId="5" fillId="9" borderId="63" xfId="0" applyNumberFormat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7" fontId="4" fillId="4" borderId="41" xfId="9" applyNumberFormat="1" applyFont="1" applyFill="1" applyBorder="1" applyAlignment="1">
      <alignment horizontal="center" vertical="center"/>
    </xf>
    <xf numFmtId="167" fontId="4" fillId="4" borderId="78" xfId="9" applyNumberFormat="1" applyFont="1" applyFill="1" applyBorder="1" applyAlignment="1">
      <alignment horizontal="center" vertical="center"/>
    </xf>
    <xf numFmtId="167" fontId="4" fillId="4" borderId="26" xfId="9" applyNumberFormat="1" applyFont="1" applyFill="1" applyBorder="1" applyAlignment="1">
      <alignment horizontal="center" vertical="center"/>
    </xf>
    <xf numFmtId="167" fontId="4" fillId="4" borderId="73" xfId="9" applyNumberFormat="1" applyFont="1" applyFill="1" applyBorder="1" applyAlignment="1">
      <alignment horizontal="center" vertical="center"/>
    </xf>
    <xf numFmtId="167" fontId="4" fillId="4" borderId="47" xfId="9" applyNumberFormat="1" applyFont="1" applyFill="1" applyBorder="1" applyAlignment="1">
      <alignment horizontal="center" vertical="center"/>
    </xf>
    <xf numFmtId="167" fontId="4" fillId="4" borderId="27" xfId="9" applyNumberFormat="1" applyFont="1" applyFill="1" applyBorder="1" applyAlignment="1">
      <alignment horizontal="center" vertical="center"/>
    </xf>
    <xf numFmtId="167" fontId="4" fillId="4" borderId="77" xfId="9" applyNumberFormat="1" applyFont="1" applyFill="1" applyBorder="1" applyAlignment="1">
      <alignment horizontal="center" vertical="center"/>
    </xf>
    <xf numFmtId="167" fontId="4" fillId="4" borderId="79" xfId="9" applyNumberFormat="1" applyFont="1" applyFill="1" applyBorder="1" applyAlignment="1">
      <alignment horizontal="center" vertical="center"/>
    </xf>
    <xf numFmtId="167" fontId="4" fillId="4" borderId="28" xfId="9" applyNumberFormat="1" applyFont="1" applyFill="1" applyBorder="1" applyAlignment="1">
      <alignment horizontal="center" vertical="center"/>
    </xf>
    <xf numFmtId="49" fontId="4" fillId="0" borderId="27" xfId="35" applyNumberFormat="1" applyFont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49" fontId="4" fillId="4" borderId="45" xfId="0" applyNumberFormat="1" applyFont="1" applyFill="1" applyBorder="1" applyAlignment="1">
      <alignment horizontal="center" vertical="center"/>
    </xf>
    <xf numFmtId="49" fontId="4" fillId="4" borderId="46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4" borderId="48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49" fontId="4" fillId="4" borderId="64" xfId="0" applyNumberFormat="1" applyFont="1" applyFill="1" applyBorder="1" applyAlignment="1">
      <alignment horizontal="center" vertical="center"/>
    </xf>
    <xf numFmtId="49" fontId="4" fillId="4" borderId="54" xfId="0" applyNumberFormat="1" applyFont="1" applyFill="1" applyBorder="1" applyAlignment="1">
      <alignment horizontal="center" vertical="center"/>
    </xf>
    <xf numFmtId="49" fontId="4" fillId="4" borderId="5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49" fontId="5" fillId="10" borderId="17" xfId="0" applyNumberFormat="1" applyFont="1" applyFill="1" applyBorder="1" applyAlignment="1">
      <alignment horizontal="center" vertical="center"/>
    </xf>
    <xf numFmtId="49" fontId="5" fillId="10" borderId="18" xfId="0" applyNumberFormat="1" applyFont="1" applyFill="1" applyBorder="1" applyAlignment="1">
      <alignment horizontal="center" vertical="center"/>
    </xf>
    <xf numFmtId="49" fontId="5" fillId="10" borderId="20" xfId="0" applyNumberFormat="1" applyFont="1" applyFill="1" applyBorder="1" applyAlignment="1">
      <alignment horizontal="center" vertical="center"/>
    </xf>
    <xf numFmtId="49" fontId="5" fillId="10" borderId="63" xfId="0" applyNumberFormat="1" applyFont="1" applyFill="1" applyBorder="1" applyAlignment="1">
      <alignment horizontal="center" vertical="center" wrapText="1"/>
    </xf>
    <xf numFmtId="0" fontId="5" fillId="10" borderId="62" xfId="0" applyFont="1" applyFill="1" applyBorder="1" applyAlignment="1">
      <alignment horizontal="left" vertical="center" wrapText="1"/>
    </xf>
    <xf numFmtId="0" fontId="5" fillId="10" borderId="67" xfId="0" applyFont="1" applyFill="1" applyBorder="1" applyAlignment="1">
      <alignment horizontal="left" vertical="center" wrapText="1"/>
    </xf>
    <xf numFmtId="0" fontId="5" fillId="10" borderId="36" xfId="0" applyFont="1" applyFill="1" applyBorder="1" applyAlignment="1">
      <alignment horizontal="left" vertical="center" wrapText="1"/>
    </xf>
    <xf numFmtId="0" fontId="4" fillId="13" borderId="9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49" fontId="4" fillId="13" borderId="1" xfId="35" applyNumberFormat="1" applyFont="1" applyFill="1" applyBorder="1" applyAlignment="1">
      <alignment horizontal="center" vertical="center" wrapText="1"/>
    </xf>
    <xf numFmtId="49" fontId="4" fillId="13" borderId="47" xfId="35" applyNumberFormat="1" applyFont="1" applyFill="1" applyBorder="1" applyAlignment="1">
      <alignment horizontal="center" vertical="center" wrapText="1"/>
    </xf>
    <xf numFmtId="49" fontId="4" fillId="13" borderId="27" xfId="35" applyNumberFormat="1" applyFont="1" applyFill="1" applyBorder="1" applyAlignment="1">
      <alignment horizontal="center" vertical="center" wrapText="1"/>
    </xf>
    <xf numFmtId="49" fontId="4" fillId="13" borderId="9" xfId="35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left" vertical="center" wrapText="1"/>
    </xf>
    <xf numFmtId="165" fontId="4" fillId="0" borderId="55" xfId="0" applyNumberFormat="1" applyFont="1" applyFill="1" applyBorder="1" applyAlignment="1">
      <alignment horizontal="left" vertical="center" wrapText="1"/>
    </xf>
    <xf numFmtId="165" fontId="4" fillId="0" borderId="32" xfId="0" applyNumberFormat="1" applyFont="1" applyFill="1" applyBorder="1" applyAlignment="1">
      <alignment horizontal="left" vertical="center" wrapText="1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65" fontId="4" fillId="0" borderId="39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4" fillId="0" borderId="9" xfId="35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46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vertical="center"/>
    </xf>
    <xf numFmtId="49" fontId="4" fillId="0" borderId="69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49" fontId="4" fillId="0" borderId="54" xfId="0" applyNumberFormat="1" applyFont="1" applyFill="1" applyBorder="1" applyAlignment="1">
      <alignment vertical="center"/>
    </xf>
    <xf numFmtId="49" fontId="4" fillId="0" borderId="50" xfId="0" applyNumberFormat="1" applyFont="1" applyFill="1" applyBorder="1" applyAlignment="1">
      <alignment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/>
    </xf>
    <xf numFmtId="165" fontId="5" fillId="0" borderId="55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167" fontId="5" fillId="0" borderId="13" xfId="9" applyNumberFormat="1" applyFont="1" applyFill="1" applyBorder="1" applyAlignment="1">
      <alignment horizontal="center" vertical="center"/>
    </xf>
    <xf numFmtId="167" fontId="5" fillId="0" borderId="26" xfId="9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167" fontId="5" fillId="0" borderId="27" xfId="9" applyNumberFormat="1" applyFont="1" applyFill="1" applyBorder="1" applyAlignment="1">
      <alignment horizontal="center" vertical="center"/>
    </xf>
    <xf numFmtId="167" fontId="5" fillId="0" borderId="8" xfId="9" applyNumberFormat="1" applyFont="1" applyFill="1" applyBorder="1" applyAlignment="1">
      <alignment horizontal="center" vertical="center"/>
    </xf>
    <xf numFmtId="167" fontId="5" fillId="0" borderId="29" xfId="9" applyNumberFormat="1" applyFont="1" applyFill="1" applyBorder="1" applyAlignment="1">
      <alignment horizontal="center" vertical="center"/>
    </xf>
    <xf numFmtId="167" fontId="5" fillId="0" borderId="22" xfId="9" applyNumberFormat="1" applyFont="1" applyFill="1" applyBorder="1" applyAlignment="1">
      <alignment horizontal="center" vertical="center"/>
    </xf>
    <xf numFmtId="167" fontId="5" fillId="0" borderId="25" xfId="9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46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6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49" xfId="0" applyNumberFormat="1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>
      <alignment horizontal="left" vertical="center"/>
    </xf>
    <xf numFmtId="49" fontId="4" fillId="0" borderId="54" xfId="0" applyNumberFormat="1" applyFont="1" applyFill="1" applyBorder="1" applyAlignment="1">
      <alignment horizontal="left" vertical="center"/>
    </xf>
    <xf numFmtId="49" fontId="4" fillId="0" borderId="50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67" fontId="5" fillId="0" borderId="11" xfId="9" applyNumberFormat="1" applyFont="1" applyFill="1" applyBorder="1" applyAlignment="1">
      <alignment horizontal="center" vertical="center"/>
    </xf>
    <xf numFmtId="167" fontId="5" fillId="0" borderId="28" xfId="9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7" fontId="4" fillId="0" borderId="2" xfId="9" applyNumberFormat="1" applyFont="1" applyFill="1" applyBorder="1" applyAlignment="1">
      <alignment horizontal="center" vertical="center"/>
    </xf>
    <xf numFmtId="0" fontId="4" fillId="13" borderId="47" xfId="0" applyFont="1" applyFill="1" applyBorder="1" applyAlignment="1">
      <alignment vertical="center" wrapText="1"/>
    </xf>
    <xf numFmtId="0" fontId="4" fillId="13" borderId="27" xfId="0" applyFont="1" applyFill="1" applyBorder="1" applyAlignment="1">
      <alignment vertical="center" wrapText="1"/>
    </xf>
    <xf numFmtId="167" fontId="5" fillId="0" borderId="6" xfId="9" applyNumberFormat="1" applyFont="1" applyFill="1" applyBorder="1" applyAlignment="1">
      <alignment horizontal="center" vertical="center"/>
    </xf>
    <xf numFmtId="167" fontId="4" fillId="0" borderId="25" xfId="9" applyNumberFormat="1" applyFont="1" applyBorder="1" applyAlignment="1">
      <alignment horizontal="center" vertical="center"/>
    </xf>
    <xf numFmtId="167" fontId="5" fillId="0" borderId="9" xfId="9" applyNumberFormat="1" applyFont="1" applyFill="1" applyBorder="1" applyAlignment="1">
      <alignment horizontal="center" vertical="center"/>
    </xf>
    <xf numFmtId="167" fontId="5" fillId="0" borderId="10" xfId="9" applyNumberFormat="1" applyFont="1" applyFill="1" applyBorder="1" applyAlignment="1">
      <alignment horizontal="center" vertical="center"/>
    </xf>
    <xf numFmtId="167" fontId="4" fillId="0" borderId="12" xfId="9" applyNumberFormat="1" applyFont="1" applyFill="1" applyBorder="1" applyAlignment="1">
      <alignment horizontal="center" vertical="center"/>
    </xf>
    <xf numFmtId="49" fontId="4" fillId="7" borderId="48" xfId="0" applyNumberFormat="1" applyFont="1" applyFill="1" applyBorder="1" applyAlignment="1">
      <alignment vertical="center"/>
    </xf>
    <xf numFmtId="49" fontId="4" fillId="7" borderId="0" xfId="0" applyNumberFormat="1" applyFont="1" applyFill="1" applyBorder="1" applyAlignment="1">
      <alignment vertical="center"/>
    </xf>
    <xf numFmtId="49" fontId="4" fillId="7" borderId="49" xfId="0" applyNumberFormat="1" applyFont="1" applyFill="1" applyBorder="1" applyAlignment="1">
      <alignment vertical="center"/>
    </xf>
    <xf numFmtId="49" fontId="4" fillId="7" borderId="64" xfId="0" applyNumberFormat="1" applyFont="1" applyFill="1" applyBorder="1" applyAlignment="1">
      <alignment vertical="center"/>
    </xf>
    <xf numFmtId="49" fontId="4" fillId="7" borderId="54" xfId="0" applyNumberFormat="1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7" fontId="4" fillId="0" borderId="6" xfId="9" applyNumberFormat="1" applyFont="1" applyFill="1" applyBorder="1" applyAlignment="1">
      <alignment horizontal="center" vertical="center"/>
    </xf>
    <xf numFmtId="167" fontId="4" fillId="0" borderId="9" xfId="9" applyNumberFormat="1" applyFont="1" applyFill="1" applyBorder="1" applyAlignment="1">
      <alignment horizontal="center" vertical="center"/>
    </xf>
    <xf numFmtId="167" fontId="4" fillId="0" borderId="10" xfId="9" applyNumberFormat="1" applyFont="1" applyFill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left" vertical="center" wrapText="1"/>
    </xf>
    <xf numFmtId="165" fontId="4" fillId="0" borderId="38" xfId="0" applyNumberFormat="1" applyFont="1" applyFill="1" applyBorder="1" applyAlignment="1">
      <alignment horizontal="left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54" xfId="0" applyNumberFormat="1" applyFont="1" applyBorder="1" applyAlignment="1">
      <alignment horizontal="center" vertical="center" wrapText="1"/>
    </xf>
    <xf numFmtId="167" fontId="5" fillId="13" borderId="1" xfId="9" applyNumberFormat="1" applyFont="1" applyFill="1" applyBorder="1" applyAlignment="1">
      <alignment horizontal="center" vertical="center"/>
    </xf>
    <xf numFmtId="167" fontId="5" fillId="13" borderId="27" xfId="9" applyNumberFormat="1" applyFont="1" applyFill="1" applyBorder="1" applyAlignment="1">
      <alignment horizontal="center" vertical="center"/>
    </xf>
    <xf numFmtId="0" fontId="14" fillId="12" borderId="62" xfId="0" applyFont="1" applyFill="1" applyBorder="1"/>
    <xf numFmtId="0" fontId="14" fillId="12" borderId="63" xfId="0" applyFont="1" applyFill="1" applyBorder="1"/>
    <xf numFmtId="0" fontId="14" fillId="12" borderId="36" xfId="0" applyFont="1" applyFill="1" applyBorder="1"/>
    <xf numFmtId="0" fontId="5" fillId="11" borderId="62" xfId="0" applyFont="1" applyFill="1" applyBorder="1" applyAlignment="1">
      <alignment wrapText="1"/>
    </xf>
    <xf numFmtId="0" fontId="5" fillId="11" borderId="63" xfId="0" applyFont="1" applyFill="1" applyBorder="1" applyAlignment="1">
      <alignment wrapText="1"/>
    </xf>
    <xf numFmtId="0" fontId="5" fillId="11" borderId="36" xfId="0" applyFont="1" applyFill="1" applyBorder="1" applyAlignment="1">
      <alignment wrapText="1"/>
    </xf>
    <xf numFmtId="0" fontId="3" fillId="4" borderId="4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0" fontId="3" fillId="4" borderId="50" xfId="0" applyFont="1" applyFill="1" applyBorder="1" applyAlignment="1">
      <alignment horizontal="left" vertical="center"/>
    </xf>
    <xf numFmtId="164" fontId="4" fillId="13" borderId="74" xfId="9" applyFont="1" applyFill="1" applyBorder="1" applyAlignment="1">
      <alignment horizontal="center" vertical="center" shrinkToFit="1"/>
    </xf>
    <xf numFmtId="164" fontId="4" fillId="13" borderId="29" xfId="9" applyFont="1" applyFill="1" applyBorder="1" applyAlignment="1">
      <alignment horizontal="center" vertical="center" shrinkToFit="1"/>
    </xf>
    <xf numFmtId="167" fontId="4" fillId="13" borderId="75" xfId="9" applyNumberFormat="1" applyFont="1" applyFill="1" applyBorder="1" applyAlignment="1">
      <alignment horizontal="center" vertical="center" shrinkToFit="1"/>
    </xf>
    <xf numFmtId="167" fontId="4" fillId="13" borderId="22" xfId="9" applyNumberFormat="1" applyFont="1" applyFill="1" applyBorder="1" applyAlignment="1">
      <alignment horizontal="center" vertical="center" shrinkToFit="1"/>
    </xf>
    <xf numFmtId="167" fontId="4" fillId="13" borderId="30" xfId="9" applyNumberFormat="1" applyFont="1" applyFill="1" applyBorder="1" applyAlignment="1">
      <alignment horizontal="center" vertical="center" shrinkToFit="1"/>
    </xf>
    <xf numFmtId="167" fontId="4" fillId="13" borderId="25" xfId="9" applyNumberFormat="1" applyFont="1" applyFill="1" applyBorder="1" applyAlignment="1">
      <alignment horizontal="center" vertical="center" shrinkToFit="1"/>
    </xf>
    <xf numFmtId="167" fontId="4" fillId="13" borderId="58" xfId="9" applyNumberFormat="1" applyFont="1" applyFill="1" applyBorder="1" applyAlignment="1">
      <alignment horizontal="center" vertical="center" shrinkToFit="1"/>
    </xf>
    <xf numFmtId="167" fontId="4" fillId="13" borderId="50" xfId="9" applyNumberFormat="1" applyFont="1" applyFill="1" applyBorder="1" applyAlignment="1">
      <alignment horizontal="center" vertical="center" shrinkToFit="1"/>
    </xf>
    <xf numFmtId="167" fontId="4" fillId="13" borderId="77" xfId="9" applyNumberFormat="1" applyFont="1" applyFill="1" applyBorder="1" applyAlignment="1">
      <alignment horizontal="center" vertical="center" shrinkToFit="1"/>
    </xf>
    <xf numFmtId="167" fontId="4" fillId="13" borderId="28" xfId="9" applyNumberFormat="1" applyFont="1" applyFill="1" applyBorder="1" applyAlignment="1">
      <alignment horizontal="center" vertical="center" shrinkToFit="1"/>
    </xf>
    <xf numFmtId="167" fontId="4" fillId="13" borderId="41" xfId="9" applyNumberFormat="1" applyFont="1" applyFill="1" applyBorder="1" applyAlignment="1">
      <alignment horizontal="center" vertical="center" shrinkToFit="1"/>
    </xf>
    <xf numFmtId="167" fontId="4" fillId="13" borderId="26" xfId="9" applyNumberFormat="1" applyFont="1" applyFill="1" applyBorder="1" applyAlignment="1">
      <alignment horizontal="center" vertical="center" shrinkToFit="1"/>
    </xf>
    <xf numFmtId="49" fontId="4" fillId="13" borderId="70" xfId="0" applyNumberFormat="1" applyFont="1" applyFill="1" applyBorder="1" applyAlignment="1">
      <alignment horizontal="left" vertical="center"/>
    </xf>
    <xf numFmtId="0" fontId="3" fillId="13" borderId="66" xfId="0" applyFont="1" applyFill="1" applyBorder="1" applyAlignment="1">
      <alignment horizontal="left" vertical="center"/>
    </xf>
    <xf numFmtId="0" fontId="3" fillId="13" borderId="58" xfId="0" applyFont="1" applyFill="1" applyBorder="1" applyAlignment="1">
      <alignment horizontal="left" vertical="center"/>
    </xf>
    <xf numFmtId="0" fontId="3" fillId="13" borderId="48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horizontal="left" vertical="center"/>
    </xf>
    <xf numFmtId="0" fontId="3" fillId="13" borderId="49" xfId="0" applyFont="1" applyFill="1" applyBorder="1" applyAlignment="1">
      <alignment horizontal="left" vertical="center"/>
    </xf>
    <xf numFmtId="0" fontId="3" fillId="13" borderId="64" xfId="0" applyFont="1" applyFill="1" applyBorder="1" applyAlignment="1">
      <alignment horizontal="left" vertical="center"/>
    </xf>
    <xf numFmtId="0" fontId="3" fillId="13" borderId="54" xfId="0" applyFont="1" applyFill="1" applyBorder="1" applyAlignment="1">
      <alignment horizontal="left" vertical="center"/>
    </xf>
    <xf numFmtId="0" fontId="3" fillId="13" borderId="50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 wrapText="1"/>
    </xf>
    <xf numFmtId="49" fontId="4" fillId="13" borderId="73" xfId="35" applyNumberFormat="1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167" fontId="5" fillId="13" borderId="13" xfId="9" applyNumberFormat="1" applyFont="1" applyFill="1" applyBorder="1" applyAlignment="1">
      <alignment horizontal="center" vertical="center"/>
    </xf>
    <xf numFmtId="167" fontId="5" fillId="13" borderId="26" xfId="9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2" fontId="4" fillId="0" borderId="76" xfId="0" applyNumberFormat="1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78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7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9" borderId="19" xfId="0" applyFont="1" applyFill="1" applyBorder="1" applyAlignment="1">
      <alignment horizontal="left" vertical="center" wrapText="1"/>
    </xf>
    <xf numFmtId="0" fontId="5" fillId="9" borderId="63" xfId="0" applyFont="1" applyFill="1" applyBorder="1" applyAlignment="1">
      <alignment horizontal="left" vertical="center" wrapText="1"/>
    </xf>
    <xf numFmtId="0" fontId="5" fillId="9" borderId="36" xfId="0" applyFont="1" applyFill="1" applyBorder="1" applyAlignment="1">
      <alignment horizontal="left" vertical="center" wrapText="1"/>
    </xf>
    <xf numFmtId="49" fontId="5" fillId="10" borderId="71" xfId="0" applyNumberFormat="1" applyFont="1" applyFill="1" applyBorder="1" applyAlignment="1">
      <alignment horizontal="center" vertical="center"/>
    </xf>
    <xf numFmtId="49" fontId="5" fillId="10" borderId="68" xfId="0" applyNumberFormat="1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horizontal="left" vertical="center" wrapText="1"/>
    </xf>
    <xf numFmtId="0" fontId="5" fillId="10" borderId="47" xfId="0" applyFont="1" applyFill="1" applyBorder="1" applyAlignment="1">
      <alignment horizontal="left" vertical="center" wrapText="1"/>
    </xf>
    <xf numFmtId="0" fontId="5" fillId="10" borderId="79" xfId="0" applyFont="1" applyFill="1" applyBorder="1" applyAlignment="1">
      <alignment horizontal="left" vertical="center" wrapText="1"/>
    </xf>
    <xf numFmtId="167" fontId="5" fillId="13" borderId="8" xfId="9" applyNumberFormat="1" applyFont="1" applyFill="1" applyBorder="1" applyAlignment="1">
      <alignment horizontal="center" vertical="center"/>
    </xf>
    <xf numFmtId="167" fontId="5" fillId="13" borderId="29" xfId="9" applyNumberFormat="1" applyFont="1" applyFill="1" applyBorder="1" applyAlignment="1">
      <alignment horizontal="center" vertical="center"/>
    </xf>
    <xf numFmtId="167" fontId="5" fillId="13" borderId="45" xfId="9" applyNumberFormat="1" applyFont="1" applyFill="1" applyBorder="1" applyAlignment="1">
      <alignment horizontal="center" vertical="center"/>
    </xf>
    <xf numFmtId="167" fontId="5" fillId="13" borderId="64" xfId="9" applyNumberFormat="1" applyFont="1" applyFill="1" applyBorder="1" applyAlignment="1">
      <alignment horizontal="center" vertical="center"/>
    </xf>
    <xf numFmtId="167" fontId="5" fillId="13" borderId="25" xfId="9" applyNumberFormat="1" applyFont="1" applyFill="1" applyBorder="1" applyAlignment="1">
      <alignment horizontal="center" vertical="center"/>
    </xf>
    <xf numFmtId="165" fontId="5" fillId="0" borderId="33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 vertical="center"/>
    </xf>
    <xf numFmtId="167" fontId="4" fillId="4" borderId="9" xfId="9" applyNumberFormat="1" applyFont="1" applyFill="1" applyBorder="1" applyAlignment="1">
      <alignment horizontal="center" vertical="center"/>
    </xf>
    <xf numFmtId="167" fontId="4" fillId="4" borderId="6" xfId="9" applyNumberFormat="1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7" fontId="4" fillId="4" borderId="13" xfId="9" applyNumberFormat="1" applyFont="1" applyFill="1" applyBorder="1" applyAlignment="1">
      <alignment horizontal="center" vertical="center"/>
    </xf>
    <xf numFmtId="167" fontId="4" fillId="4" borderId="1" xfId="9" applyNumberFormat="1" applyFont="1" applyFill="1" applyBorder="1" applyAlignment="1">
      <alignment horizontal="center" vertical="center"/>
    </xf>
    <xf numFmtId="167" fontId="5" fillId="4" borderId="1" xfId="9" applyNumberFormat="1" applyFont="1" applyFill="1" applyBorder="1" applyAlignment="1">
      <alignment horizontal="center" vertical="center"/>
    </xf>
    <xf numFmtId="167" fontId="5" fillId="4" borderId="27" xfId="9" applyNumberFormat="1" applyFont="1" applyFill="1" applyBorder="1" applyAlignment="1">
      <alignment horizontal="center" vertical="center"/>
    </xf>
    <xf numFmtId="167" fontId="5" fillId="4" borderId="11" xfId="9" applyNumberFormat="1" applyFont="1" applyFill="1" applyBorder="1" applyAlignment="1">
      <alignment horizontal="center" vertical="center"/>
    </xf>
    <xf numFmtId="167" fontId="5" fillId="4" borderId="28" xfId="9" applyNumberFormat="1" applyFont="1" applyFill="1" applyBorder="1" applyAlignment="1">
      <alignment horizontal="center" vertical="center"/>
    </xf>
    <xf numFmtId="167" fontId="5" fillId="4" borderId="8" xfId="9" applyNumberFormat="1" applyFont="1" applyFill="1" applyBorder="1" applyAlignment="1">
      <alignment horizontal="center" vertical="center"/>
    </xf>
    <xf numFmtId="167" fontId="5" fillId="4" borderId="29" xfId="9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7" fontId="5" fillId="2" borderId="39" xfId="9" applyNumberFormat="1" applyFont="1" applyFill="1" applyBorder="1" applyAlignment="1">
      <alignment horizontal="center" vertical="center"/>
    </xf>
    <xf numFmtId="165" fontId="4" fillId="0" borderId="55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165" fontId="5" fillId="2" borderId="45" xfId="0" applyNumberFormat="1" applyFont="1" applyFill="1" applyBorder="1" applyAlignment="1">
      <alignment horizontal="center" vertical="center"/>
    </xf>
    <xf numFmtId="165" fontId="5" fillId="2" borderId="46" xfId="0" applyNumberFormat="1" applyFont="1" applyFill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165" fontId="5" fillId="2" borderId="48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64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167" fontId="5" fillId="13" borderId="11" xfId="9" applyNumberFormat="1" applyFont="1" applyFill="1" applyBorder="1" applyAlignment="1">
      <alignment horizontal="center" vertical="center"/>
    </xf>
    <xf numFmtId="167" fontId="5" fillId="13" borderId="28" xfId="9" applyNumberFormat="1" applyFont="1" applyFill="1" applyBorder="1" applyAlignment="1">
      <alignment horizontal="center" vertical="center"/>
    </xf>
    <xf numFmtId="0" fontId="26" fillId="0" borderId="0" xfId="38" applyFont="1" applyAlignment="1">
      <alignment horizontal="right"/>
    </xf>
    <xf numFmtId="0" fontId="14" fillId="0" borderId="0" xfId="34" applyFont="1" applyAlignment="1">
      <alignment horizontal="center"/>
    </xf>
    <xf numFmtId="0" fontId="10" fillId="0" borderId="0" xfId="34" applyFont="1" applyBorder="1" applyAlignment="1">
      <alignment horizontal="right"/>
    </xf>
    <xf numFmtId="0" fontId="14" fillId="0" borderId="3" xfId="38" applyFont="1" applyBorder="1" applyAlignment="1">
      <alignment horizontal="center" vertical="center" wrapText="1"/>
    </xf>
    <xf numFmtId="0" fontId="14" fillId="0" borderId="2" xfId="38" applyFont="1" applyBorder="1" applyAlignment="1">
      <alignment horizontal="center" vertical="center" wrapText="1"/>
    </xf>
    <xf numFmtId="0" fontId="14" fillId="0" borderId="4" xfId="38" applyFont="1" applyBorder="1" applyAlignment="1">
      <alignment horizontal="center" vertical="center" wrapText="1"/>
    </xf>
    <xf numFmtId="0" fontId="14" fillId="0" borderId="9" xfId="38" applyFont="1" applyBorder="1" applyAlignment="1">
      <alignment horizontal="center" vertical="center" wrapText="1"/>
    </xf>
    <xf numFmtId="0" fontId="14" fillId="0" borderId="5" xfId="38" applyFont="1" applyBorder="1" applyAlignment="1">
      <alignment horizontal="center" vertical="center" wrapText="1"/>
    </xf>
    <xf numFmtId="0" fontId="14" fillId="0" borderId="6" xfId="38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</cellXfs>
  <cellStyles count="40">
    <cellStyle name="Comma 2" xfId="1"/>
    <cellStyle name="Comma 2 2" xfId="2"/>
    <cellStyle name="Įprastas" xfId="0" builtinId="0"/>
    <cellStyle name="Įprastas 2" xfId="3"/>
    <cellStyle name="Įprastas 2 2" xfId="4"/>
    <cellStyle name="Įprastas 2 3" xfId="5"/>
    <cellStyle name="Įprastas 2 4" xfId="6"/>
    <cellStyle name="Įprastas 2 5" xfId="7"/>
    <cellStyle name="Įprastas 4 2" xfId="8"/>
    <cellStyle name="Kablelis" xfId="9" builtinId="3"/>
    <cellStyle name="Kablelis 2" xfId="10"/>
    <cellStyle name="Kablelis 2 2" xfId="11"/>
    <cellStyle name="Kablelis 2 2 2" xfId="12"/>
    <cellStyle name="Kablelis 3" xfId="13"/>
    <cellStyle name="Kablelis 3 2" xfId="14"/>
    <cellStyle name="Kablelis 3 2 2" xfId="15"/>
    <cellStyle name="Kablelis 3 3" xfId="16"/>
    <cellStyle name="Kablelis 4" xfId="17"/>
    <cellStyle name="Kablelis 4 2" xfId="18"/>
    <cellStyle name="Kablelis 4 2 2" xfId="19"/>
    <cellStyle name="Kablelis 4 3" xfId="20"/>
    <cellStyle name="Kablelis 5" xfId="21"/>
    <cellStyle name="Kablelis 5 2" xfId="22"/>
    <cellStyle name="Kablelis 5 2 2" xfId="23"/>
    <cellStyle name="Kablelis 5 3" xfId="24"/>
    <cellStyle name="Kablelis 6" xfId="25"/>
    <cellStyle name="Kablelis 6 2" xfId="26"/>
    <cellStyle name="Kablelis 7" xfId="39"/>
    <cellStyle name="Normal 2" xfId="27"/>
    <cellStyle name="Normal 2 2" xfId="28"/>
    <cellStyle name="Normal 2 2 2" xfId="29"/>
    <cellStyle name="Normal 2 2 3" xfId="30"/>
    <cellStyle name="Normal 2 3" xfId="31"/>
    <cellStyle name="Normal 2 4" xfId="32"/>
    <cellStyle name="Normal 3" xfId="33"/>
    <cellStyle name="Normal 3 2" xfId="34"/>
    <cellStyle name="Normal_1 programa (11.14)" xfId="35"/>
    <cellStyle name="Normal_Sheet1" xfId="36"/>
    <cellStyle name="Paprastas 2" xfId="37"/>
    <cellStyle name="Paprastas 3" xfId="38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1"/>
  <sheetViews>
    <sheetView topLeftCell="A10" zoomScaleNormal="100" workbookViewId="0">
      <selection activeCell="H21" sqref="H21"/>
    </sheetView>
  </sheetViews>
  <sheetFormatPr defaultColWidth="9.140625" defaultRowHeight="12.75" x14ac:dyDescent="0.2"/>
  <cols>
    <col min="1" max="1" width="44.28515625" style="21" customWidth="1"/>
    <col min="2" max="2" width="12.5703125" style="21" customWidth="1"/>
    <col min="3" max="4" width="10.85546875" style="21" customWidth="1"/>
    <col min="5" max="5" width="11.85546875" style="21" customWidth="1"/>
    <col min="6" max="16384" width="9.140625" style="21"/>
  </cols>
  <sheetData>
    <row r="1" spans="1:6" ht="30.75" customHeight="1" x14ac:dyDescent="0.2">
      <c r="A1" s="509" t="s">
        <v>45</v>
      </c>
      <c r="B1" s="510"/>
      <c r="C1" s="510"/>
      <c r="D1" s="510"/>
      <c r="E1" s="510"/>
    </row>
    <row r="2" spans="1:6" x14ac:dyDescent="0.2">
      <c r="A2" s="510" t="s">
        <v>33</v>
      </c>
      <c r="B2" s="510"/>
      <c r="C2" s="510"/>
      <c r="D2" s="510"/>
      <c r="E2" s="510"/>
    </row>
    <row r="4" spans="1:6" x14ac:dyDescent="0.2">
      <c r="A4" s="511" t="s">
        <v>34</v>
      </c>
      <c r="B4" s="511"/>
      <c r="C4" s="511"/>
      <c r="D4" s="511"/>
      <c r="E4" s="511"/>
    </row>
    <row r="6" spans="1:6" ht="13.5" thickBot="1" x14ac:dyDescent="0.25">
      <c r="B6" s="56"/>
      <c r="C6" s="56"/>
      <c r="D6" s="56"/>
      <c r="E6" s="56"/>
    </row>
    <row r="7" spans="1:6" ht="20.25" customHeight="1" x14ac:dyDescent="0.2">
      <c r="A7" s="512" t="s">
        <v>35</v>
      </c>
      <c r="B7" s="505" t="s">
        <v>54</v>
      </c>
      <c r="C7" s="505" t="s">
        <v>46</v>
      </c>
      <c r="D7" s="505" t="s">
        <v>47</v>
      </c>
      <c r="E7" s="507" t="s">
        <v>53</v>
      </c>
      <c r="F7" s="59"/>
    </row>
    <row r="8" spans="1:6" ht="15.75" thickBot="1" x14ac:dyDescent="0.25">
      <c r="A8" s="513"/>
      <c r="B8" s="506"/>
      <c r="C8" s="506"/>
      <c r="D8" s="506"/>
      <c r="E8" s="508"/>
      <c r="F8" s="59"/>
    </row>
    <row r="9" spans="1:6" ht="15.75" thickBot="1" x14ac:dyDescent="0.25">
      <c r="A9" s="60" t="s">
        <v>36</v>
      </c>
      <c r="B9" s="61" t="e">
        <f>SUM(B10,B12)</f>
        <v>#REF!</v>
      </c>
      <c r="C9" s="61">
        <v>0</v>
      </c>
      <c r="D9" s="61" t="e">
        <f>D13</f>
        <v>#REF!</v>
      </c>
      <c r="E9" s="62" t="e">
        <f>E13</f>
        <v>#REF!</v>
      </c>
      <c r="F9" s="59"/>
    </row>
    <row r="10" spans="1:6" ht="15" x14ac:dyDescent="0.2">
      <c r="A10" s="63" t="s">
        <v>37</v>
      </c>
      <c r="B10" s="64" t="e">
        <f>#REF!</f>
        <v>#REF!</v>
      </c>
      <c r="C10" s="64" t="e">
        <f>#REF!</f>
        <v>#REF!</v>
      </c>
      <c r="D10" s="64"/>
      <c r="E10" s="65"/>
      <c r="F10" s="59"/>
    </row>
    <row r="11" spans="1:6" ht="15" x14ac:dyDescent="0.2">
      <c r="A11" s="66" t="s">
        <v>38</v>
      </c>
      <c r="B11" s="67" t="e">
        <f>#REF!</f>
        <v>#REF!</v>
      </c>
      <c r="C11" s="67" t="e">
        <f>#REF!</f>
        <v>#REF!</v>
      </c>
      <c r="D11" s="67"/>
      <c r="E11" s="68"/>
      <c r="F11" s="59"/>
    </row>
    <row r="12" spans="1:6" ht="26.25" thickBot="1" x14ac:dyDescent="0.25">
      <c r="A12" s="69" t="s">
        <v>39</v>
      </c>
      <c r="B12" s="70" t="e">
        <f>#REF!</f>
        <v>#REF!</v>
      </c>
      <c r="C12" s="70" t="e">
        <f>#REF!</f>
        <v>#REF!</v>
      </c>
      <c r="D12" s="70"/>
      <c r="E12" s="71"/>
      <c r="F12" s="59"/>
    </row>
    <row r="13" spans="1:6" ht="15.75" thickBot="1" x14ac:dyDescent="0.25">
      <c r="A13" s="60" t="s">
        <v>40</v>
      </c>
      <c r="B13" s="61" t="e">
        <f>B14+B35</f>
        <v>#REF!</v>
      </c>
      <c r="C13" s="61" t="e">
        <f>C14+C35</f>
        <v>#REF!</v>
      </c>
      <c r="D13" s="61" t="e">
        <f>D14+D35</f>
        <v>#REF!</v>
      </c>
      <c r="E13" s="62" t="e">
        <f>E14+E35</f>
        <v>#REF!</v>
      </c>
      <c r="F13" s="59"/>
    </row>
    <row r="14" spans="1:6" ht="15" x14ac:dyDescent="0.2">
      <c r="A14" s="72" t="s">
        <v>41</v>
      </c>
      <c r="B14" s="73" t="e">
        <f>B15+B24+B25+B26+B27+B28+B29+B34</f>
        <v>#REF!</v>
      </c>
      <c r="C14" s="73" t="e">
        <f>C15+C24+C25+C26+C27+C28+C29+C34</f>
        <v>#REF!</v>
      </c>
      <c r="D14" s="73" t="e">
        <f>D15+D24+D25+D26+D27+D28+D29+D34</f>
        <v>#REF!</v>
      </c>
      <c r="E14" s="74" t="e">
        <f>E15+E24+E25+E26+E27+E28+E29+E34</f>
        <v>#REF!</v>
      </c>
      <c r="F14" s="59"/>
    </row>
    <row r="15" spans="1:6" ht="15" x14ac:dyDescent="0.2">
      <c r="A15" s="75" t="s">
        <v>42</v>
      </c>
      <c r="B15" s="67" t="e">
        <f>SUM(B17:B23)</f>
        <v>#REF!</v>
      </c>
      <c r="C15" s="67" t="e">
        <f>SUM(C17:C23)</f>
        <v>#REF!</v>
      </c>
      <c r="D15" s="67" t="e">
        <f>SUM(D17:D23)</f>
        <v>#REF!</v>
      </c>
      <c r="E15" s="68" t="e">
        <f>SUM(E17:E23)</f>
        <v>#REF!</v>
      </c>
      <c r="F15" s="59"/>
    </row>
    <row r="16" spans="1:6" ht="15" x14ac:dyDescent="0.2">
      <c r="A16" s="75" t="s">
        <v>43</v>
      </c>
      <c r="B16" s="67"/>
      <c r="C16" s="67"/>
      <c r="D16" s="67"/>
      <c r="E16" s="68"/>
      <c r="F16" s="59"/>
    </row>
    <row r="17" spans="1:6" ht="25.5" x14ac:dyDescent="0.2">
      <c r="A17" s="75" t="s">
        <v>60</v>
      </c>
      <c r="B17" s="67"/>
      <c r="C17" s="67"/>
      <c r="D17" s="67"/>
      <c r="E17" s="68"/>
      <c r="F17" s="59"/>
    </row>
    <row r="18" spans="1:6" ht="15" x14ac:dyDescent="0.2">
      <c r="A18" s="75" t="s">
        <v>61</v>
      </c>
      <c r="B18" s="67" t="e">
        <f>#REF!</f>
        <v>#REF!</v>
      </c>
      <c r="C18" s="67" t="e">
        <f>#REF!</f>
        <v>#REF!</v>
      </c>
      <c r="D18" s="67" t="e">
        <f>#REF!</f>
        <v>#REF!</v>
      </c>
      <c r="E18" s="68" t="e">
        <f>#REF!</f>
        <v>#REF!</v>
      </c>
      <c r="F18" s="59"/>
    </row>
    <row r="19" spans="1:6" ht="25.5" x14ac:dyDescent="0.2">
      <c r="A19" s="75" t="s">
        <v>62</v>
      </c>
      <c r="B19" s="76"/>
      <c r="C19" s="76"/>
      <c r="D19" s="76"/>
      <c r="E19" s="77"/>
      <c r="F19" s="59"/>
    </row>
    <row r="20" spans="1:6" ht="15" x14ac:dyDescent="0.2">
      <c r="A20" s="75" t="s">
        <v>63</v>
      </c>
      <c r="B20" s="76"/>
      <c r="C20" s="76"/>
      <c r="D20" s="76"/>
      <c r="E20" s="77"/>
      <c r="F20" s="59"/>
    </row>
    <row r="21" spans="1:6" ht="15" x14ac:dyDescent="0.2">
      <c r="A21" s="75" t="s">
        <v>64</v>
      </c>
      <c r="B21" s="76"/>
      <c r="C21" s="76"/>
      <c r="D21" s="76"/>
      <c r="E21" s="77"/>
      <c r="F21" s="59"/>
    </row>
    <row r="22" spans="1:6" ht="15" x14ac:dyDescent="0.2">
      <c r="A22" s="75" t="s">
        <v>65</v>
      </c>
      <c r="B22" s="76"/>
      <c r="C22" s="76"/>
      <c r="D22" s="76"/>
      <c r="E22" s="77"/>
      <c r="F22" s="59"/>
    </row>
    <row r="23" spans="1:6" ht="25.5" x14ac:dyDescent="0.2">
      <c r="A23" s="75" t="s">
        <v>66</v>
      </c>
      <c r="B23" s="76"/>
      <c r="C23" s="76"/>
      <c r="D23" s="76"/>
      <c r="E23" s="77"/>
      <c r="F23" s="59"/>
    </row>
    <row r="24" spans="1:6" ht="25.5" x14ac:dyDescent="0.2">
      <c r="A24" s="75" t="s">
        <v>67</v>
      </c>
      <c r="B24" s="67" t="e">
        <f>#REF!</f>
        <v>#REF!</v>
      </c>
      <c r="C24" s="67" t="e">
        <f>#REF!</f>
        <v>#REF!</v>
      </c>
      <c r="D24" s="67" t="e">
        <f>#REF!</f>
        <v>#REF!</v>
      </c>
      <c r="E24" s="68" t="e">
        <f>#REF!</f>
        <v>#REF!</v>
      </c>
      <c r="F24" s="59"/>
    </row>
    <row r="25" spans="1:6" ht="15" x14ac:dyDescent="0.2">
      <c r="A25" s="66" t="s">
        <v>68</v>
      </c>
      <c r="B25" s="67"/>
      <c r="C25" s="67"/>
      <c r="D25" s="67"/>
      <c r="E25" s="68"/>
      <c r="F25" s="59"/>
    </row>
    <row r="26" spans="1:6" ht="15" x14ac:dyDescent="0.2">
      <c r="A26" s="66" t="s">
        <v>69</v>
      </c>
      <c r="B26" s="67" t="e">
        <f>#REF!</f>
        <v>#REF!</v>
      </c>
      <c r="C26" s="67" t="e">
        <f>#REF!</f>
        <v>#REF!</v>
      </c>
      <c r="D26" s="67" t="e">
        <f>#REF!</f>
        <v>#REF!</v>
      </c>
      <c r="E26" s="68" t="e">
        <f>#REF!</f>
        <v>#REF!</v>
      </c>
      <c r="F26" s="59"/>
    </row>
    <row r="27" spans="1:6" ht="25.5" x14ac:dyDescent="0.2">
      <c r="A27" s="66" t="s">
        <v>70</v>
      </c>
      <c r="B27" s="67"/>
      <c r="C27" s="67"/>
      <c r="D27" s="67"/>
      <c r="E27" s="68"/>
      <c r="F27" s="59"/>
    </row>
    <row r="28" spans="1:6" ht="25.5" x14ac:dyDescent="0.2">
      <c r="A28" s="66" t="s">
        <v>71</v>
      </c>
      <c r="B28" s="67"/>
      <c r="C28" s="67"/>
      <c r="D28" s="67"/>
      <c r="E28" s="68"/>
      <c r="F28" s="59"/>
    </row>
    <row r="29" spans="1:6" ht="15" x14ac:dyDescent="0.2">
      <c r="A29" s="66" t="s">
        <v>72</v>
      </c>
      <c r="B29" s="67"/>
      <c r="C29" s="67"/>
      <c r="D29" s="67"/>
      <c r="E29" s="68"/>
      <c r="F29" s="59"/>
    </row>
    <row r="30" spans="1:6" ht="15" x14ac:dyDescent="0.2">
      <c r="A30" s="66" t="s">
        <v>73</v>
      </c>
      <c r="B30" s="67"/>
      <c r="C30" s="67"/>
      <c r="D30" s="67"/>
      <c r="E30" s="68"/>
      <c r="F30" s="59"/>
    </row>
    <row r="31" spans="1:6" ht="15" x14ac:dyDescent="0.2">
      <c r="A31" s="66" t="s">
        <v>74</v>
      </c>
      <c r="B31" s="67"/>
      <c r="C31" s="67"/>
      <c r="D31" s="67"/>
      <c r="E31" s="68"/>
      <c r="F31" s="59"/>
    </row>
    <row r="32" spans="1:6" ht="38.25" x14ac:dyDescent="0.2">
      <c r="A32" s="66" t="s">
        <v>75</v>
      </c>
      <c r="B32" s="67"/>
      <c r="C32" s="67"/>
      <c r="D32" s="67"/>
      <c r="E32" s="68"/>
      <c r="F32" s="59"/>
    </row>
    <row r="33" spans="1:6" ht="25.5" x14ac:dyDescent="0.2">
      <c r="A33" s="66" t="s">
        <v>76</v>
      </c>
      <c r="B33" s="76"/>
      <c r="C33" s="76"/>
      <c r="D33" s="76"/>
      <c r="E33" s="77"/>
      <c r="F33" s="59"/>
    </row>
    <row r="34" spans="1:6" ht="38.25" x14ac:dyDescent="0.2">
      <c r="A34" s="66" t="s">
        <v>77</v>
      </c>
      <c r="B34" s="76"/>
      <c r="C34" s="76"/>
      <c r="D34" s="76"/>
      <c r="E34" s="77"/>
      <c r="F34" s="59"/>
    </row>
    <row r="35" spans="1:6" ht="15" x14ac:dyDescent="0.2">
      <c r="A35" s="78" t="s">
        <v>44</v>
      </c>
      <c r="B35" s="79" t="e">
        <f>B36+B37+B38+B39+B40+B41</f>
        <v>#REF!</v>
      </c>
      <c r="C35" s="79" t="e">
        <f>C36+C37+C38+C39+C40+C41</f>
        <v>#REF!</v>
      </c>
      <c r="D35" s="79" t="e">
        <f>D36+D37+D38+D39+D40+D41</f>
        <v>#REF!</v>
      </c>
      <c r="E35" s="80" t="e">
        <f>E36+E37+E38+E39+E40+E41</f>
        <v>#REF!</v>
      </c>
      <c r="F35" s="59"/>
    </row>
    <row r="36" spans="1:6" ht="15" x14ac:dyDescent="0.2">
      <c r="A36" s="66" t="s">
        <v>78</v>
      </c>
      <c r="B36" s="67" t="e">
        <f>#REF!</f>
        <v>#REF!</v>
      </c>
      <c r="C36" s="67" t="e">
        <f>#REF!</f>
        <v>#REF!</v>
      </c>
      <c r="D36" s="67" t="e">
        <f>#REF!</f>
        <v>#REF!</v>
      </c>
      <c r="E36" s="68" t="e">
        <f>#REF!</f>
        <v>#REF!</v>
      </c>
      <c r="F36" s="59"/>
    </row>
    <row r="37" spans="1:6" ht="15" x14ac:dyDescent="0.2">
      <c r="A37" s="66" t="s">
        <v>79</v>
      </c>
      <c r="B37" s="67"/>
      <c r="C37" s="67"/>
      <c r="D37" s="67"/>
      <c r="E37" s="68"/>
      <c r="F37" s="59"/>
    </row>
    <row r="38" spans="1:6" ht="15" x14ac:dyDescent="0.2">
      <c r="A38" s="66" t="s">
        <v>80</v>
      </c>
      <c r="B38" s="67"/>
      <c r="C38" s="67"/>
      <c r="D38" s="67"/>
      <c r="E38" s="68"/>
      <c r="F38" s="59"/>
    </row>
    <row r="39" spans="1:6" ht="25.5" x14ac:dyDescent="0.2">
      <c r="A39" s="66" t="s">
        <v>81</v>
      </c>
      <c r="B39" s="67"/>
      <c r="C39" s="67"/>
      <c r="D39" s="67"/>
      <c r="E39" s="68"/>
      <c r="F39" s="59"/>
    </row>
    <row r="40" spans="1:6" ht="15" x14ac:dyDescent="0.2">
      <c r="A40" s="66" t="s">
        <v>82</v>
      </c>
      <c r="B40" s="67"/>
      <c r="C40" s="67"/>
      <c r="D40" s="67"/>
      <c r="E40" s="68"/>
      <c r="F40" s="59"/>
    </row>
    <row r="41" spans="1:6" ht="15.75" thickBot="1" x14ac:dyDescent="0.25">
      <c r="A41" s="81" t="s">
        <v>83</v>
      </c>
      <c r="B41" s="82"/>
      <c r="C41" s="82"/>
      <c r="D41" s="82"/>
      <c r="E41" s="83"/>
      <c r="F41" s="59"/>
    </row>
  </sheetData>
  <mergeCells count="8">
    <mergeCell ref="C7:C8"/>
    <mergeCell ref="D7:D8"/>
    <mergeCell ref="E7:E8"/>
    <mergeCell ref="A1:E1"/>
    <mergeCell ref="A2:E2"/>
    <mergeCell ref="A4:E4"/>
    <mergeCell ref="A7:A8"/>
    <mergeCell ref="B7:B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&amp;C&amp;[6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1"/>
  <sheetViews>
    <sheetView tabSelected="1" topLeftCell="A343" zoomScaleNormal="100" zoomScaleSheetLayoutView="100" workbookViewId="0">
      <selection activeCell="N466" sqref="N466"/>
    </sheetView>
  </sheetViews>
  <sheetFormatPr defaultColWidth="9.140625" defaultRowHeight="11.25" outlineLevelRow="1" x14ac:dyDescent="0.2"/>
  <cols>
    <col min="1" max="1" width="5.140625" style="1" customWidth="1"/>
    <col min="2" max="2" width="3.7109375" style="1" customWidth="1"/>
    <col min="3" max="3" width="5.42578125" style="1" customWidth="1"/>
    <col min="4" max="4" width="13.28515625" style="1" customWidth="1"/>
    <col min="5" max="5" width="10.7109375" style="1" hidden="1" customWidth="1"/>
    <col min="6" max="6" width="5.7109375" style="7" customWidth="1"/>
    <col min="7" max="7" width="7.28515625" style="1" customWidth="1"/>
    <col min="8" max="9" width="10" style="1" customWidth="1"/>
    <col min="10" max="10" width="9" style="1" customWidth="1"/>
    <col min="11" max="11" width="7.7109375" style="1" customWidth="1"/>
    <col min="12" max="12" width="10" style="1" customWidth="1"/>
    <col min="13" max="13" width="10.5703125" style="1" customWidth="1"/>
    <col min="14" max="14" width="10.28515625" style="1" customWidth="1"/>
    <col min="15" max="15" width="6.7109375" style="1" customWidth="1"/>
    <col min="16" max="16" width="10.140625" style="1" customWidth="1"/>
    <col min="17" max="17" width="9.85546875" style="1" customWidth="1"/>
    <col min="18" max="18" width="31.7109375" style="1" customWidth="1"/>
    <col min="19" max="19" width="15.85546875" style="1" customWidth="1"/>
    <col min="20" max="20" width="7" style="1" customWidth="1"/>
    <col min="21" max="21" width="7.140625" style="1" customWidth="1"/>
    <col min="22" max="29" width="9.140625" style="1"/>
    <col min="30" max="30" width="8.85546875" style="1" customWidth="1"/>
    <col min="31" max="16384" width="9.140625" style="1"/>
  </cols>
  <sheetData>
    <row r="1" spans="1:25" ht="13.5" customHeight="1" x14ac:dyDescent="0.2">
      <c r="A1" s="939" t="s">
        <v>373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</row>
    <row r="2" spans="1:25" ht="15" customHeight="1" x14ac:dyDescent="0.2">
      <c r="A2" s="878" t="s">
        <v>311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</row>
    <row r="3" spans="1:25" ht="13.5" customHeight="1" x14ac:dyDescent="0.2">
      <c r="A3" s="940" t="s">
        <v>375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</row>
    <row r="4" spans="1:25" s="2" customFormat="1" ht="12" x14ac:dyDescent="0.2">
      <c r="A4" s="879" t="s">
        <v>204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</row>
    <row r="5" spans="1:25" s="2" customFormat="1" ht="12" x14ac:dyDescent="0.2">
      <c r="A5" s="878" t="s">
        <v>199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</row>
    <row r="6" spans="1:25" ht="12" thickBot="1" x14ac:dyDescent="0.25">
      <c r="A6" s="880" t="s">
        <v>294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</row>
    <row r="7" spans="1:25" ht="18" customHeight="1" x14ac:dyDescent="0.2">
      <c r="A7" s="881" t="s">
        <v>0</v>
      </c>
      <c r="B7" s="883" t="s">
        <v>1</v>
      </c>
      <c r="C7" s="883" t="s">
        <v>2</v>
      </c>
      <c r="D7" s="886" t="s">
        <v>3</v>
      </c>
      <c r="E7" s="888" t="s">
        <v>4</v>
      </c>
      <c r="F7" s="888" t="s">
        <v>5</v>
      </c>
      <c r="G7" s="864" t="s">
        <v>6</v>
      </c>
      <c r="H7" s="867" t="s">
        <v>89</v>
      </c>
      <c r="I7" s="868"/>
      <c r="J7" s="868"/>
      <c r="K7" s="869"/>
      <c r="L7" s="867" t="s">
        <v>293</v>
      </c>
      <c r="M7" s="868"/>
      <c r="N7" s="868"/>
      <c r="O7" s="869"/>
      <c r="P7" s="870" t="s">
        <v>307</v>
      </c>
      <c r="Q7" s="870" t="s">
        <v>308</v>
      </c>
      <c r="R7" s="872" t="s">
        <v>90</v>
      </c>
      <c r="S7" s="872"/>
      <c r="T7" s="872"/>
      <c r="U7" s="873"/>
    </row>
    <row r="8" spans="1:25" ht="18.75" customHeight="1" x14ac:dyDescent="0.2">
      <c r="A8" s="882"/>
      <c r="B8" s="884"/>
      <c r="C8" s="884"/>
      <c r="D8" s="887"/>
      <c r="E8" s="889"/>
      <c r="F8" s="889"/>
      <c r="G8" s="865"/>
      <c r="H8" s="874" t="s">
        <v>7</v>
      </c>
      <c r="I8" s="622" t="s">
        <v>8</v>
      </c>
      <c r="J8" s="622"/>
      <c r="K8" s="876" t="s">
        <v>313</v>
      </c>
      <c r="L8" s="874" t="s">
        <v>7</v>
      </c>
      <c r="M8" s="622" t="s">
        <v>8</v>
      </c>
      <c r="N8" s="622"/>
      <c r="O8" s="876" t="s">
        <v>314</v>
      </c>
      <c r="P8" s="871"/>
      <c r="Q8" s="871"/>
      <c r="R8" s="890" t="s">
        <v>21</v>
      </c>
      <c r="S8" s="892" t="s">
        <v>9</v>
      </c>
      <c r="T8" s="622"/>
      <c r="U8" s="893"/>
    </row>
    <row r="9" spans="1:25" ht="75" customHeight="1" thickBot="1" x14ac:dyDescent="0.25">
      <c r="A9" s="882"/>
      <c r="B9" s="885"/>
      <c r="C9" s="885"/>
      <c r="D9" s="887"/>
      <c r="E9" s="889"/>
      <c r="F9" s="889"/>
      <c r="G9" s="866"/>
      <c r="H9" s="875"/>
      <c r="I9" s="154" t="s">
        <v>7</v>
      </c>
      <c r="J9" s="3" t="s">
        <v>10</v>
      </c>
      <c r="K9" s="877"/>
      <c r="L9" s="875"/>
      <c r="M9" s="154" t="s">
        <v>7</v>
      </c>
      <c r="N9" s="3" t="s">
        <v>10</v>
      </c>
      <c r="O9" s="877"/>
      <c r="P9" s="871"/>
      <c r="Q9" s="871"/>
      <c r="R9" s="891"/>
      <c r="S9" s="330" t="s">
        <v>309</v>
      </c>
      <c r="T9" s="330" t="s">
        <v>91</v>
      </c>
      <c r="U9" s="331" t="s">
        <v>310</v>
      </c>
    </row>
    <row r="10" spans="1:25" ht="25.5" customHeight="1" thickBot="1" x14ac:dyDescent="0.2">
      <c r="A10" s="826" t="s">
        <v>316</v>
      </c>
      <c r="B10" s="827"/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8"/>
    </row>
    <row r="11" spans="1:25" ht="18" customHeight="1" thickBot="1" x14ac:dyDescent="0.25">
      <c r="A11" s="823" t="s">
        <v>315</v>
      </c>
      <c r="B11" s="824"/>
      <c r="C11" s="824"/>
      <c r="D11" s="824"/>
      <c r="E11" s="824"/>
      <c r="F11" s="824"/>
      <c r="G11" s="824"/>
      <c r="H11" s="824"/>
      <c r="I11" s="824"/>
      <c r="J11" s="824"/>
      <c r="K11" s="824"/>
      <c r="L11" s="824"/>
      <c r="M11" s="824"/>
      <c r="N11" s="824"/>
      <c r="O11" s="824"/>
      <c r="P11" s="824"/>
      <c r="Q11" s="824"/>
      <c r="R11" s="824"/>
      <c r="S11" s="824"/>
      <c r="T11" s="824"/>
      <c r="U11" s="825"/>
    </row>
    <row r="12" spans="1:25" ht="20.25" customHeight="1" thickBot="1" x14ac:dyDescent="0.25">
      <c r="A12" s="332" t="s">
        <v>191</v>
      </c>
      <c r="B12" s="894" t="s">
        <v>119</v>
      </c>
      <c r="C12" s="895"/>
      <c r="D12" s="895"/>
      <c r="E12" s="895"/>
      <c r="F12" s="895"/>
      <c r="G12" s="895"/>
      <c r="H12" s="895"/>
      <c r="I12" s="895"/>
      <c r="J12" s="895"/>
      <c r="K12" s="895"/>
      <c r="L12" s="895"/>
      <c r="M12" s="895"/>
      <c r="N12" s="895"/>
      <c r="O12" s="895"/>
      <c r="P12" s="895"/>
      <c r="Q12" s="895"/>
      <c r="R12" s="895"/>
      <c r="S12" s="895"/>
      <c r="T12" s="895"/>
      <c r="U12" s="896"/>
      <c r="V12" s="4"/>
    </row>
    <row r="13" spans="1:25" ht="21" customHeight="1" thickBot="1" x14ac:dyDescent="0.25">
      <c r="A13" s="897" t="s">
        <v>192</v>
      </c>
      <c r="B13" s="898"/>
      <c r="C13" s="899" t="s">
        <v>207</v>
      </c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900"/>
      <c r="Q13" s="900"/>
      <c r="R13" s="900"/>
      <c r="S13" s="900"/>
      <c r="T13" s="900"/>
      <c r="U13" s="901"/>
      <c r="V13" s="4"/>
      <c r="Y13"/>
    </row>
    <row r="14" spans="1:25" ht="16.5" customHeight="1" x14ac:dyDescent="0.2">
      <c r="A14" s="847" t="s">
        <v>124</v>
      </c>
      <c r="B14" s="848"/>
      <c r="C14" s="849"/>
      <c r="D14" s="856" t="s">
        <v>92</v>
      </c>
      <c r="E14" s="857"/>
      <c r="F14" s="857"/>
      <c r="G14" s="858" t="s">
        <v>18</v>
      </c>
      <c r="H14" s="845">
        <f>I14+K14</f>
        <v>4084140</v>
      </c>
      <c r="I14" s="841">
        <f>I23+I28+I34+I39+I45+I50+I55+I61</f>
        <v>4084140</v>
      </c>
      <c r="J14" s="841">
        <f>J23+J28+J34+J39+J45+J50+J55+J61</f>
        <v>3060210</v>
      </c>
      <c r="K14" s="843">
        <f>K23+K28+K34+K39+K45+K50+K55+K61</f>
        <v>0</v>
      </c>
      <c r="L14" s="845">
        <f>M14+O14</f>
        <v>4019100</v>
      </c>
      <c r="M14" s="841">
        <f>M23+M28+M34+M39+M45+M50+M55+M61</f>
        <v>4019100</v>
      </c>
      <c r="N14" s="841">
        <f>N23+N28+N34+N39+N45+N50+N55+N61</f>
        <v>3013700</v>
      </c>
      <c r="O14" s="835">
        <f>O23+O28+O34+O39+O45+O50+O55+O61</f>
        <v>0</v>
      </c>
      <c r="P14" s="837">
        <f>P23+P28+P34+P39+P45+P50+P55+P61</f>
        <v>4455880</v>
      </c>
      <c r="Q14" s="839">
        <f>Q23+Q28+Q34+Q39+Q45+Q50+Q55+Q61</f>
        <v>4607190</v>
      </c>
      <c r="R14" s="498" t="s">
        <v>325</v>
      </c>
      <c r="S14" s="440">
        <v>2450</v>
      </c>
      <c r="T14" s="440">
        <v>2400</v>
      </c>
      <c r="U14" s="440">
        <v>2400</v>
      </c>
      <c r="V14" s="4"/>
    </row>
    <row r="15" spans="1:25" ht="21.75" customHeight="1" x14ac:dyDescent="0.2">
      <c r="A15" s="850"/>
      <c r="B15" s="851"/>
      <c r="C15" s="852"/>
      <c r="D15" s="597"/>
      <c r="E15" s="725"/>
      <c r="F15" s="725"/>
      <c r="G15" s="859"/>
      <c r="H15" s="846"/>
      <c r="I15" s="842"/>
      <c r="J15" s="842"/>
      <c r="K15" s="844"/>
      <c r="L15" s="846"/>
      <c r="M15" s="842"/>
      <c r="N15" s="842"/>
      <c r="O15" s="836"/>
      <c r="P15" s="838"/>
      <c r="Q15" s="840"/>
      <c r="R15" s="498" t="s">
        <v>330</v>
      </c>
      <c r="S15" s="440">
        <v>17</v>
      </c>
      <c r="T15" s="440">
        <v>18</v>
      </c>
      <c r="U15" s="440">
        <v>19</v>
      </c>
      <c r="V15" s="4"/>
    </row>
    <row r="16" spans="1:25" ht="15" customHeight="1" x14ac:dyDescent="0.2">
      <c r="A16" s="850"/>
      <c r="B16" s="851"/>
      <c r="C16" s="852"/>
      <c r="D16" s="597"/>
      <c r="E16" s="725"/>
      <c r="F16" s="725"/>
      <c r="G16" s="333" t="s">
        <v>58</v>
      </c>
      <c r="H16" s="334">
        <f>I16+K16</f>
        <v>0</v>
      </c>
      <c r="I16" s="335">
        <f t="shared" ref="I16:K17" si="0">I24+I29+I35+I40+I46+I51+I56+I62</f>
        <v>0</v>
      </c>
      <c r="J16" s="335">
        <f t="shared" si="0"/>
        <v>0</v>
      </c>
      <c r="K16" s="336">
        <f t="shared" si="0"/>
        <v>0</v>
      </c>
      <c r="L16" s="334">
        <f>M16+O16</f>
        <v>0</v>
      </c>
      <c r="M16" s="335">
        <f t="shared" ref="M16:Q18" si="1">M24+M29+M35+M40+M46+M51+M56+M62</f>
        <v>0</v>
      </c>
      <c r="N16" s="335">
        <f t="shared" si="1"/>
        <v>0</v>
      </c>
      <c r="O16" s="337">
        <f t="shared" si="1"/>
        <v>0</v>
      </c>
      <c r="P16" s="496">
        <f t="shared" si="1"/>
        <v>0</v>
      </c>
      <c r="Q16" s="494">
        <f t="shared" si="1"/>
        <v>0</v>
      </c>
      <c r="R16" s="498" t="s">
        <v>324</v>
      </c>
      <c r="S16" s="440">
        <v>120</v>
      </c>
      <c r="T16" s="440">
        <v>115</v>
      </c>
      <c r="U16" s="440">
        <v>115</v>
      </c>
      <c r="V16" s="4"/>
    </row>
    <row r="17" spans="1:22" ht="24.75" customHeight="1" x14ac:dyDescent="0.2">
      <c r="A17" s="850"/>
      <c r="B17" s="851"/>
      <c r="C17" s="852"/>
      <c r="D17" s="597"/>
      <c r="E17" s="725"/>
      <c r="F17" s="725"/>
      <c r="G17" s="333" t="s">
        <v>376</v>
      </c>
      <c r="H17" s="334">
        <f>I17+K17</f>
        <v>0</v>
      </c>
      <c r="I17" s="335">
        <f t="shared" si="0"/>
        <v>0</v>
      </c>
      <c r="J17" s="335">
        <f t="shared" si="0"/>
        <v>0</v>
      </c>
      <c r="K17" s="336">
        <f t="shared" si="0"/>
        <v>0</v>
      </c>
      <c r="L17" s="334">
        <f>M17+O17</f>
        <v>102200</v>
      </c>
      <c r="M17" s="335">
        <f>M25+M30+M36+M41+M47+M52+M57+M63</f>
        <v>102200</v>
      </c>
      <c r="N17" s="335">
        <f t="shared" si="1"/>
        <v>78100</v>
      </c>
      <c r="O17" s="337">
        <f t="shared" si="1"/>
        <v>0</v>
      </c>
      <c r="P17" s="496">
        <f t="shared" si="1"/>
        <v>0</v>
      </c>
      <c r="Q17" s="494">
        <f t="shared" si="1"/>
        <v>0</v>
      </c>
      <c r="R17" s="499" t="s">
        <v>326</v>
      </c>
      <c r="S17" s="440">
        <v>550</v>
      </c>
      <c r="T17" s="440">
        <v>500</v>
      </c>
      <c r="U17" s="440">
        <v>500</v>
      </c>
      <c r="V17" s="4"/>
    </row>
    <row r="18" spans="1:22" ht="15" hidden="1" customHeight="1" x14ac:dyDescent="0.2">
      <c r="A18" s="850"/>
      <c r="B18" s="851"/>
      <c r="C18" s="852"/>
      <c r="D18" s="597"/>
      <c r="E18" s="725"/>
      <c r="F18" s="725"/>
      <c r="G18" s="333" t="s">
        <v>270</v>
      </c>
      <c r="H18" s="334">
        <f>I18+K18</f>
        <v>0</v>
      </c>
      <c r="I18" s="335">
        <f>I26+I37+I42+I48+I53+I58+I64</f>
        <v>0</v>
      </c>
      <c r="J18" s="335">
        <f>J26+J31+J37+J42+J48+J53+J58+J64</f>
        <v>0</v>
      </c>
      <c r="K18" s="336">
        <f>K26+K31+K37+K42+K48+K53+K58+K64</f>
        <v>0</v>
      </c>
      <c r="L18" s="334">
        <f>M18+O18</f>
        <v>0</v>
      </c>
      <c r="M18" s="335">
        <f t="shared" si="1"/>
        <v>0</v>
      </c>
      <c r="N18" s="335">
        <f t="shared" si="1"/>
        <v>0</v>
      </c>
      <c r="O18" s="337">
        <f t="shared" si="1"/>
        <v>0</v>
      </c>
      <c r="P18" s="496">
        <f t="shared" si="1"/>
        <v>0</v>
      </c>
      <c r="Q18" s="494">
        <f t="shared" si="1"/>
        <v>0</v>
      </c>
      <c r="R18" s="498"/>
      <c r="S18" s="440"/>
      <c r="T18" s="440"/>
      <c r="U18" s="440"/>
      <c r="V18" s="4"/>
    </row>
    <row r="19" spans="1:22" ht="22.5" customHeight="1" x14ac:dyDescent="0.2">
      <c r="A19" s="850"/>
      <c r="B19" s="851"/>
      <c r="C19" s="852"/>
      <c r="D19" s="597"/>
      <c r="E19" s="725"/>
      <c r="F19" s="725"/>
      <c r="G19" s="333" t="s">
        <v>304</v>
      </c>
      <c r="H19" s="334">
        <f>I19+K19</f>
        <v>0</v>
      </c>
      <c r="I19" s="335">
        <f>I32+I43</f>
        <v>0</v>
      </c>
      <c r="J19" s="335">
        <f>J32+J43</f>
        <v>0</v>
      </c>
      <c r="K19" s="336">
        <f>K32+K43</f>
        <v>0</v>
      </c>
      <c r="L19" s="334">
        <f>M19+O19</f>
        <v>8100</v>
      </c>
      <c r="M19" s="335">
        <f>M32+M43</f>
        <v>8100</v>
      </c>
      <c r="N19" s="335">
        <f>N32+N43</f>
        <v>6200</v>
      </c>
      <c r="O19" s="337">
        <f>O32+O43</f>
        <v>0</v>
      </c>
      <c r="P19" s="496">
        <f>P32+P43</f>
        <v>0</v>
      </c>
      <c r="Q19" s="494">
        <f>Q32+Q43</f>
        <v>0</v>
      </c>
      <c r="R19" s="500" t="s">
        <v>327</v>
      </c>
      <c r="S19" s="440">
        <v>680</v>
      </c>
      <c r="T19" s="440">
        <v>680</v>
      </c>
      <c r="U19" s="440">
        <v>680</v>
      </c>
      <c r="V19" s="4"/>
    </row>
    <row r="20" spans="1:22" ht="15" hidden="1" customHeight="1" x14ac:dyDescent="0.2">
      <c r="A20" s="850"/>
      <c r="B20" s="851"/>
      <c r="C20" s="852"/>
      <c r="D20" s="597"/>
      <c r="E20" s="725"/>
      <c r="F20" s="725"/>
      <c r="G20" s="333" t="s">
        <v>94</v>
      </c>
      <c r="H20" s="334">
        <f>I20+K20</f>
        <v>0</v>
      </c>
      <c r="I20" s="335">
        <f>I59</f>
        <v>0</v>
      </c>
      <c r="J20" s="335">
        <f>J59</f>
        <v>0</v>
      </c>
      <c r="K20" s="336">
        <f>K59</f>
        <v>0</v>
      </c>
      <c r="L20" s="334">
        <f>M20+O20</f>
        <v>0</v>
      </c>
      <c r="M20" s="335">
        <f>M59</f>
        <v>0</v>
      </c>
      <c r="N20" s="335">
        <f>N59</f>
        <v>0</v>
      </c>
      <c r="O20" s="337">
        <f>O59</f>
        <v>0</v>
      </c>
      <c r="P20" s="496">
        <f>P59</f>
        <v>0</v>
      </c>
      <c r="Q20" s="494">
        <f>Q59</f>
        <v>0</v>
      </c>
      <c r="R20" s="498"/>
      <c r="S20" s="440"/>
      <c r="T20" s="440"/>
      <c r="U20" s="440"/>
      <c r="V20" s="4"/>
    </row>
    <row r="21" spans="1:22" ht="23.25" customHeight="1" x14ac:dyDescent="0.2">
      <c r="A21" s="850"/>
      <c r="B21" s="851"/>
      <c r="C21" s="852"/>
      <c r="D21" s="597"/>
      <c r="E21" s="725"/>
      <c r="F21" s="725"/>
      <c r="G21" s="860" t="s">
        <v>11</v>
      </c>
      <c r="H21" s="862">
        <f t="shared" ref="H21:O21" si="2">SUM(H27+H33+H38+H44+H49+H54+H60+H65)</f>
        <v>4084140</v>
      </c>
      <c r="I21" s="821">
        <f t="shared" si="2"/>
        <v>4084140</v>
      </c>
      <c r="J21" s="821">
        <f t="shared" si="2"/>
        <v>3060210</v>
      </c>
      <c r="K21" s="941">
        <f t="shared" si="2"/>
        <v>0</v>
      </c>
      <c r="L21" s="862">
        <f t="shared" si="2"/>
        <v>4129400</v>
      </c>
      <c r="M21" s="821">
        <f t="shared" si="2"/>
        <v>4129400</v>
      </c>
      <c r="N21" s="821">
        <f t="shared" si="2"/>
        <v>3098000</v>
      </c>
      <c r="O21" s="902">
        <f t="shared" si="2"/>
        <v>0</v>
      </c>
      <c r="P21" s="904">
        <f>SUM(P23+P28+P34+P39+P45+P50+P55+P61)</f>
        <v>4455880</v>
      </c>
      <c r="Q21" s="906">
        <f>SUM(Q27+Q33+Q38+Q44+Q49+Q54+Q60+Q65)</f>
        <v>4607190</v>
      </c>
      <c r="R21" s="500" t="s">
        <v>328</v>
      </c>
      <c r="S21" s="440">
        <v>175</v>
      </c>
      <c r="T21" s="440">
        <v>170</v>
      </c>
      <c r="U21" s="440">
        <v>170</v>
      </c>
      <c r="V21" s="4"/>
    </row>
    <row r="22" spans="1:22" ht="21" customHeight="1" x14ac:dyDescent="0.2">
      <c r="A22" s="853"/>
      <c r="B22" s="854"/>
      <c r="C22" s="855"/>
      <c r="D22" s="597"/>
      <c r="E22" s="726"/>
      <c r="F22" s="726"/>
      <c r="G22" s="861"/>
      <c r="H22" s="863"/>
      <c r="I22" s="822"/>
      <c r="J22" s="822"/>
      <c r="K22" s="942"/>
      <c r="L22" s="863"/>
      <c r="M22" s="822"/>
      <c r="N22" s="822"/>
      <c r="O22" s="903"/>
      <c r="P22" s="905"/>
      <c r="Q22" s="906"/>
      <c r="R22" s="500" t="s">
        <v>329</v>
      </c>
      <c r="S22" s="441">
        <v>1220</v>
      </c>
      <c r="T22" s="441">
        <v>1220</v>
      </c>
      <c r="U22" s="441">
        <v>1220</v>
      </c>
      <c r="V22" s="183"/>
    </row>
    <row r="23" spans="1:22" x14ac:dyDescent="0.2">
      <c r="A23" s="545" t="s">
        <v>125</v>
      </c>
      <c r="B23" s="829"/>
      <c r="C23" s="830"/>
      <c r="D23" s="561" t="s">
        <v>208</v>
      </c>
      <c r="E23" s="683"/>
      <c r="F23" s="654" t="s">
        <v>97</v>
      </c>
      <c r="G23" s="149" t="s">
        <v>18</v>
      </c>
      <c r="H23" s="196">
        <f>I23+K23</f>
        <v>746860</v>
      </c>
      <c r="I23" s="197">
        <v>746860</v>
      </c>
      <c r="J23" s="197">
        <v>561300</v>
      </c>
      <c r="K23" s="198"/>
      <c r="L23" s="196">
        <f>M23+O23</f>
        <v>732700</v>
      </c>
      <c r="M23" s="197">
        <v>732700</v>
      </c>
      <c r="N23" s="197">
        <v>551100</v>
      </c>
      <c r="O23" s="199"/>
      <c r="P23" s="200">
        <v>746860</v>
      </c>
      <c r="Q23" s="202">
        <v>746860</v>
      </c>
      <c r="R23" s="818"/>
      <c r="S23" s="156"/>
      <c r="T23" s="156"/>
      <c r="U23" s="157"/>
      <c r="V23" s="4"/>
    </row>
    <row r="24" spans="1:22" ht="13.5" hidden="1" customHeight="1" x14ac:dyDescent="0.2">
      <c r="A24" s="548"/>
      <c r="B24" s="831"/>
      <c r="C24" s="832"/>
      <c r="D24" s="561"/>
      <c r="E24" s="684"/>
      <c r="F24" s="655"/>
      <c r="G24" s="149" t="s">
        <v>58</v>
      </c>
      <c r="H24" s="196">
        <f>I24+K24</f>
        <v>0</v>
      </c>
      <c r="I24" s="197"/>
      <c r="J24" s="197"/>
      <c r="K24" s="198"/>
      <c r="L24" s="196">
        <f>M24+O24</f>
        <v>0</v>
      </c>
      <c r="M24" s="197"/>
      <c r="N24" s="197"/>
      <c r="O24" s="199"/>
      <c r="P24" s="200"/>
      <c r="Q24" s="202"/>
      <c r="R24" s="819"/>
      <c r="S24" s="156"/>
      <c r="T24" s="156"/>
      <c r="U24" s="157"/>
      <c r="V24" s="4"/>
    </row>
    <row r="25" spans="1:22" ht="16.5" customHeight="1" outlineLevel="1" x14ac:dyDescent="0.2">
      <c r="A25" s="548"/>
      <c r="B25" s="831"/>
      <c r="C25" s="832"/>
      <c r="D25" s="561"/>
      <c r="E25" s="684"/>
      <c r="F25" s="655"/>
      <c r="G25" s="149" t="s">
        <v>376</v>
      </c>
      <c r="H25" s="196">
        <f>I25+K25</f>
        <v>0</v>
      </c>
      <c r="I25" s="197"/>
      <c r="J25" s="197"/>
      <c r="K25" s="198"/>
      <c r="L25" s="196">
        <f>M25+O25</f>
        <v>20400</v>
      </c>
      <c r="M25" s="197">
        <v>20400</v>
      </c>
      <c r="N25" s="197">
        <v>15600</v>
      </c>
      <c r="O25" s="199"/>
      <c r="P25" s="200"/>
      <c r="Q25" s="202"/>
      <c r="R25" s="819"/>
      <c r="S25" s="156"/>
      <c r="T25" s="156"/>
      <c r="U25" s="157"/>
      <c r="V25" s="4"/>
    </row>
    <row r="26" spans="1:22" ht="16.5" hidden="1" customHeight="1" outlineLevel="1" x14ac:dyDescent="0.2">
      <c r="A26" s="548"/>
      <c r="B26" s="831"/>
      <c r="C26" s="832"/>
      <c r="D26" s="561"/>
      <c r="E26" s="684"/>
      <c r="F26" s="655"/>
      <c r="G26" s="149" t="s">
        <v>270</v>
      </c>
      <c r="H26" s="196">
        <f>I26+K26</f>
        <v>0</v>
      </c>
      <c r="I26" s="197"/>
      <c r="J26" s="197"/>
      <c r="K26" s="198"/>
      <c r="L26" s="196">
        <f>M26+O26</f>
        <v>0</v>
      </c>
      <c r="M26" s="197"/>
      <c r="N26" s="197"/>
      <c r="O26" s="199"/>
      <c r="P26" s="200"/>
      <c r="Q26" s="202"/>
      <c r="R26" s="819"/>
      <c r="S26" s="156"/>
      <c r="T26" s="156"/>
      <c r="U26" s="157"/>
      <c r="V26" s="4"/>
    </row>
    <row r="27" spans="1:22" ht="34.5" customHeight="1" outlineLevel="1" x14ac:dyDescent="0.2">
      <c r="A27" s="558"/>
      <c r="B27" s="833"/>
      <c r="C27" s="834"/>
      <c r="D27" s="561"/>
      <c r="E27" s="703"/>
      <c r="F27" s="656"/>
      <c r="G27" s="162" t="s">
        <v>11</v>
      </c>
      <c r="H27" s="193">
        <f t="shared" ref="H27:Q27" si="3">SUM(H23:H26)</f>
        <v>746860</v>
      </c>
      <c r="I27" s="203">
        <f t="shared" si="3"/>
        <v>746860</v>
      </c>
      <c r="J27" s="203">
        <f t="shared" si="3"/>
        <v>561300</v>
      </c>
      <c r="K27" s="195">
        <f t="shared" si="3"/>
        <v>0</v>
      </c>
      <c r="L27" s="193">
        <f>SUM(L23:L26)</f>
        <v>753100</v>
      </c>
      <c r="M27" s="203">
        <f t="shared" si="3"/>
        <v>753100</v>
      </c>
      <c r="N27" s="203">
        <f>SUM(N23:N26)</f>
        <v>566700</v>
      </c>
      <c r="O27" s="204">
        <f t="shared" si="3"/>
        <v>0</v>
      </c>
      <c r="P27" s="205">
        <f t="shared" si="3"/>
        <v>746860</v>
      </c>
      <c r="Q27" s="465">
        <f t="shared" si="3"/>
        <v>746860</v>
      </c>
      <c r="R27" s="820"/>
      <c r="S27" s="86"/>
      <c r="T27" s="86"/>
      <c r="U27" s="96"/>
      <c r="V27" s="4"/>
    </row>
    <row r="28" spans="1:22" ht="16.5" customHeight="1" outlineLevel="1" x14ac:dyDescent="0.2">
      <c r="A28" s="545" t="s">
        <v>126</v>
      </c>
      <c r="B28" s="546"/>
      <c r="C28" s="547"/>
      <c r="D28" s="561" t="s">
        <v>209</v>
      </c>
      <c r="E28" s="683"/>
      <c r="F28" s="562" t="s">
        <v>98</v>
      </c>
      <c r="G28" s="149" t="s">
        <v>18</v>
      </c>
      <c r="H28" s="196">
        <f>I28+K28</f>
        <v>611010</v>
      </c>
      <c r="I28" s="197">
        <v>611010</v>
      </c>
      <c r="J28" s="197">
        <v>459810</v>
      </c>
      <c r="K28" s="198"/>
      <c r="L28" s="196">
        <f>M28+O28</f>
        <v>582300</v>
      </c>
      <c r="M28" s="197">
        <v>582300</v>
      </c>
      <c r="N28" s="197">
        <v>436000</v>
      </c>
      <c r="O28" s="199"/>
      <c r="P28" s="200">
        <v>834500</v>
      </c>
      <c r="Q28" s="202">
        <v>899700</v>
      </c>
      <c r="R28" s="818"/>
      <c r="S28" s="156"/>
      <c r="T28" s="156"/>
      <c r="U28" s="157"/>
      <c r="V28" s="4"/>
    </row>
    <row r="29" spans="1:22" ht="16.5" hidden="1" customHeight="1" outlineLevel="1" x14ac:dyDescent="0.2">
      <c r="A29" s="548"/>
      <c r="B29" s="549"/>
      <c r="C29" s="550"/>
      <c r="D29" s="561"/>
      <c r="E29" s="684"/>
      <c r="F29" s="562"/>
      <c r="G29" s="149" t="s">
        <v>58</v>
      </c>
      <c r="H29" s="196">
        <f>I29+K29</f>
        <v>0</v>
      </c>
      <c r="I29" s="197"/>
      <c r="J29" s="197"/>
      <c r="K29" s="198"/>
      <c r="L29" s="196">
        <f>M29+O29</f>
        <v>0</v>
      </c>
      <c r="M29" s="197"/>
      <c r="N29" s="197"/>
      <c r="O29" s="199"/>
      <c r="P29" s="200"/>
      <c r="Q29" s="202"/>
      <c r="R29" s="819"/>
      <c r="S29" s="156"/>
      <c r="T29" s="156"/>
      <c r="U29" s="157"/>
      <c r="V29" s="4"/>
    </row>
    <row r="30" spans="1:22" ht="16.5" customHeight="1" outlineLevel="1" x14ac:dyDescent="0.2">
      <c r="A30" s="548"/>
      <c r="B30" s="549"/>
      <c r="C30" s="550"/>
      <c r="D30" s="561"/>
      <c r="E30" s="684"/>
      <c r="F30" s="562"/>
      <c r="G30" s="149" t="s">
        <v>376</v>
      </c>
      <c r="H30" s="196">
        <f>I30+K30</f>
        <v>0</v>
      </c>
      <c r="I30" s="197"/>
      <c r="J30" s="197"/>
      <c r="K30" s="198"/>
      <c r="L30" s="196">
        <f>M30+O30</f>
        <v>16700</v>
      </c>
      <c r="M30" s="197">
        <v>16700</v>
      </c>
      <c r="N30" s="197">
        <v>12800</v>
      </c>
      <c r="O30" s="199"/>
      <c r="P30" s="200"/>
      <c r="Q30" s="202"/>
      <c r="R30" s="819"/>
      <c r="S30" s="156"/>
      <c r="T30" s="156"/>
      <c r="U30" s="157"/>
      <c r="V30" s="4"/>
    </row>
    <row r="31" spans="1:22" ht="16.5" hidden="1" customHeight="1" outlineLevel="1" x14ac:dyDescent="0.2">
      <c r="A31" s="548"/>
      <c r="B31" s="549"/>
      <c r="C31" s="550"/>
      <c r="D31" s="561"/>
      <c r="E31" s="684"/>
      <c r="F31" s="562"/>
      <c r="G31" s="149" t="s">
        <v>270</v>
      </c>
      <c r="H31" s="196">
        <f>I31+K31</f>
        <v>0</v>
      </c>
      <c r="I31" s="197"/>
      <c r="J31" s="197"/>
      <c r="K31" s="198"/>
      <c r="L31" s="196">
        <f>M31+O31</f>
        <v>0</v>
      </c>
      <c r="M31" s="197"/>
      <c r="N31" s="197"/>
      <c r="O31" s="199"/>
      <c r="P31" s="200"/>
      <c r="Q31" s="202"/>
      <c r="R31" s="819"/>
      <c r="S31" s="156"/>
      <c r="T31" s="156"/>
      <c r="U31" s="157"/>
      <c r="V31" s="4"/>
    </row>
    <row r="32" spans="1:22" ht="16.5" hidden="1" customHeight="1" outlineLevel="1" x14ac:dyDescent="0.2">
      <c r="A32" s="548"/>
      <c r="B32" s="549"/>
      <c r="C32" s="550"/>
      <c r="D32" s="561"/>
      <c r="E32" s="684"/>
      <c r="F32" s="562"/>
      <c r="G32" s="149" t="s">
        <v>304</v>
      </c>
      <c r="H32" s="196"/>
      <c r="I32" s="197"/>
      <c r="J32" s="197"/>
      <c r="K32" s="198"/>
      <c r="L32" s="196"/>
      <c r="M32" s="197"/>
      <c r="N32" s="197"/>
      <c r="O32" s="199"/>
      <c r="P32" s="200"/>
      <c r="Q32" s="202"/>
      <c r="R32" s="819"/>
      <c r="S32" s="156"/>
      <c r="T32" s="156"/>
      <c r="U32" s="157"/>
      <c r="V32" s="4"/>
    </row>
    <row r="33" spans="1:22" ht="39.75" customHeight="1" outlineLevel="1" x14ac:dyDescent="0.2">
      <c r="A33" s="558"/>
      <c r="B33" s="559"/>
      <c r="C33" s="560"/>
      <c r="D33" s="561"/>
      <c r="E33" s="703"/>
      <c r="F33" s="562"/>
      <c r="G33" s="162" t="s">
        <v>11</v>
      </c>
      <c r="H33" s="193">
        <f>SUM(H28:H32)</f>
        <v>611010</v>
      </c>
      <c r="I33" s="203">
        <f>SUM(I28:I32)</f>
        <v>611010</v>
      </c>
      <c r="J33" s="203">
        <f>SUM(J28:J32)</f>
        <v>459810</v>
      </c>
      <c r="K33" s="195">
        <f t="shared" ref="K33:Q33" si="4">SUM(K28:K31)</f>
        <v>0</v>
      </c>
      <c r="L33" s="193">
        <f>SUM(L28:L32)</f>
        <v>599000</v>
      </c>
      <c r="M33" s="203">
        <f>SUM(M28:M32)</f>
        <v>599000</v>
      </c>
      <c r="N33" s="203">
        <f>SUM(N28:N32)</f>
        <v>448800</v>
      </c>
      <c r="O33" s="204">
        <f t="shared" si="4"/>
        <v>0</v>
      </c>
      <c r="P33" s="205">
        <f t="shared" si="4"/>
        <v>834500</v>
      </c>
      <c r="Q33" s="465">
        <f t="shared" si="4"/>
        <v>899700</v>
      </c>
      <c r="R33" s="820"/>
      <c r="S33" s="86"/>
      <c r="T33" s="86"/>
      <c r="U33" s="96"/>
      <c r="V33" s="4"/>
    </row>
    <row r="34" spans="1:22" ht="16.5" customHeight="1" outlineLevel="1" x14ac:dyDescent="0.2">
      <c r="A34" s="545" t="s">
        <v>277</v>
      </c>
      <c r="B34" s="546"/>
      <c r="C34" s="547"/>
      <c r="D34" s="561" t="s">
        <v>210</v>
      </c>
      <c r="E34" s="683"/>
      <c r="F34" s="562" t="s">
        <v>99</v>
      </c>
      <c r="G34" s="149" t="s">
        <v>18</v>
      </c>
      <c r="H34" s="196">
        <f>I34+K34</f>
        <v>438050</v>
      </c>
      <c r="I34" s="197">
        <v>438050</v>
      </c>
      <c r="J34" s="197">
        <v>329090</v>
      </c>
      <c r="K34" s="198"/>
      <c r="L34" s="196">
        <f>M34+O34</f>
        <v>451600</v>
      </c>
      <c r="M34" s="197">
        <v>451600</v>
      </c>
      <c r="N34" s="197">
        <v>336300</v>
      </c>
      <c r="O34" s="199"/>
      <c r="P34" s="200">
        <v>438050</v>
      </c>
      <c r="Q34" s="202">
        <v>438050</v>
      </c>
      <c r="R34" s="818"/>
      <c r="S34" s="156"/>
      <c r="T34" s="156"/>
      <c r="U34" s="157"/>
      <c r="V34" s="4"/>
    </row>
    <row r="35" spans="1:22" ht="13.5" hidden="1" customHeight="1" outlineLevel="1" x14ac:dyDescent="0.2">
      <c r="A35" s="548"/>
      <c r="B35" s="549"/>
      <c r="C35" s="550"/>
      <c r="D35" s="561"/>
      <c r="E35" s="684"/>
      <c r="F35" s="562"/>
      <c r="G35" s="149" t="s">
        <v>58</v>
      </c>
      <c r="H35" s="196">
        <f>I35+K35</f>
        <v>0</v>
      </c>
      <c r="I35" s="197"/>
      <c r="J35" s="197"/>
      <c r="K35" s="198"/>
      <c r="L35" s="196">
        <f>M35+O35</f>
        <v>0</v>
      </c>
      <c r="M35" s="197"/>
      <c r="N35" s="197"/>
      <c r="O35" s="199"/>
      <c r="P35" s="200"/>
      <c r="Q35" s="202"/>
      <c r="R35" s="819"/>
      <c r="S35" s="156"/>
      <c r="T35" s="156"/>
      <c r="U35" s="157"/>
      <c r="V35" s="4"/>
    </row>
    <row r="36" spans="1:22" ht="16.5" customHeight="1" outlineLevel="1" x14ac:dyDescent="0.2">
      <c r="A36" s="548"/>
      <c r="B36" s="549"/>
      <c r="C36" s="550"/>
      <c r="D36" s="561"/>
      <c r="E36" s="684"/>
      <c r="F36" s="562"/>
      <c r="G36" s="149" t="s">
        <v>376</v>
      </c>
      <c r="H36" s="196">
        <f>I36+K36</f>
        <v>0</v>
      </c>
      <c r="I36" s="197"/>
      <c r="J36" s="197"/>
      <c r="K36" s="198"/>
      <c r="L36" s="196">
        <f>M36+O36</f>
        <v>11500</v>
      </c>
      <c r="M36" s="197">
        <v>11500</v>
      </c>
      <c r="N36" s="197">
        <v>8800</v>
      </c>
      <c r="O36" s="199"/>
      <c r="P36" s="200"/>
      <c r="Q36" s="202"/>
      <c r="R36" s="819"/>
      <c r="S36" s="156"/>
      <c r="T36" s="156"/>
      <c r="U36" s="157"/>
      <c r="V36" s="4"/>
    </row>
    <row r="37" spans="1:22" ht="16.5" hidden="1" customHeight="1" outlineLevel="1" x14ac:dyDescent="0.2">
      <c r="A37" s="548"/>
      <c r="B37" s="549"/>
      <c r="C37" s="550"/>
      <c r="D37" s="561"/>
      <c r="E37" s="684"/>
      <c r="F37" s="562"/>
      <c r="G37" s="149" t="s">
        <v>270</v>
      </c>
      <c r="H37" s="196">
        <f>I37+K37</f>
        <v>0</v>
      </c>
      <c r="I37" s="197"/>
      <c r="J37" s="197"/>
      <c r="K37" s="198"/>
      <c r="L37" s="196">
        <f>M37+O37</f>
        <v>0</v>
      </c>
      <c r="M37" s="197"/>
      <c r="N37" s="197"/>
      <c r="O37" s="199"/>
      <c r="P37" s="200"/>
      <c r="Q37" s="202"/>
      <c r="R37" s="819"/>
      <c r="S37" s="156"/>
      <c r="T37" s="156"/>
      <c r="U37" s="157"/>
      <c r="V37" s="4"/>
    </row>
    <row r="38" spans="1:22" ht="37.5" customHeight="1" outlineLevel="1" x14ac:dyDescent="0.2">
      <c r="A38" s="558"/>
      <c r="B38" s="559"/>
      <c r="C38" s="560"/>
      <c r="D38" s="561"/>
      <c r="E38" s="703"/>
      <c r="F38" s="562"/>
      <c r="G38" s="162" t="s">
        <v>11</v>
      </c>
      <c r="H38" s="193">
        <f t="shared" ref="H38:Q38" si="5">SUM(H34:H37)</f>
        <v>438050</v>
      </c>
      <c r="I38" s="203">
        <f t="shared" si="5"/>
        <v>438050</v>
      </c>
      <c r="J38" s="203">
        <f t="shared" si="5"/>
        <v>329090</v>
      </c>
      <c r="K38" s="195">
        <f t="shared" si="5"/>
        <v>0</v>
      </c>
      <c r="L38" s="193">
        <f t="shared" si="5"/>
        <v>463100</v>
      </c>
      <c r="M38" s="203">
        <f t="shared" si="5"/>
        <v>463100</v>
      </c>
      <c r="N38" s="203">
        <f t="shared" si="5"/>
        <v>345100</v>
      </c>
      <c r="O38" s="204">
        <f t="shared" si="5"/>
        <v>0</v>
      </c>
      <c r="P38" s="205">
        <f t="shared" si="5"/>
        <v>438050</v>
      </c>
      <c r="Q38" s="465">
        <f t="shared" si="5"/>
        <v>438050</v>
      </c>
      <c r="R38" s="820"/>
      <c r="S38" s="86"/>
      <c r="T38" s="86"/>
      <c r="U38" s="96"/>
      <c r="V38" s="4"/>
    </row>
    <row r="39" spans="1:22" ht="16.5" customHeight="1" outlineLevel="1" x14ac:dyDescent="0.2">
      <c r="A39" s="545" t="s">
        <v>127</v>
      </c>
      <c r="B39" s="546"/>
      <c r="C39" s="547"/>
      <c r="D39" s="561" t="s">
        <v>211</v>
      </c>
      <c r="E39" s="683"/>
      <c r="F39" s="562" t="s">
        <v>100</v>
      </c>
      <c r="G39" s="149" t="s">
        <v>18</v>
      </c>
      <c r="H39" s="196">
        <f>I39+K39</f>
        <v>473910</v>
      </c>
      <c r="I39" s="197">
        <v>473910</v>
      </c>
      <c r="J39" s="197">
        <v>353230</v>
      </c>
      <c r="K39" s="198"/>
      <c r="L39" s="196">
        <f>M39+O39</f>
        <v>453900</v>
      </c>
      <c r="M39" s="197">
        <v>453900</v>
      </c>
      <c r="N39" s="197">
        <v>339700</v>
      </c>
      <c r="O39" s="199"/>
      <c r="P39" s="200">
        <v>473910</v>
      </c>
      <c r="Q39" s="202">
        <v>473910</v>
      </c>
      <c r="R39" s="818"/>
      <c r="S39" s="156"/>
      <c r="T39" s="156"/>
      <c r="U39" s="157"/>
      <c r="V39" s="4"/>
    </row>
    <row r="40" spans="1:22" ht="16.5" hidden="1" customHeight="1" outlineLevel="1" x14ac:dyDescent="0.2">
      <c r="A40" s="548"/>
      <c r="B40" s="549"/>
      <c r="C40" s="550"/>
      <c r="D40" s="561"/>
      <c r="E40" s="684"/>
      <c r="F40" s="562"/>
      <c r="G40" s="149" t="s">
        <v>58</v>
      </c>
      <c r="H40" s="196">
        <f>I40+K40</f>
        <v>0</v>
      </c>
      <c r="I40" s="197"/>
      <c r="J40" s="197"/>
      <c r="K40" s="198"/>
      <c r="L40" s="196">
        <f>M40+O40</f>
        <v>0</v>
      </c>
      <c r="M40" s="197"/>
      <c r="N40" s="197"/>
      <c r="O40" s="199"/>
      <c r="P40" s="200"/>
      <c r="Q40" s="202"/>
      <c r="R40" s="819"/>
      <c r="S40" s="156"/>
      <c r="T40" s="156"/>
      <c r="U40" s="157"/>
      <c r="V40" s="4"/>
    </row>
    <row r="41" spans="1:22" ht="16.5" customHeight="1" outlineLevel="1" x14ac:dyDescent="0.2">
      <c r="A41" s="548"/>
      <c r="B41" s="549"/>
      <c r="C41" s="550"/>
      <c r="D41" s="561"/>
      <c r="E41" s="684"/>
      <c r="F41" s="562"/>
      <c r="G41" s="149" t="s">
        <v>376</v>
      </c>
      <c r="H41" s="196">
        <f>I41+K41</f>
        <v>0</v>
      </c>
      <c r="I41" s="197"/>
      <c r="J41" s="197"/>
      <c r="K41" s="198"/>
      <c r="L41" s="196">
        <f>M41+O41</f>
        <v>12500</v>
      </c>
      <c r="M41" s="197">
        <v>12500</v>
      </c>
      <c r="N41" s="197">
        <v>9500</v>
      </c>
      <c r="O41" s="199"/>
      <c r="P41" s="200"/>
      <c r="Q41" s="202"/>
      <c r="R41" s="819"/>
      <c r="S41" s="156"/>
      <c r="T41" s="156"/>
      <c r="U41" s="157"/>
      <c r="V41" s="4"/>
    </row>
    <row r="42" spans="1:22" ht="16.5" hidden="1" customHeight="1" outlineLevel="1" x14ac:dyDescent="0.2">
      <c r="A42" s="548"/>
      <c r="B42" s="549"/>
      <c r="C42" s="550"/>
      <c r="D42" s="561"/>
      <c r="E42" s="684"/>
      <c r="F42" s="562"/>
      <c r="G42" s="149" t="s">
        <v>270</v>
      </c>
      <c r="H42" s="196">
        <f>I42+K42</f>
        <v>0</v>
      </c>
      <c r="I42" s="197"/>
      <c r="J42" s="197"/>
      <c r="K42" s="198"/>
      <c r="L42" s="196">
        <f>M42+O42</f>
        <v>0</v>
      </c>
      <c r="M42" s="197"/>
      <c r="N42" s="197"/>
      <c r="O42" s="199"/>
      <c r="P42" s="200"/>
      <c r="Q42" s="202"/>
      <c r="R42" s="819"/>
      <c r="S42" s="161"/>
      <c r="T42" s="156"/>
      <c r="U42" s="157"/>
      <c r="V42" s="4"/>
    </row>
    <row r="43" spans="1:22" ht="16.5" customHeight="1" outlineLevel="1" x14ac:dyDescent="0.2">
      <c r="A43" s="548"/>
      <c r="B43" s="549"/>
      <c r="C43" s="550"/>
      <c r="D43" s="561"/>
      <c r="E43" s="684"/>
      <c r="F43" s="562"/>
      <c r="G43" s="149" t="s">
        <v>304</v>
      </c>
      <c r="H43" s="196"/>
      <c r="I43" s="197"/>
      <c r="J43" s="197"/>
      <c r="K43" s="198"/>
      <c r="L43" s="196">
        <v>8100</v>
      </c>
      <c r="M43" s="197">
        <v>8100</v>
      </c>
      <c r="N43" s="197">
        <v>6200</v>
      </c>
      <c r="O43" s="199"/>
      <c r="P43" s="200"/>
      <c r="Q43" s="202"/>
      <c r="R43" s="819"/>
      <c r="S43" s="91"/>
      <c r="T43" s="156"/>
      <c r="U43" s="157"/>
      <c r="V43" s="4"/>
    </row>
    <row r="44" spans="1:22" ht="22.5" customHeight="1" outlineLevel="1" x14ac:dyDescent="0.2">
      <c r="A44" s="558"/>
      <c r="B44" s="559"/>
      <c r="C44" s="560"/>
      <c r="D44" s="561"/>
      <c r="E44" s="703"/>
      <c r="F44" s="562"/>
      <c r="G44" s="162" t="s">
        <v>11</v>
      </c>
      <c r="H44" s="193">
        <f>SUM(H39:H43)</f>
        <v>473910</v>
      </c>
      <c r="I44" s="203">
        <f>SUM(I39:I43)</f>
        <v>473910</v>
      </c>
      <c r="J44" s="203">
        <f>SUM(J39:J43)</f>
        <v>353230</v>
      </c>
      <c r="K44" s="195">
        <f>SUM(K39:K42)</f>
        <v>0</v>
      </c>
      <c r="L44" s="193">
        <f>SUM(L39:L43)</f>
        <v>474500</v>
      </c>
      <c r="M44" s="203">
        <f>SUM(M39:M43)</f>
        <v>474500</v>
      </c>
      <c r="N44" s="203">
        <f>SUM(N39:N43)</f>
        <v>355400</v>
      </c>
      <c r="O44" s="204">
        <f>SUM(O39:O42)</f>
        <v>0</v>
      </c>
      <c r="P44" s="205">
        <f ca="1">SUM(P39:P44)</f>
        <v>7108650</v>
      </c>
      <c r="Q44" s="465">
        <f>SUM(Q39:Q42)</f>
        <v>473910</v>
      </c>
      <c r="R44" s="820"/>
      <c r="S44" s="107"/>
      <c r="T44" s="86"/>
      <c r="U44" s="96"/>
      <c r="V44" s="4"/>
    </row>
    <row r="45" spans="1:22" ht="16.5" customHeight="1" outlineLevel="1" x14ac:dyDescent="0.2">
      <c r="A45" s="545" t="s">
        <v>128</v>
      </c>
      <c r="B45" s="546"/>
      <c r="C45" s="547"/>
      <c r="D45" s="561" t="s">
        <v>212</v>
      </c>
      <c r="E45" s="683"/>
      <c r="F45" s="562" t="s">
        <v>101</v>
      </c>
      <c r="G45" s="149" t="s">
        <v>18</v>
      </c>
      <c r="H45" s="196">
        <f>I45+K45</f>
        <v>229180</v>
      </c>
      <c r="I45" s="197">
        <v>229180</v>
      </c>
      <c r="J45" s="197">
        <v>172960</v>
      </c>
      <c r="K45" s="198"/>
      <c r="L45" s="196">
        <f>M45+O45</f>
        <v>199900</v>
      </c>
      <c r="M45" s="197">
        <v>199900</v>
      </c>
      <c r="N45" s="197">
        <v>150400</v>
      </c>
      <c r="O45" s="199"/>
      <c r="P45" s="200">
        <v>231840</v>
      </c>
      <c r="Q45" s="202">
        <v>231840</v>
      </c>
      <c r="R45" s="735"/>
      <c r="S45" s="156"/>
      <c r="T45" s="156"/>
      <c r="U45" s="157"/>
      <c r="V45" s="4"/>
    </row>
    <row r="46" spans="1:22" ht="16.5" hidden="1" customHeight="1" outlineLevel="1" x14ac:dyDescent="0.2">
      <c r="A46" s="548"/>
      <c r="B46" s="549"/>
      <c r="C46" s="550"/>
      <c r="D46" s="561"/>
      <c r="E46" s="684"/>
      <c r="F46" s="562"/>
      <c r="G46" s="149" t="s">
        <v>58</v>
      </c>
      <c r="H46" s="196">
        <f>I46+K46</f>
        <v>0</v>
      </c>
      <c r="I46" s="197"/>
      <c r="J46" s="197"/>
      <c r="K46" s="198"/>
      <c r="L46" s="196">
        <f>M46+O46</f>
        <v>0</v>
      </c>
      <c r="M46" s="197"/>
      <c r="N46" s="197"/>
      <c r="O46" s="199"/>
      <c r="P46" s="200"/>
      <c r="Q46" s="202"/>
      <c r="R46" s="735"/>
      <c r="S46" s="156"/>
      <c r="T46" s="156"/>
      <c r="U46" s="157"/>
      <c r="V46" s="4"/>
    </row>
    <row r="47" spans="1:22" ht="16.5" customHeight="1" outlineLevel="1" x14ac:dyDescent="0.2">
      <c r="A47" s="548"/>
      <c r="B47" s="549"/>
      <c r="C47" s="550"/>
      <c r="D47" s="561"/>
      <c r="E47" s="684"/>
      <c r="F47" s="562"/>
      <c r="G47" s="149" t="s">
        <v>376</v>
      </c>
      <c r="H47" s="196">
        <f>I47+K47</f>
        <v>0</v>
      </c>
      <c r="I47" s="197"/>
      <c r="J47" s="197"/>
      <c r="K47" s="198"/>
      <c r="L47" s="196">
        <f>M47+O47</f>
        <v>4600</v>
      </c>
      <c r="M47" s="197">
        <v>4600</v>
      </c>
      <c r="N47" s="197">
        <v>3500</v>
      </c>
      <c r="O47" s="199"/>
      <c r="P47" s="200"/>
      <c r="Q47" s="202"/>
      <c r="R47" s="735"/>
      <c r="S47" s="156"/>
      <c r="T47" s="156"/>
      <c r="U47" s="157"/>
      <c r="V47" s="4"/>
    </row>
    <row r="48" spans="1:22" ht="16.5" hidden="1" customHeight="1" outlineLevel="1" x14ac:dyDescent="0.2">
      <c r="A48" s="548"/>
      <c r="B48" s="549"/>
      <c r="C48" s="550"/>
      <c r="D48" s="561"/>
      <c r="E48" s="684"/>
      <c r="F48" s="562"/>
      <c r="G48" s="149" t="s">
        <v>270</v>
      </c>
      <c r="H48" s="196">
        <f>I48+K48</f>
        <v>0</v>
      </c>
      <c r="I48" s="197"/>
      <c r="J48" s="197"/>
      <c r="K48" s="198"/>
      <c r="L48" s="196">
        <f>M48+O48</f>
        <v>0</v>
      </c>
      <c r="M48" s="197"/>
      <c r="N48" s="197"/>
      <c r="O48" s="199"/>
      <c r="P48" s="200"/>
      <c r="Q48" s="202"/>
      <c r="R48" s="735"/>
      <c r="S48" s="156"/>
      <c r="T48" s="156"/>
      <c r="U48" s="157"/>
      <c r="V48" s="4"/>
    </row>
    <row r="49" spans="1:22" ht="30" customHeight="1" outlineLevel="1" x14ac:dyDescent="0.2">
      <c r="A49" s="558"/>
      <c r="B49" s="559"/>
      <c r="C49" s="560"/>
      <c r="D49" s="561"/>
      <c r="E49" s="703"/>
      <c r="F49" s="562"/>
      <c r="G49" s="162" t="s">
        <v>11</v>
      </c>
      <c r="H49" s="193">
        <f t="shared" ref="H49:Q49" si="6">SUM(H45:H48)</f>
        <v>229180</v>
      </c>
      <c r="I49" s="203">
        <f t="shared" si="6"/>
        <v>229180</v>
      </c>
      <c r="J49" s="203">
        <f t="shared" si="6"/>
        <v>172960</v>
      </c>
      <c r="K49" s="195">
        <f t="shared" si="6"/>
        <v>0</v>
      </c>
      <c r="L49" s="193">
        <f t="shared" si="6"/>
        <v>204500</v>
      </c>
      <c r="M49" s="203">
        <f t="shared" si="6"/>
        <v>204500</v>
      </c>
      <c r="N49" s="203">
        <f t="shared" si="6"/>
        <v>153900</v>
      </c>
      <c r="O49" s="204">
        <f t="shared" si="6"/>
        <v>0</v>
      </c>
      <c r="P49" s="205">
        <f t="shared" si="6"/>
        <v>231840</v>
      </c>
      <c r="Q49" s="465">
        <f t="shared" si="6"/>
        <v>231840</v>
      </c>
      <c r="R49" s="735"/>
      <c r="S49" s="86"/>
      <c r="T49" s="86"/>
      <c r="U49" s="96"/>
      <c r="V49" s="4"/>
    </row>
    <row r="50" spans="1:22" ht="18" customHeight="1" outlineLevel="1" x14ac:dyDescent="0.2">
      <c r="A50" s="545" t="s">
        <v>129</v>
      </c>
      <c r="B50" s="546"/>
      <c r="C50" s="547"/>
      <c r="D50" s="561" t="s">
        <v>213</v>
      </c>
      <c r="E50" s="683"/>
      <c r="F50" s="562" t="s">
        <v>102</v>
      </c>
      <c r="G50" s="149" t="s">
        <v>18</v>
      </c>
      <c r="H50" s="196">
        <f>I50+K50</f>
        <v>786990</v>
      </c>
      <c r="I50" s="197">
        <v>786990</v>
      </c>
      <c r="J50" s="197">
        <v>583590</v>
      </c>
      <c r="K50" s="198"/>
      <c r="L50" s="196">
        <f>M50+O50</f>
        <v>773300</v>
      </c>
      <c r="M50" s="197">
        <v>773300</v>
      </c>
      <c r="N50" s="197">
        <v>579500</v>
      </c>
      <c r="O50" s="199"/>
      <c r="P50" s="200">
        <v>865690</v>
      </c>
      <c r="Q50" s="202">
        <v>952250</v>
      </c>
      <c r="R50" s="735"/>
      <c r="S50" s="156"/>
      <c r="T50" s="156"/>
      <c r="U50" s="157"/>
      <c r="V50" s="4"/>
    </row>
    <row r="51" spans="1:22" ht="16.5" hidden="1" customHeight="1" outlineLevel="1" x14ac:dyDescent="0.2">
      <c r="A51" s="548"/>
      <c r="B51" s="549"/>
      <c r="C51" s="550"/>
      <c r="D51" s="561"/>
      <c r="E51" s="684"/>
      <c r="F51" s="562"/>
      <c r="G51" s="149" t="s">
        <v>58</v>
      </c>
      <c r="H51" s="196">
        <f>I51+K51</f>
        <v>0</v>
      </c>
      <c r="I51" s="197"/>
      <c r="J51" s="197"/>
      <c r="K51" s="198"/>
      <c r="L51" s="196">
        <f>M51+O51</f>
        <v>0</v>
      </c>
      <c r="M51" s="197"/>
      <c r="N51" s="197"/>
      <c r="O51" s="199"/>
      <c r="P51" s="200"/>
      <c r="Q51" s="202"/>
      <c r="R51" s="735"/>
      <c r="S51" s="156"/>
      <c r="T51" s="156"/>
      <c r="U51" s="157"/>
      <c r="V51" s="4"/>
    </row>
    <row r="52" spans="1:22" ht="16.5" customHeight="1" outlineLevel="1" x14ac:dyDescent="0.2">
      <c r="A52" s="548"/>
      <c r="B52" s="549"/>
      <c r="C52" s="550"/>
      <c r="D52" s="561"/>
      <c r="E52" s="684"/>
      <c r="F52" s="562"/>
      <c r="G52" s="149" t="s">
        <v>376</v>
      </c>
      <c r="H52" s="196">
        <f>I52+K52</f>
        <v>0</v>
      </c>
      <c r="I52" s="197"/>
      <c r="J52" s="197"/>
      <c r="K52" s="198"/>
      <c r="L52" s="196">
        <f>M52+O52</f>
        <v>19200</v>
      </c>
      <c r="M52" s="197">
        <v>19200</v>
      </c>
      <c r="N52" s="197">
        <v>14700</v>
      </c>
      <c r="O52" s="199"/>
      <c r="P52" s="200"/>
      <c r="Q52" s="202"/>
      <c r="R52" s="735"/>
      <c r="S52" s="156"/>
      <c r="T52" s="156"/>
      <c r="U52" s="157"/>
      <c r="V52" s="4"/>
    </row>
    <row r="53" spans="1:22" ht="16.5" hidden="1" customHeight="1" outlineLevel="1" x14ac:dyDescent="0.2">
      <c r="A53" s="548"/>
      <c r="B53" s="549"/>
      <c r="C53" s="550"/>
      <c r="D53" s="561"/>
      <c r="E53" s="684"/>
      <c r="F53" s="562"/>
      <c r="G53" s="149" t="s">
        <v>270</v>
      </c>
      <c r="H53" s="196">
        <f>I53+K53</f>
        <v>0</v>
      </c>
      <c r="I53" s="197"/>
      <c r="J53" s="197"/>
      <c r="K53" s="198"/>
      <c r="L53" s="196">
        <f>M53+O53</f>
        <v>0</v>
      </c>
      <c r="M53" s="197"/>
      <c r="N53" s="197"/>
      <c r="O53" s="199"/>
      <c r="P53" s="200"/>
      <c r="Q53" s="202"/>
      <c r="R53" s="735"/>
      <c r="S53" s="156"/>
      <c r="T53" s="156"/>
      <c r="U53" s="157"/>
      <c r="V53" s="4"/>
    </row>
    <row r="54" spans="1:22" ht="46.5" customHeight="1" outlineLevel="1" x14ac:dyDescent="0.2">
      <c r="A54" s="558"/>
      <c r="B54" s="559"/>
      <c r="C54" s="560"/>
      <c r="D54" s="561"/>
      <c r="E54" s="703"/>
      <c r="F54" s="562"/>
      <c r="G54" s="162" t="s">
        <v>11</v>
      </c>
      <c r="H54" s="193">
        <f t="shared" ref="H54:Q54" si="7">SUM(H50:H53)</f>
        <v>786990</v>
      </c>
      <c r="I54" s="203">
        <f t="shared" si="7"/>
        <v>786990</v>
      </c>
      <c r="J54" s="203">
        <f t="shared" si="7"/>
        <v>583590</v>
      </c>
      <c r="K54" s="195">
        <f t="shared" si="7"/>
        <v>0</v>
      </c>
      <c r="L54" s="193">
        <f t="shared" si="7"/>
        <v>792500</v>
      </c>
      <c r="M54" s="203">
        <f t="shared" si="7"/>
        <v>792500</v>
      </c>
      <c r="N54" s="203">
        <f t="shared" si="7"/>
        <v>594200</v>
      </c>
      <c r="O54" s="204">
        <f t="shared" si="7"/>
        <v>0</v>
      </c>
      <c r="P54" s="205">
        <f t="shared" si="7"/>
        <v>865690</v>
      </c>
      <c r="Q54" s="465">
        <f t="shared" si="7"/>
        <v>952250</v>
      </c>
      <c r="R54" s="735"/>
      <c r="S54" s="86"/>
      <c r="T54" s="86"/>
      <c r="U54" s="96"/>
      <c r="V54" s="4"/>
    </row>
    <row r="55" spans="1:22" ht="46.5" customHeight="1" outlineLevel="1" x14ac:dyDescent="0.2">
      <c r="A55" s="545" t="s">
        <v>130</v>
      </c>
      <c r="B55" s="546"/>
      <c r="C55" s="547"/>
      <c r="D55" s="561" t="s">
        <v>214</v>
      </c>
      <c r="E55" s="683"/>
      <c r="F55" s="562" t="s">
        <v>103</v>
      </c>
      <c r="G55" s="149" t="s">
        <v>18</v>
      </c>
      <c r="H55" s="196">
        <f>I55+K55</f>
        <v>454760</v>
      </c>
      <c r="I55" s="197">
        <v>454760</v>
      </c>
      <c r="J55" s="197">
        <v>339980</v>
      </c>
      <c r="K55" s="198"/>
      <c r="L55" s="196">
        <f>M55+O55</f>
        <v>473900</v>
      </c>
      <c r="M55" s="197">
        <v>473900</v>
      </c>
      <c r="N55" s="197">
        <v>354300</v>
      </c>
      <c r="O55" s="199"/>
      <c r="P55" s="200">
        <v>521830</v>
      </c>
      <c r="Q55" s="202">
        <v>521830</v>
      </c>
      <c r="R55" s="735"/>
      <c r="S55" s="156"/>
      <c r="T55" s="156"/>
      <c r="U55" s="157"/>
      <c r="V55" s="4"/>
    </row>
    <row r="56" spans="1:22" ht="16.5" hidden="1" customHeight="1" outlineLevel="1" x14ac:dyDescent="0.2">
      <c r="A56" s="548"/>
      <c r="B56" s="549"/>
      <c r="C56" s="550"/>
      <c r="D56" s="561"/>
      <c r="E56" s="684"/>
      <c r="F56" s="562"/>
      <c r="G56" s="149" t="s">
        <v>58</v>
      </c>
      <c r="H56" s="196">
        <f>I56+K56</f>
        <v>0</v>
      </c>
      <c r="I56" s="197"/>
      <c r="J56" s="197"/>
      <c r="K56" s="198"/>
      <c r="L56" s="196">
        <f>M56+O56</f>
        <v>0</v>
      </c>
      <c r="M56" s="197"/>
      <c r="N56" s="197"/>
      <c r="O56" s="199"/>
      <c r="P56" s="200"/>
      <c r="Q56" s="202"/>
      <c r="R56" s="735"/>
      <c r="S56" s="156"/>
      <c r="T56" s="156"/>
      <c r="U56" s="157"/>
      <c r="V56" s="4"/>
    </row>
    <row r="57" spans="1:22" ht="16.5" customHeight="1" outlineLevel="1" x14ac:dyDescent="0.2">
      <c r="A57" s="548"/>
      <c r="B57" s="549"/>
      <c r="C57" s="550"/>
      <c r="D57" s="561"/>
      <c r="E57" s="684"/>
      <c r="F57" s="562"/>
      <c r="G57" s="149" t="s">
        <v>376</v>
      </c>
      <c r="H57" s="196">
        <f>I57+K57</f>
        <v>0</v>
      </c>
      <c r="I57" s="197"/>
      <c r="J57" s="197"/>
      <c r="K57" s="198"/>
      <c r="L57" s="196">
        <f>M57+O57</f>
        <v>9100</v>
      </c>
      <c r="M57" s="197">
        <v>9100</v>
      </c>
      <c r="N57" s="197">
        <v>7000</v>
      </c>
      <c r="O57" s="199"/>
      <c r="P57" s="200"/>
      <c r="Q57" s="202"/>
      <c r="R57" s="735"/>
      <c r="S57" s="156"/>
      <c r="T57" s="156"/>
      <c r="U57" s="157"/>
      <c r="V57" s="4"/>
    </row>
    <row r="58" spans="1:22" ht="16.5" hidden="1" customHeight="1" outlineLevel="1" x14ac:dyDescent="0.2">
      <c r="A58" s="548"/>
      <c r="B58" s="549"/>
      <c r="C58" s="550"/>
      <c r="D58" s="561"/>
      <c r="E58" s="684"/>
      <c r="F58" s="562"/>
      <c r="G58" s="149" t="s">
        <v>270</v>
      </c>
      <c r="H58" s="196">
        <f>I58+K58</f>
        <v>0</v>
      </c>
      <c r="I58" s="197"/>
      <c r="J58" s="197"/>
      <c r="K58" s="198"/>
      <c r="L58" s="196">
        <f>M58+O58</f>
        <v>0</v>
      </c>
      <c r="M58" s="197"/>
      <c r="N58" s="197"/>
      <c r="O58" s="199"/>
      <c r="P58" s="200"/>
      <c r="Q58" s="202"/>
      <c r="R58" s="735"/>
      <c r="S58" s="156"/>
      <c r="T58" s="156"/>
      <c r="U58" s="157"/>
      <c r="V58" s="4"/>
    </row>
    <row r="59" spans="1:22" ht="16.5" hidden="1" customHeight="1" outlineLevel="1" x14ac:dyDescent="0.2">
      <c r="A59" s="548"/>
      <c r="B59" s="549"/>
      <c r="C59" s="550"/>
      <c r="D59" s="561"/>
      <c r="E59" s="684"/>
      <c r="F59" s="562"/>
      <c r="G59" s="149" t="s">
        <v>94</v>
      </c>
      <c r="H59" s="196"/>
      <c r="I59" s="197"/>
      <c r="J59" s="197"/>
      <c r="K59" s="198"/>
      <c r="L59" s="196"/>
      <c r="M59" s="197"/>
      <c r="N59" s="197"/>
      <c r="O59" s="199"/>
      <c r="P59" s="200"/>
      <c r="Q59" s="202"/>
      <c r="R59" s="735"/>
      <c r="S59" s="156"/>
      <c r="T59" s="156"/>
      <c r="U59" s="157"/>
      <c r="V59" s="4"/>
    </row>
    <row r="60" spans="1:22" ht="21.75" customHeight="1" outlineLevel="1" x14ac:dyDescent="0.2">
      <c r="A60" s="558"/>
      <c r="B60" s="559"/>
      <c r="C60" s="560"/>
      <c r="D60" s="561"/>
      <c r="E60" s="703"/>
      <c r="F60" s="562"/>
      <c r="G60" s="162" t="s">
        <v>11</v>
      </c>
      <c r="H60" s="193">
        <f t="shared" ref="H60:O60" si="8">SUM(H55:H58)</f>
        <v>454760</v>
      </c>
      <c r="I60" s="203">
        <f t="shared" si="8"/>
        <v>454760</v>
      </c>
      <c r="J60" s="203">
        <f t="shared" si="8"/>
        <v>339980</v>
      </c>
      <c r="K60" s="195">
        <f t="shared" si="8"/>
        <v>0</v>
      </c>
      <c r="L60" s="193">
        <f>SUM(L55:L59)</f>
        <v>483000</v>
      </c>
      <c r="M60" s="203">
        <f>SUM(M55:M59)</f>
        <v>483000</v>
      </c>
      <c r="N60" s="203">
        <f>SUM(N55:N59)</f>
        <v>361300</v>
      </c>
      <c r="O60" s="204">
        <f t="shared" si="8"/>
        <v>0</v>
      </c>
      <c r="P60" s="205">
        <f ca="1">SUM(P55:P60)</f>
        <v>7827450</v>
      </c>
      <c r="Q60" s="465">
        <f>SUM(Q55:Q58)</f>
        <v>521830</v>
      </c>
      <c r="R60" s="735"/>
      <c r="S60" s="86"/>
      <c r="T60" s="86"/>
      <c r="U60" s="96"/>
      <c r="V60" s="4"/>
    </row>
    <row r="61" spans="1:22" ht="16.5" customHeight="1" outlineLevel="1" x14ac:dyDescent="0.2">
      <c r="A61" s="545" t="s">
        <v>131</v>
      </c>
      <c r="B61" s="546"/>
      <c r="C61" s="547"/>
      <c r="D61" s="561" t="s">
        <v>215</v>
      </c>
      <c r="E61" s="683"/>
      <c r="F61" s="562" t="s">
        <v>104</v>
      </c>
      <c r="G61" s="149" t="s">
        <v>18</v>
      </c>
      <c r="H61" s="196">
        <f>I61+K61</f>
        <v>343380</v>
      </c>
      <c r="I61" s="197">
        <v>343380</v>
      </c>
      <c r="J61" s="197">
        <v>260250</v>
      </c>
      <c r="K61" s="198"/>
      <c r="L61" s="196">
        <f>M61+O61</f>
        <v>351500</v>
      </c>
      <c r="M61" s="197">
        <v>351500</v>
      </c>
      <c r="N61" s="197">
        <v>266400</v>
      </c>
      <c r="O61" s="199"/>
      <c r="P61" s="200">
        <v>343200</v>
      </c>
      <c r="Q61" s="202">
        <v>342750</v>
      </c>
      <c r="R61" s="744"/>
      <c r="S61" s="156"/>
      <c r="T61" s="156"/>
      <c r="U61" s="157"/>
      <c r="V61" s="4"/>
    </row>
    <row r="62" spans="1:22" ht="16.5" hidden="1" customHeight="1" outlineLevel="1" x14ac:dyDescent="0.2">
      <c r="A62" s="548"/>
      <c r="B62" s="549"/>
      <c r="C62" s="550"/>
      <c r="D62" s="561"/>
      <c r="E62" s="684"/>
      <c r="F62" s="562"/>
      <c r="G62" s="149" t="s">
        <v>58</v>
      </c>
      <c r="H62" s="196">
        <f>I62+K62</f>
        <v>0</v>
      </c>
      <c r="I62" s="197"/>
      <c r="J62" s="197"/>
      <c r="K62" s="198"/>
      <c r="L62" s="196">
        <f>M62+O62</f>
        <v>0</v>
      </c>
      <c r="M62" s="197"/>
      <c r="N62" s="197"/>
      <c r="O62" s="199"/>
      <c r="P62" s="200"/>
      <c r="Q62" s="202"/>
      <c r="R62" s="744"/>
      <c r="S62" s="156"/>
      <c r="T62" s="156"/>
      <c r="U62" s="157"/>
      <c r="V62" s="4"/>
    </row>
    <row r="63" spans="1:22" ht="16.5" customHeight="1" outlineLevel="1" x14ac:dyDescent="0.2">
      <c r="A63" s="548"/>
      <c r="B63" s="549"/>
      <c r="C63" s="550"/>
      <c r="D63" s="561"/>
      <c r="E63" s="684"/>
      <c r="F63" s="562"/>
      <c r="G63" s="149" t="s">
        <v>376</v>
      </c>
      <c r="H63" s="196">
        <f>I63+K63</f>
        <v>0</v>
      </c>
      <c r="I63" s="197"/>
      <c r="J63" s="197"/>
      <c r="K63" s="198"/>
      <c r="L63" s="196">
        <f>M63+O63</f>
        <v>8200</v>
      </c>
      <c r="M63" s="197">
        <v>8200</v>
      </c>
      <c r="N63" s="197">
        <v>6200</v>
      </c>
      <c r="O63" s="199"/>
      <c r="P63" s="200"/>
      <c r="Q63" s="202"/>
      <c r="R63" s="744"/>
      <c r="S63" s="156"/>
      <c r="T63" s="156"/>
      <c r="U63" s="157"/>
      <c r="V63" s="4"/>
    </row>
    <row r="64" spans="1:22" ht="16.5" hidden="1" customHeight="1" outlineLevel="1" x14ac:dyDescent="0.2">
      <c r="A64" s="548"/>
      <c r="B64" s="549"/>
      <c r="C64" s="550"/>
      <c r="D64" s="561"/>
      <c r="E64" s="684"/>
      <c r="F64" s="562"/>
      <c r="G64" s="149" t="s">
        <v>270</v>
      </c>
      <c r="H64" s="196">
        <f>I64+K64</f>
        <v>0</v>
      </c>
      <c r="I64" s="197"/>
      <c r="J64" s="197"/>
      <c r="K64" s="198"/>
      <c r="L64" s="196">
        <f>M64+O64</f>
        <v>0</v>
      </c>
      <c r="M64" s="197"/>
      <c r="N64" s="197"/>
      <c r="O64" s="199"/>
      <c r="P64" s="200"/>
      <c r="Q64" s="202"/>
      <c r="R64" s="744"/>
      <c r="S64" s="156"/>
      <c r="T64" s="156"/>
      <c r="U64" s="157"/>
      <c r="V64" s="4"/>
    </row>
    <row r="65" spans="1:22" ht="51.75" customHeight="1" outlineLevel="1" x14ac:dyDescent="0.2">
      <c r="A65" s="558"/>
      <c r="B65" s="559"/>
      <c r="C65" s="560"/>
      <c r="D65" s="561"/>
      <c r="E65" s="703"/>
      <c r="F65" s="562"/>
      <c r="G65" s="162" t="s">
        <v>11</v>
      </c>
      <c r="H65" s="193">
        <f t="shared" ref="H65:Q65" si="9">SUM(H61:H64)</f>
        <v>343380</v>
      </c>
      <c r="I65" s="203">
        <f t="shared" si="9"/>
        <v>343380</v>
      </c>
      <c r="J65" s="203">
        <f t="shared" si="9"/>
        <v>260250</v>
      </c>
      <c r="K65" s="195">
        <f t="shared" si="9"/>
        <v>0</v>
      </c>
      <c r="L65" s="193">
        <f t="shared" si="9"/>
        <v>359700</v>
      </c>
      <c r="M65" s="203">
        <f>SUM(M61:M64)</f>
        <v>359700</v>
      </c>
      <c r="N65" s="203">
        <f t="shared" si="9"/>
        <v>272600</v>
      </c>
      <c r="O65" s="204">
        <f t="shared" si="9"/>
        <v>0</v>
      </c>
      <c r="P65" s="205">
        <f t="shared" si="9"/>
        <v>343200</v>
      </c>
      <c r="Q65" s="465">
        <f t="shared" si="9"/>
        <v>342750</v>
      </c>
      <c r="R65" s="744"/>
      <c r="S65" s="86"/>
      <c r="T65" s="86"/>
      <c r="U65" s="96"/>
      <c r="V65" s="4"/>
    </row>
    <row r="66" spans="1:22" ht="24" customHeight="1" outlineLevel="1" x14ac:dyDescent="0.2">
      <c r="A66" s="588" t="s">
        <v>132</v>
      </c>
      <c r="B66" s="589"/>
      <c r="C66" s="590"/>
      <c r="D66" s="597" t="s">
        <v>110</v>
      </c>
      <c r="E66" s="724" t="s">
        <v>180</v>
      </c>
      <c r="F66" s="727"/>
      <c r="G66" s="345" t="s">
        <v>18</v>
      </c>
      <c r="H66" s="346">
        <f t="shared" ref="H66:H73" si="10">I66+K66</f>
        <v>96930</v>
      </c>
      <c r="I66" s="347">
        <f>I75+I87+I94+I101+I109</f>
        <v>96930</v>
      </c>
      <c r="J66" s="347">
        <f>J75+J87+J94+J101+J109</f>
        <v>10650</v>
      </c>
      <c r="K66" s="348">
        <f>K75+K87+K94+K101+K109</f>
        <v>0</v>
      </c>
      <c r="L66" s="346">
        <f t="shared" ref="L66:L73" si="11">M66+O66</f>
        <v>13900</v>
      </c>
      <c r="M66" s="347">
        <f>M75+M87+M94+M101+M109</f>
        <v>13900</v>
      </c>
      <c r="N66" s="347">
        <f>N75+N87+N94+N101+N109</f>
        <v>10500</v>
      </c>
      <c r="O66" s="349">
        <f>O75+O87+O94+O101+O109</f>
        <v>0</v>
      </c>
      <c r="P66" s="350">
        <f>P75+P87+P94+P101+P109</f>
        <v>97400</v>
      </c>
      <c r="Q66" s="358">
        <f>Q75+Q87+Q94+Q101+Q109</f>
        <v>99800</v>
      </c>
      <c r="R66" s="501" t="s">
        <v>331</v>
      </c>
      <c r="S66" s="434">
        <v>500</v>
      </c>
      <c r="T66" s="434">
        <v>500</v>
      </c>
      <c r="U66" s="435">
        <v>500</v>
      </c>
      <c r="V66" s="4"/>
    </row>
    <row r="67" spans="1:22" ht="28.5" customHeight="1" outlineLevel="1" x14ac:dyDescent="0.2">
      <c r="A67" s="591"/>
      <c r="B67" s="592"/>
      <c r="C67" s="593"/>
      <c r="D67" s="597"/>
      <c r="E67" s="725"/>
      <c r="F67" s="727"/>
      <c r="G67" s="345" t="s">
        <v>58</v>
      </c>
      <c r="H67" s="346">
        <f t="shared" si="10"/>
        <v>917280</v>
      </c>
      <c r="I67" s="347">
        <f>I76+I88+I95+I102+I123</f>
        <v>889880</v>
      </c>
      <c r="J67" s="347">
        <f>J76+J88+J95+J102</f>
        <v>600730</v>
      </c>
      <c r="K67" s="348">
        <f>K76+K88+K95+K102</f>
        <v>27400</v>
      </c>
      <c r="L67" s="346">
        <f t="shared" si="11"/>
        <v>889700</v>
      </c>
      <c r="M67" s="347">
        <f>M76+M88+M95+M102+M123</f>
        <v>871500</v>
      </c>
      <c r="N67" s="347">
        <f t="shared" ref="N67:O67" si="12">N76+N88+N95+N102+N123</f>
        <v>603100</v>
      </c>
      <c r="O67" s="366">
        <f t="shared" si="12"/>
        <v>18200</v>
      </c>
      <c r="P67" s="350">
        <f>P76+P88+P95+P102+P123</f>
        <v>695590</v>
      </c>
      <c r="Q67" s="358">
        <f>Q76+Q88+Q95+Q102</f>
        <v>670090</v>
      </c>
      <c r="R67" s="502" t="s">
        <v>332</v>
      </c>
      <c r="S67" s="434">
        <v>7</v>
      </c>
      <c r="T67" s="434">
        <v>7</v>
      </c>
      <c r="U67" s="435">
        <v>7</v>
      </c>
      <c r="V67" s="4"/>
    </row>
    <row r="68" spans="1:22" ht="25.5" customHeight="1" x14ac:dyDescent="0.2">
      <c r="A68" s="591"/>
      <c r="B68" s="592"/>
      <c r="C68" s="593"/>
      <c r="D68" s="597"/>
      <c r="E68" s="725"/>
      <c r="F68" s="727"/>
      <c r="G68" s="345" t="s">
        <v>85</v>
      </c>
      <c r="H68" s="346">
        <f t="shared" si="10"/>
        <v>62100</v>
      </c>
      <c r="I68" s="347">
        <f t="shared" ref="I68:K69" si="13">I78+I89+I96+I103</f>
        <v>62100</v>
      </c>
      <c r="J68" s="347">
        <f t="shared" si="13"/>
        <v>32310</v>
      </c>
      <c r="K68" s="348">
        <f t="shared" si="13"/>
        <v>0</v>
      </c>
      <c r="L68" s="346">
        <f t="shared" si="11"/>
        <v>58100</v>
      </c>
      <c r="M68" s="347">
        <f>M78+M89+M96+M103</f>
        <v>58100</v>
      </c>
      <c r="N68" s="347">
        <f t="shared" ref="N68:Q69" si="14">N78+N89+N96+N103</f>
        <v>29200</v>
      </c>
      <c r="O68" s="366">
        <f t="shared" si="14"/>
        <v>0</v>
      </c>
      <c r="P68" s="350">
        <f t="shared" si="14"/>
        <v>58600</v>
      </c>
      <c r="Q68" s="358">
        <f t="shared" si="14"/>
        <v>59600</v>
      </c>
      <c r="R68" s="502" t="s">
        <v>333</v>
      </c>
      <c r="S68" s="434">
        <v>18</v>
      </c>
      <c r="T68" s="434">
        <v>18</v>
      </c>
      <c r="U68" s="435">
        <v>18</v>
      </c>
      <c r="V68" s="4"/>
    </row>
    <row r="69" spans="1:22" ht="15.75" hidden="1" customHeight="1" x14ac:dyDescent="0.2">
      <c r="A69" s="591"/>
      <c r="B69" s="592"/>
      <c r="C69" s="593"/>
      <c r="D69" s="597"/>
      <c r="E69" s="725"/>
      <c r="F69" s="727"/>
      <c r="G69" s="345" t="s">
        <v>270</v>
      </c>
      <c r="H69" s="346">
        <f t="shared" si="10"/>
        <v>0</v>
      </c>
      <c r="I69" s="347">
        <f t="shared" si="13"/>
        <v>0</v>
      </c>
      <c r="J69" s="347">
        <f t="shared" si="13"/>
        <v>0</v>
      </c>
      <c r="K69" s="348">
        <f t="shared" si="13"/>
        <v>0</v>
      </c>
      <c r="L69" s="346">
        <f t="shared" si="11"/>
        <v>0</v>
      </c>
      <c r="M69" s="347">
        <f>M79+M90+M97+M104</f>
        <v>0</v>
      </c>
      <c r="N69" s="347">
        <f>N79+N90+N97+N104</f>
        <v>0</v>
      </c>
      <c r="O69" s="349">
        <f t="shared" si="14"/>
        <v>0</v>
      </c>
      <c r="P69" s="350">
        <f t="shared" si="14"/>
        <v>0</v>
      </c>
      <c r="Q69" s="358">
        <f t="shared" si="14"/>
        <v>0</v>
      </c>
      <c r="R69" s="502"/>
      <c r="S69" s="436"/>
      <c r="T69" s="436"/>
      <c r="U69" s="437"/>
      <c r="V69" s="6"/>
    </row>
    <row r="70" spans="1:22" ht="21.75" customHeight="1" x14ac:dyDescent="0.2">
      <c r="A70" s="591"/>
      <c r="B70" s="592"/>
      <c r="C70" s="593"/>
      <c r="D70" s="597"/>
      <c r="E70" s="725"/>
      <c r="F70" s="727"/>
      <c r="G70" s="345" t="s">
        <v>304</v>
      </c>
      <c r="H70" s="346">
        <f t="shared" si="10"/>
        <v>0</v>
      </c>
      <c r="I70" s="347"/>
      <c r="J70" s="347"/>
      <c r="K70" s="348"/>
      <c r="L70" s="346">
        <f t="shared" si="11"/>
        <v>100</v>
      </c>
      <c r="M70" s="347">
        <f>SUM(M80)</f>
        <v>100</v>
      </c>
      <c r="N70" s="347"/>
      <c r="O70" s="349"/>
      <c r="P70" s="350"/>
      <c r="Q70" s="358"/>
      <c r="R70" s="502" t="s">
        <v>334</v>
      </c>
      <c r="S70" s="434">
        <v>21</v>
      </c>
      <c r="T70" s="434">
        <v>21</v>
      </c>
      <c r="U70" s="435">
        <v>21</v>
      </c>
      <c r="V70" s="6"/>
    </row>
    <row r="71" spans="1:22" ht="18" customHeight="1" x14ac:dyDescent="0.2">
      <c r="A71" s="591"/>
      <c r="B71" s="592"/>
      <c r="C71" s="593"/>
      <c r="D71" s="597"/>
      <c r="E71" s="725"/>
      <c r="F71" s="727"/>
      <c r="G71" s="345" t="s">
        <v>303</v>
      </c>
      <c r="H71" s="346">
        <f t="shared" si="10"/>
        <v>0</v>
      </c>
      <c r="I71" s="347"/>
      <c r="J71" s="347"/>
      <c r="K71" s="348"/>
      <c r="L71" s="346">
        <f t="shared" si="11"/>
        <v>20100</v>
      </c>
      <c r="M71" s="347">
        <f>M107+M110</f>
        <v>20100</v>
      </c>
      <c r="N71" s="347">
        <f>N107+N110</f>
        <v>100</v>
      </c>
      <c r="O71" s="349"/>
      <c r="P71" s="350"/>
      <c r="Q71" s="358"/>
      <c r="R71" s="816" t="s">
        <v>335</v>
      </c>
      <c r="S71" s="731">
        <v>35</v>
      </c>
      <c r="T71" s="731">
        <v>35</v>
      </c>
      <c r="U71" s="731">
        <v>35</v>
      </c>
      <c r="V71" s="6"/>
    </row>
    <row r="72" spans="1:22" ht="12.75" customHeight="1" x14ac:dyDescent="0.2">
      <c r="A72" s="591"/>
      <c r="B72" s="592"/>
      <c r="C72" s="593"/>
      <c r="D72" s="597"/>
      <c r="E72" s="725"/>
      <c r="F72" s="727"/>
      <c r="G72" s="345" t="s">
        <v>271</v>
      </c>
      <c r="H72" s="346">
        <f t="shared" si="10"/>
        <v>0</v>
      </c>
      <c r="I72" s="347">
        <f t="shared" ref="I72:K73" si="15">I82+I91+I98+I105+I110</f>
        <v>0</v>
      </c>
      <c r="J72" s="347">
        <f t="shared" si="15"/>
        <v>0</v>
      </c>
      <c r="K72" s="348">
        <f t="shared" si="15"/>
        <v>0</v>
      </c>
      <c r="L72" s="346">
        <f>M72+O72</f>
        <v>53400</v>
      </c>
      <c r="M72" s="347">
        <f>M82+M91+M98+M105</f>
        <v>53400</v>
      </c>
      <c r="N72" s="347">
        <f>N82+N91+N98+N105</f>
        <v>0</v>
      </c>
      <c r="O72" s="349">
        <f t="shared" ref="M72:Q73" si="16">O82+O91+O98+O105+O110</f>
        <v>0</v>
      </c>
      <c r="P72" s="350">
        <f t="shared" si="16"/>
        <v>0</v>
      </c>
      <c r="Q72" s="358">
        <f t="shared" si="16"/>
        <v>0</v>
      </c>
      <c r="R72" s="817"/>
      <c r="S72" s="733"/>
      <c r="T72" s="733"/>
      <c r="U72" s="733"/>
      <c r="V72" s="6"/>
    </row>
    <row r="73" spans="1:22" ht="12.75" hidden="1" customHeight="1" thickBot="1" x14ac:dyDescent="0.25">
      <c r="A73" s="591"/>
      <c r="B73" s="592"/>
      <c r="C73" s="593"/>
      <c r="D73" s="597"/>
      <c r="E73" s="725"/>
      <c r="F73" s="727"/>
      <c r="G73" s="345" t="s">
        <v>272</v>
      </c>
      <c r="H73" s="346">
        <f t="shared" si="10"/>
        <v>0</v>
      </c>
      <c r="I73" s="347">
        <f t="shared" si="15"/>
        <v>0</v>
      </c>
      <c r="J73" s="347">
        <f t="shared" si="15"/>
        <v>0</v>
      </c>
      <c r="K73" s="348">
        <f t="shared" si="15"/>
        <v>0</v>
      </c>
      <c r="L73" s="346">
        <f t="shared" si="11"/>
        <v>0</v>
      </c>
      <c r="M73" s="347">
        <f t="shared" si="16"/>
        <v>0</v>
      </c>
      <c r="N73" s="347">
        <f t="shared" si="16"/>
        <v>0</v>
      </c>
      <c r="O73" s="349">
        <f t="shared" si="16"/>
        <v>0</v>
      </c>
      <c r="P73" s="350">
        <f t="shared" si="16"/>
        <v>0</v>
      </c>
      <c r="Q73" s="358">
        <f t="shared" si="16"/>
        <v>0</v>
      </c>
      <c r="R73" s="502"/>
      <c r="S73" s="180"/>
      <c r="T73" s="156"/>
      <c r="U73" s="157"/>
      <c r="V73" s="6"/>
    </row>
    <row r="74" spans="1:22" ht="12.75" customHeight="1" x14ac:dyDescent="0.2">
      <c r="A74" s="594"/>
      <c r="B74" s="595"/>
      <c r="C74" s="596"/>
      <c r="D74" s="597"/>
      <c r="E74" s="726"/>
      <c r="F74" s="727"/>
      <c r="G74" s="338" t="s">
        <v>11</v>
      </c>
      <c r="H74" s="339">
        <f t="shared" ref="H74:O74" si="17">SUM(H66:H73)</f>
        <v>1076310</v>
      </c>
      <c r="I74" s="351">
        <f t="shared" si="17"/>
        <v>1048910</v>
      </c>
      <c r="J74" s="351">
        <f t="shared" si="17"/>
        <v>643690</v>
      </c>
      <c r="K74" s="341">
        <f t="shared" si="17"/>
        <v>27400</v>
      </c>
      <c r="L74" s="339">
        <f t="shared" si="17"/>
        <v>1035300</v>
      </c>
      <c r="M74" s="339">
        <f t="shared" si="17"/>
        <v>1017100</v>
      </c>
      <c r="N74" s="351">
        <f t="shared" si="17"/>
        <v>642900</v>
      </c>
      <c r="O74" s="353">
        <f t="shared" si="17"/>
        <v>18200</v>
      </c>
      <c r="P74" s="343">
        <f t="shared" ref="P74:Q74" si="18">SUM(P66:P73)</f>
        <v>851590</v>
      </c>
      <c r="Q74" s="354">
        <f t="shared" si="18"/>
        <v>829490</v>
      </c>
      <c r="R74" s="502"/>
      <c r="S74" s="86"/>
      <c r="T74" s="86"/>
      <c r="U74" s="96"/>
      <c r="V74" s="183"/>
    </row>
    <row r="75" spans="1:22" ht="12.75" customHeight="1" outlineLevel="1" x14ac:dyDescent="0.2">
      <c r="A75" s="805" t="s">
        <v>133</v>
      </c>
      <c r="B75" s="806"/>
      <c r="C75" s="807"/>
      <c r="D75" s="676" t="s">
        <v>216</v>
      </c>
      <c r="E75" s="144"/>
      <c r="F75" s="684" t="s">
        <v>288</v>
      </c>
      <c r="G75" s="148" t="s">
        <v>18</v>
      </c>
      <c r="H75" s="196">
        <f>I75+K75</f>
        <v>6000</v>
      </c>
      <c r="I75" s="197">
        <v>6000</v>
      </c>
      <c r="J75" s="197">
        <v>4600</v>
      </c>
      <c r="K75" s="198"/>
      <c r="L75" s="196">
        <f>M75+O75</f>
        <v>5800</v>
      </c>
      <c r="M75" s="197">
        <v>5800</v>
      </c>
      <c r="N75" s="197">
        <v>4400</v>
      </c>
      <c r="O75" s="199"/>
      <c r="P75" s="467">
        <v>6300</v>
      </c>
      <c r="Q75" s="469">
        <v>6300</v>
      </c>
      <c r="R75" s="811"/>
      <c r="S75" s="147"/>
      <c r="T75" s="147"/>
      <c r="U75" s="111"/>
      <c r="V75" s="4"/>
    </row>
    <row r="76" spans="1:22" ht="12.75" customHeight="1" outlineLevel="1" x14ac:dyDescent="0.2">
      <c r="A76" s="805"/>
      <c r="B76" s="806"/>
      <c r="C76" s="807"/>
      <c r="D76" s="676"/>
      <c r="E76" s="683"/>
      <c r="F76" s="684"/>
      <c r="G76" s="796" t="s">
        <v>58</v>
      </c>
      <c r="H76" s="797">
        <f>I76+K76</f>
        <v>376700</v>
      </c>
      <c r="I76" s="814">
        <v>372700</v>
      </c>
      <c r="J76" s="814">
        <v>265600</v>
      </c>
      <c r="K76" s="815">
        <v>4000</v>
      </c>
      <c r="L76" s="797">
        <f>M76+O76</f>
        <v>386200</v>
      </c>
      <c r="M76" s="814">
        <v>381700</v>
      </c>
      <c r="N76" s="814">
        <v>272400</v>
      </c>
      <c r="O76" s="813">
        <v>4500</v>
      </c>
      <c r="P76" s="781">
        <v>388600</v>
      </c>
      <c r="Q76" s="782">
        <v>388600</v>
      </c>
      <c r="R76" s="811"/>
      <c r="S76" s="768"/>
      <c r="T76" s="768"/>
      <c r="U76" s="768"/>
      <c r="V76" s="4"/>
    </row>
    <row r="77" spans="1:22" ht="10.5" customHeight="1" outlineLevel="1" x14ac:dyDescent="0.2">
      <c r="A77" s="805"/>
      <c r="B77" s="806"/>
      <c r="C77" s="807"/>
      <c r="D77" s="676"/>
      <c r="E77" s="684"/>
      <c r="F77" s="684"/>
      <c r="G77" s="812"/>
      <c r="H77" s="797"/>
      <c r="I77" s="814"/>
      <c r="J77" s="814"/>
      <c r="K77" s="815"/>
      <c r="L77" s="797"/>
      <c r="M77" s="814"/>
      <c r="N77" s="814"/>
      <c r="O77" s="813"/>
      <c r="P77" s="781"/>
      <c r="Q77" s="782"/>
      <c r="R77" s="811"/>
      <c r="S77" s="769"/>
      <c r="T77" s="770"/>
      <c r="U77" s="769"/>
      <c r="V77" s="4"/>
    </row>
    <row r="78" spans="1:22" ht="17.25" customHeight="1" outlineLevel="1" x14ac:dyDescent="0.2">
      <c r="A78" s="805"/>
      <c r="B78" s="806"/>
      <c r="C78" s="807"/>
      <c r="D78" s="676"/>
      <c r="E78" s="684"/>
      <c r="F78" s="684"/>
      <c r="G78" s="148" t="s">
        <v>85</v>
      </c>
      <c r="H78" s="196">
        <f t="shared" ref="H78:H83" si="19">I78+K78</f>
        <v>32200</v>
      </c>
      <c r="I78" s="197">
        <v>32200</v>
      </c>
      <c r="J78" s="197">
        <v>24600</v>
      </c>
      <c r="K78" s="198"/>
      <c r="L78" s="196">
        <f t="shared" ref="L78:L83" si="20">M78+O78</f>
        <v>28200</v>
      </c>
      <c r="M78" s="197">
        <v>28200</v>
      </c>
      <c r="N78" s="197">
        <v>21500</v>
      </c>
      <c r="O78" s="199"/>
      <c r="P78" s="467">
        <v>28200</v>
      </c>
      <c r="Q78" s="469">
        <v>28200</v>
      </c>
      <c r="R78" s="811"/>
      <c r="S78" s="116"/>
      <c r="T78" s="116"/>
      <c r="U78" s="108"/>
      <c r="V78" s="4"/>
    </row>
    <row r="79" spans="1:22" ht="16.5" hidden="1" customHeight="1" outlineLevel="1" x14ac:dyDescent="0.2">
      <c r="A79" s="805"/>
      <c r="B79" s="806"/>
      <c r="C79" s="807"/>
      <c r="D79" s="676"/>
      <c r="E79" s="684"/>
      <c r="F79" s="684"/>
      <c r="G79" s="148" t="s">
        <v>270</v>
      </c>
      <c r="H79" s="196">
        <f t="shared" si="19"/>
        <v>0</v>
      </c>
      <c r="I79" s="257"/>
      <c r="J79" s="257"/>
      <c r="K79" s="211"/>
      <c r="L79" s="196">
        <f t="shared" si="20"/>
        <v>0</v>
      </c>
      <c r="M79" s="197"/>
      <c r="N79" s="197"/>
      <c r="O79" s="199"/>
      <c r="P79" s="467"/>
      <c r="Q79" s="469"/>
      <c r="R79" s="811"/>
      <c r="S79" s="116"/>
      <c r="T79" s="116"/>
      <c r="U79" s="108"/>
      <c r="V79" s="4"/>
    </row>
    <row r="80" spans="1:22" ht="21.75" customHeight="1" outlineLevel="1" x14ac:dyDescent="0.2">
      <c r="A80" s="805"/>
      <c r="B80" s="806"/>
      <c r="C80" s="807"/>
      <c r="D80" s="676"/>
      <c r="E80" s="684"/>
      <c r="F80" s="684"/>
      <c r="G80" s="148" t="s">
        <v>304</v>
      </c>
      <c r="H80" s="196">
        <f t="shared" si="19"/>
        <v>0</v>
      </c>
      <c r="I80" s="257"/>
      <c r="J80" s="257"/>
      <c r="K80" s="211"/>
      <c r="L80" s="196">
        <f t="shared" si="20"/>
        <v>100</v>
      </c>
      <c r="M80" s="197">
        <v>100</v>
      </c>
      <c r="N80" s="197"/>
      <c r="O80" s="199"/>
      <c r="P80" s="467"/>
      <c r="Q80" s="469"/>
      <c r="R80" s="811"/>
      <c r="S80" s="116"/>
      <c r="T80" s="116"/>
      <c r="U80" s="108"/>
      <c r="V80" s="4"/>
    </row>
    <row r="81" spans="1:22" ht="16.5" hidden="1" customHeight="1" outlineLevel="1" x14ac:dyDescent="0.2">
      <c r="A81" s="805"/>
      <c r="B81" s="806"/>
      <c r="C81" s="807"/>
      <c r="D81" s="676"/>
      <c r="E81" s="684"/>
      <c r="F81" s="684"/>
      <c r="G81" s="148" t="s">
        <v>303</v>
      </c>
      <c r="H81" s="196">
        <f t="shared" si="19"/>
        <v>0</v>
      </c>
      <c r="I81" s="257"/>
      <c r="J81" s="257"/>
      <c r="K81" s="211"/>
      <c r="L81" s="196"/>
      <c r="M81" s="197"/>
      <c r="N81" s="197"/>
      <c r="O81" s="199"/>
      <c r="P81" s="467"/>
      <c r="Q81" s="469"/>
      <c r="R81" s="811"/>
      <c r="S81" s="116"/>
      <c r="T81" s="116"/>
      <c r="U81" s="108"/>
      <c r="V81" s="4"/>
    </row>
    <row r="82" spans="1:22" ht="16.5" hidden="1" customHeight="1" outlineLevel="1" x14ac:dyDescent="0.2">
      <c r="A82" s="805"/>
      <c r="B82" s="806"/>
      <c r="C82" s="807"/>
      <c r="D82" s="676"/>
      <c r="E82" s="684"/>
      <c r="F82" s="684"/>
      <c r="G82" s="148" t="s">
        <v>271</v>
      </c>
      <c r="H82" s="196">
        <f t="shared" si="19"/>
        <v>0</v>
      </c>
      <c r="I82" s="257"/>
      <c r="J82" s="257"/>
      <c r="K82" s="211"/>
      <c r="L82" s="196">
        <f t="shared" si="20"/>
        <v>0</v>
      </c>
      <c r="M82" s="257"/>
      <c r="N82" s="257"/>
      <c r="O82" s="213"/>
      <c r="P82" s="467"/>
      <c r="Q82" s="469"/>
      <c r="R82" s="811"/>
      <c r="S82" s="116"/>
      <c r="T82" s="116"/>
      <c r="U82" s="108"/>
      <c r="V82" s="4"/>
    </row>
    <row r="83" spans="1:22" ht="16.5" hidden="1" customHeight="1" outlineLevel="1" x14ac:dyDescent="0.2">
      <c r="A83" s="805"/>
      <c r="B83" s="806"/>
      <c r="C83" s="807"/>
      <c r="D83" s="676"/>
      <c r="E83" s="684"/>
      <c r="F83" s="684"/>
      <c r="G83" s="148" t="s">
        <v>272</v>
      </c>
      <c r="H83" s="196">
        <f t="shared" si="19"/>
        <v>0</v>
      </c>
      <c r="I83" s="257"/>
      <c r="J83" s="257"/>
      <c r="K83" s="211"/>
      <c r="L83" s="196">
        <f t="shared" si="20"/>
        <v>0</v>
      </c>
      <c r="M83" s="257"/>
      <c r="N83" s="257"/>
      <c r="O83" s="213"/>
      <c r="P83" s="467"/>
      <c r="Q83" s="469"/>
      <c r="R83" s="811"/>
      <c r="S83" s="116"/>
      <c r="T83" s="116"/>
      <c r="U83" s="108"/>
      <c r="V83" s="4"/>
    </row>
    <row r="84" spans="1:22" ht="13.5" customHeight="1" outlineLevel="1" x14ac:dyDescent="0.2">
      <c r="A84" s="808"/>
      <c r="B84" s="809"/>
      <c r="C84" s="810"/>
      <c r="D84" s="677"/>
      <c r="E84" s="703"/>
      <c r="F84" s="703"/>
      <c r="G84" s="396" t="s">
        <v>11</v>
      </c>
      <c r="H84" s="225">
        <f t="shared" ref="H84:Q84" si="21">SUM(H75:H83)</f>
        <v>414900</v>
      </c>
      <c r="I84" s="223">
        <f t="shared" si="21"/>
        <v>410900</v>
      </c>
      <c r="J84" s="223">
        <f t="shared" si="21"/>
        <v>294800</v>
      </c>
      <c r="K84" s="227">
        <f t="shared" si="21"/>
        <v>4000</v>
      </c>
      <c r="L84" s="225">
        <f>SUM(L75:L83)</f>
        <v>420300</v>
      </c>
      <c r="M84" s="223">
        <f t="shared" si="21"/>
        <v>415800</v>
      </c>
      <c r="N84" s="223">
        <f t="shared" si="21"/>
        <v>298300</v>
      </c>
      <c r="O84" s="397">
        <f t="shared" si="21"/>
        <v>4500</v>
      </c>
      <c r="P84" s="398">
        <f t="shared" si="21"/>
        <v>423100</v>
      </c>
      <c r="Q84" s="399">
        <f t="shared" si="21"/>
        <v>423100</v>
      </c>
      <c r="R84" s="811"/>
      <c r="S84" s="118"/>
      <c r="T84" s="118"/>
      <c r="U84" s="115"/>
      <c r="V84" s="4"/>
    </row>
    <row r="85" spans="1:22" ht="12" hidden="1" customHeight="1" outlineLevel="1" x14ac:dyDescent="0.2">
      <c r="A85" s="783" t="s">
        <v>134</v>
      </c>
      <c r="B85" s="784"/>
      <c r="C85" s="785"/>
      <c r="D85" s="734" t="s">
        <v>217</v>
      </c>
      <c r="E85" s="613"/>
      <c r="F85" s="613" t="s">
        <v>289</v>
      </c>
      <c r="G85" s="110"/>
      <c r="H85" s="212"/>
      <c r="I85" s="257"/>
      <c r="J85" s="210"/>
      <c r="K85" s="211"/>
      <c r="L85" s="212"/>
      <c r="M85" s="210"/>
      <c r="N85" s="210"/>
      <c r="O85" s="213"/>
      <c r="P85" s="467"/>
      <c r="Q85" s="469"/>
      <c r="R85" s="117"/>
      <c r="S85" s="86"/>
      <c r="T85" s="107"/>
      <c r="U85" s="96"/>
      <c r="V85" s="4"/>
    </row>
    <row r="86" spans="1:22" ht="11.25" hidden="1" customHeight="1" outlineLevel="1" x14ac:dyDescent="0.2">
      <c r="A86" s="786"/>
      <c r="B86" s="787"/>
      <c r="C86" s="788"/>
      <c r="D86" s="676"/>
      <c r="E86" s="613"/>
      <c r="F86" s="613"/>
      <c r="G86" s="110"/>
      <c r="H86" s="212"/>
      <c r="I86" s="257"/>
      <c r="J86" s="210"/>
      <c r="K86" s="211"/>
      <c r="L86" s="212"/>
      <c r="M86" s="210"/>
      <c r="N86" s="210"/>
      <c r="O86" s="213"/>
      <c r="P86" s="467"/>
      <c r="Q86" s="469"/>
      <c r="R86" s="117"/>
      <c r="S86" s="86"/>
      <c r="T86" s="86"/>
      <c r="U86" s="96"/>
      <c r="V86" s="4"/>
    </row>
    <row r="87" spans="1:22" ht="17.25" customHeight="1" outlineLevel="1" x14ac:dyDescent="0.2">
      <c r="A87" s="786"/>
      <c r="B87" s="787"/>
      <c r="C87" s="788"/>
      <c r="D87" s="676"/>
      <c r="E87" s="613"/>
      <c r="F87" s="613"/>
      <c r="G87" s="148" t="s">
        <v>18</v>
      </c>
      <c r="H87" s="196">
        <f t="shared" ref="H87:H92" si="22">I87+K87</f>
        <v>2620</v>
      </c>
      <c r="I87" s="207">
        <v>2620</v>
      </c>
      <c r="J87" s="207">
        <v>2000</v>
      </c>
      <c r="K87" s="198"/>
      <c r="L87" s="212">
        <f t="shared" ref="L87:L92" si="23">M87+O87</f>
        <v>2800</v>
      </c>
      <c r="M87" s="207">
        <v>2800</v>
      </c>
      <c r="N87" s="207">
        <v>2100</v>
      </c>
      <c r="O87" s="199"/>
      <c r="P87" s="467">
        <v>2600</v>
      </c>
      <c r="Q87" s="469">
        <v>2600</v>
      </c>
      <c r="R87" s="755"/>
      <c r="S87" s="147"/>
      <c r="T87" s="173"/>
      <c r="U87" s="111"/>
      <c r="V87" s="4"/>
    </row>
    <row r="88" spans="1:22" ht="17.25" customHeight="1" outlineLevel="1" x14ac:dyDescent="0.2">
      <c r="A88" s="786"/>
      <c r="B88" s="787"/>
      <c r="C88" s="788"/>
      <c r="D88" s="676"/>
      <c r="E88" s="613"/>
      <c r="F88" s="613"/>
      <c r="G88" s="148" t="s">
        <v>58</v>
      </c>
      <c r="H88" s="196">
        <f t="shared" si="22"/>
        <v>258880</v>
      </c>
      <c r="I88" s="207">
        <v>245480</v>
      </c>
      <c r="J88" s="207">
        <v>164230</v>
      </c>
      <c r="K88" s="198">
        <v>13400</v>
      </c>
      <c r="L88" s="212">
        <f t="shared" si="23"/>
        <v>224500</v>
      </c>
      <c r="M88" s="207">
        <v>220800</v>
      </c>
      <c r="N88" s="207">
        <v>160000</v>
      </c>
      <c r="O88" s="199">
        <v>3700</v>
      </c>
      <c r="P88" s="467">
        <v>252990</v>
      </c>
      <c r="Q88" s="469">
        <v>237990</v>
      </c>
      <c r="R88" s="755"/>
      <c r="S88" s="147"/>
      <c r="T88" s="147"/>
      <c r="U88" s="111"/>
      <c r="V88" s="4"/>
    </row>
    <row r="89" spans="1:22" ht="17.25" customHeight="1" outlineLevel="1" x14ac:dyDescent="0.2">
      <c r="A89" s="786"/>
      <c r="B89" s="787"/>
      <c r="C89" s="788"/>
      <c r="D89" s="676"/>
      <c r="E89" s="613"/>
      <c r="F89" s="613"/>
      <c r="G89" s="148" t="s">
        <v>85</v>
      </c>
      <c r="H89" s="196">
        <f t="shared" si="22"/>
        <v>10400</v>
      </c>
      <c r="I89" s="207">
        <v>10400</v>
      </c>
      <c r="J89" s="207">
        <v>7710</v>
      </c>
      <c r="K89" s="198"/>
      <c r="L89" s="212">
        <f t="shared" si="23"/>
        <v>10400</v>
      </c>
      <c r="M89" s="207">
        <v>10400</v>
      </c>
      <c r="N89" s="207">
        <v>7700</v>
      </c>
      <c r="O89" s="213"/>
      <c r="P89" s="467">
        <v>10400</v>
      </c>
      <c r="Q89" s="469">
        <v>10400</v>
      </c>
      <c r="R89" s="755"/>
      <c r="S89" s="147"/>
      <c r="T89" s="147"/>
      <c r="U89" s="111"/>
      <c r="V89" s="4"/>
    </row>
    <row r="90" spans="1:22" ht="17.25" hidden="1" customHeight="1" outlineLevel="1" x14ac:dyDescent="0.2">
      <c r="A90" s="786"/>
      <c r="B90" s="787"/>
      <c r="C90" s="788"/>
      <c r="D90" s="676"/>
      <c r="E90" s="613"/>
      <c r="F90" s="613"/>
      <c r="G90" s="148" t="s">
        <v>270</v>
      </c>
      <c r="H90" s="196">
        <f t="shared" si="22"/>
        <v>0</v>
      </c>
      <c r="I90" s="210"/>
      <c r="J90" s="210"/>
      <c r="K90" s="211"/>
      <c r="L90" s="212">
        <f t="shared" si="23"/>
        <v>0</v>
      </c>
      <c r="M90" s="210"/>
      <c r="N90" s="210"/>
      <c r="O90" s="213"/>
      <c r="P90" s="467"/>
      <c r="Q90" s="469"/>
      <c r="R90" s="755"/>
      <c r="S90" s="147"/>
      <c r="T90" s="147"/>
      <c r="U90" s="111"/>
      <c r="V90" s="4"/>
    </row>
    <row r="91" spans="1:22" ht="17.25" hidden="1" customHeight="1" outlineLevel="1" x14ac:dyDescent="0.2">
      <c r="A91" s="786"/>
      <c r="B91" s="787"/>
      <c r="C91" s="788"/>
      <c r="D91" s="676"/>
      <c r="E91" s="613"/>
      <c r="F91" s="613"/>
      <c r="G91" s="148" t="s">
        <v>271</v>
      </c>
      <c r="H91" s="196">
        <f t="shared" si="22"/>
        <v>0</v>
      </c>
      <c r="I91" s="210"/>
      <c r="J91" s="210"/>
      <c r="K91" s="211"/>
      <c r="L91" s="212">
        <f t="shared" si="23"/>
        <v>0</v>
      </c>
      <c r="M91" s="210"/>
      <c r="N91" s="210"/>
      <c r="O91" s="213"/>
      <c r="P91" s="467"/>
      <c r="Q91" s="469"/>
      <c r="R91" s="755"/>
      <c r="S91" s="147"/>
      <c r="T91" s="147"/>
      <c r="U91" s="111"/>
      <c r="V91" s="4"/>
    </row>
    <row r="92" spans="1:22" ht="17.25" hidden="1" customHeight="1" outlineLevel="1" x14ac:dyDescent="0.2">
      <c r="A92" s="786"/>
      <c r="B92" s="787"/>
      <c r="C92" s="788"/>
      <c r="D92" s="676"/>
      <c r="E92" s="613"/>
      <c r="F92" s="613"/>
      <c r="G92" s="148" t="s">
        <v>272</v>
      </c>
      <c r="H92" s="196">
        <f t="shared" si="22"/>
        <v>0</v>
      </c>
      <c r="I92" s="210"/>
      <c r="J92" s="210"/>
      <c r="K92" s="211"/>
      <c r="L92" s="212">
        <f t="shared" si="23"/>
        <v>0</v>
      </c>
      <c r="M92" s="210"/>
      <c r="N92" s="210"/>
      <c r="O92" s="213"/>
      <c r="P92" s="467"/>
      <c r="Q92" s="469"/>
      <c r="R92" s="755"/>
      <c r="S92" s="147"/>
      <c r="T92" s="147"/>
      <c r="U92" s="111"/>
      <c r="V92" s="4"/>
    </row>
    <row r="93" spans="1:22" outlineLevel="1" x14ac:dyDescent="0.2">
      <c r="A93" s="789"/>
      <c r="B93" s="790"/>
      <c r="C93" s="791"/>
      <c r="D93" s="677"/>
      <c r="E93" s="613"/>
      <c r="F93" s="613"/>
      <c r="G93" s="396" t="s">
        <v>11</v>
      </c>
      <c r="H93" s="400">
        <f t="shared" ref="H93:Q93" si="24">SUM(H87:H92)</f>
        <v>271900</v>
      </c>
      <c r="I93" s="222">
        <f t="shared" si="24"/>
        <v>258500</v>
      </c>
      <c r="J93" s="222">
        <f t="shared" si="24"/>
        <v>173940</v>
      </c>
      <c r="K93" s="227">
        <f t="shared" si="24"/>
        <v>13400</v>
      </c>
      <c r="L93" s="225">
        <f>SUM(L87:L92)</f>
        <v>237700</v>
      </c>
      <c r="M93" s="222">
        <f t="shared" si="24"/>
        <v>234000</v>
      </c>
      <c r="N93" s="222">
        <f t="shared" si="24"/>
        <v>169800</v>
      </c>
      <c r="O93" s="397">
        <f t="shared" si="24"/>
        <v>3700</v>
      </c>
      <c r="P93" s="398">
        <f t="shared" si="24"/>
        <v>265990</v>
      </c>
      <c r="Q93" s="399">
        <f t="shared" si="24"/>
        <v>250990</v>
      </c>
      <c r="R93" s="755"/>
      <c r="S93" s="86"/>
      <c r="T93" s="86"/>
      <c r="U93" s="96"/>
      <c r="V93" s="4"/>
    </row>
    <row r="94" spans="1:22" ht="17.25" customHeight="1" outlineLevel="1" x14ac:dyDescent="0.2">
      <c r="A94" s="783" t="s">
        <v>135</v>
      </c>
      <c r="B94" s="784"/>
      <c r="C94" s="785"/>
      <c r="D94" s="734" t="s">
        <v>218</v>
      </c>
      <c r="E94" s="613"/>
      <c r="F94" s="613" t="s">
        <v>290</v>
      </c>
      <c r="G94" s="148" t="s">
        <v>18</v>
      </c>
      <c r="H94" s="212">
        <f t="shared" ref="H94:H99" si="25">I94+K94</f>
        <v>5310</v>
      </c>
      <c r="I94" s="207">
        <v>5310</v>
      </c>
      <c r="J94" s="207">
        <v>4050</v>
      </c>
      <c r="K94" s="198"/>
      <c r="L94" s="212">
        <f t="shared" ref="L94:L99" si="26">M94+O94</f>
        <v>5300</v>
      </c>
      <c r="M94" s="207">
        <v>5300</v>
      </c>
      <c r="N94" s="207">
        <v>4000</v>
      </c>
      <c r="O94" s="199"/>
      <c r="P94" s="467">
        <v>5500</v>
      </c>
      <c r="Q94" s="469">
        <v>5900</v>
      </c>
      <c r="R94" s="755"/>
      <c r="S94" s="147"/>
      <c r="T94" s="147"/>
      <c r="U94" s="111"/>
      <c r="V94" s="4"/>
    </row>
    <row r="95" spans="1:22" ht="17.25" customHeight="1" outlineLevel="1" x14ac:dyDescent="0.2">
      <c r="A95" s="786"/>
      <c r="B95" s="787"/>
      <c r="C95" s="788"/>
      <c r="D95" s="676"/>
      <c r="E95" s="613"/>
      <c r="F95" s="613"/>
      <c r="G95" s="148" t="s">
        <v>58</v>
      </c>
      <c r="H95" s="212">
        <f t="shared" si="25"/>
        <v>267800</v>
      </c>
      <c r="I95" s="207">
        <v>257800</v>
      </c>
      <c r="J95" s="207">
        <v>170900</v>
      </c>
      <c r="K95" s="198">
        <v>10000</v>
      </c>
      <c r="L95" s="212">
        <f>SUM(M95+O95)</f>
        <v>262400</v>
      </c>
      <c r="M95" s="207">
        <v>252400</v>
      </c>
      <c r="N95" s="207">
        <v>170700</v>
      </c>
      <c r="O95" s="199">
        <v>10000</v>
      </c>
      <c r="P95" s="467">
        <v>39000</v>
      </c>
      <c r="Q95" s="469">
        <v>43500</v>
      </c>
      <c r="R95" s="755"/>
      <c r="S95" s="147"/>
      <c r="T95" s="147"/>
      <c r="U95" s="111"/>
      <c r="V95" s="4"/>
    </row>
    <row r="96" spans="1:22" ht="17.25" customHeight="1" outlineLevel="1" x14ac:dyDescent="0.2">
      <c r="A96" s="786"/>
      <c r="B96" s="787"/>
      <c r="C96" s="788"/>
      <c r="D96" s="676"/>
      <c r="E96" s="613"/>
      <c r="F96" s="613"/>
      <c r="G96" s="148" t="s">
        <v>85</v>
      </c>
      <c r="H96" s="212">
        <f t="shared" si="25"/>
        <v>19500</v>
      </c>
      <c r="I96" s="207">
        <v>19500</v>
      </c>
      <c r="J96" s="207">
        <v>0</v>
      </c>
      <c r="K96" s="198"/>
      <c r="L96" s="212">
        <f t="shared" si="26"/>
        <v>19500</v>
      </c>
      <c r="M96" s="207">
        <v>19500</v>
      </c>
      <c r="N96" s="207"/>
      <c r="O96" s="199"/>
      <c r="P96" s="467">
        <v>20000</v>
      </c>
      <c r="Q96" s="469">
        <v>21000</v>
      </c>
      <c r="R96" s="755"/>
      <c r="S96" s="147"/>
      <c r="T96" s="147"/>
      <c r="U96" s="111"/>
      <c r="V96" s="4"/>
    </row>
    <row r="97" spans="1:22" ht="17.25" hidden="1" customHeight="1" outlineLevel="1" x14ac:dyDescent="0.2">
      <c r="A97" s="786"/>
      <c r="B97" s="787"/>
      <c r="C97" s="788"/>
      <c r="D97" s="676"/>
      <c r="E97" s="613"/>
      <c r="F97" s="613"/>
      <c r="G97" s="148" t="s">
        <v>270</v>
      </c>
      <c r="H97" s="212">
        <f t="shared" si="25"/>
        <v>0</v>
      </c>
      <c r="I97" s="210"/>
      <c r="J97" s="210"/>
      <c r="K97" s="211"/>
      <c r="L97" s="212">
        <f t="shared" si="26"/>
        <v>0</v>
      </c>
      <c r="M97" s="207"/>
      <c r="N97" s="207"/>
      <c r="O97" s="199"/>
      <c r="P97" s="467"/>
      <c r="Q97" s="469"/>
      <c r="R97" s="755"/>
      <c r="S97" s="147"/>
      <c r="T97" s="147"/>
      <c r="U97" s="111"/>
      <c r="V97" s="4"/>
    </row>
    <row r="98" spans="1:22" ht="17.25" hidden="1" customHeight="1" outlineLevel="1" x14ac:dyDescent="0.2">
      <c r="A98" s="786"/>
      <c r="B98" s="787"/>
      <c r="C98" s="788"/>
      <c r="D98" s="676"/>
      <c r="E98" s="613"/>
      <c r="F98" s="613"/>
      <c r="G98" s="148" t="s">
        <v>271</v>
      </c>
      <c r="H98" s="212">
        <f t="shared" si="25"/>
        <v>0</v>
      </c>
      <c r="I98" s="210"/>
      <c r="J98" s="210"/>
      <c r="K98" s="211"/>
      <c r="L98" s="212">
        <f t="shared" si="26"/>
        <v>0</v>
      </c>
      <c r="M98" s="210"/>
      <c r="N98" s="210"/>
      <c r="O98" s="213"/>
      <c r="P98" s="467"/>
      <c r="Q98" s="469"/>
      <c r="R98" s="755"/>
      <c r="S98" s="147"/>
      <c r="T98" s="147"/>
      <c r="U98" s="111"/>
      <c r="V98" s="4"/>
    </row>
    <row r="99" spans="1:22" ht="17.25" hidden="1" customHeight="1" outlineLevel="1" x14ac:dyDescent="0.2">
      <c r="A99" s="786"/>
      <c r="B99" s="787"/>
      <c r="C99" s="788"/>
      <c r="D99" s="676"/>
      <c r="E99" s="613"/>
      <c r="F99" s="613"/>
      <c r="G99" s="148" t="s">
        <v>272</v>
      </c>
      <c r="H99" s="212">
        <f t="shared" si="25"/>
        <v>0</v>
      </c>
      <c r="I99" s="210"/>
      <c r="J99" s="210"/>
      <c r="K99" s="211"/>
      <c r="L99" s="212">
        <f t="shared" si="26"/>
        <v>0</v>
      </c>
      <c r="M99" s="210"/>
      <c r="N99" s="210"/>
      <c r="O99" s="213"/>
      <c r="P99" s="467"/>
      <c r="Q99" s="469"/>
      <c r="R99" s="755"/>
      <c r="S99" s="147"/>
      <c r="T99" s="147"/>
      <c r="U99" s="111"/>
      <c r="V99" s="4"/>
    </row>
    <row r="100" spans="1:22" outlineLevel="1" x14ac:dyDescent="0.2">
      <c r="A100" s="789"/>
      <c r="B100" s="790"/>
      <c r="C100" s="791"/>
      <c r="D100" s="677"/>
      <c r="E100" s="613"/>
      <c r="F100" s="613"/>
      <c r="G100" s="396" t="s">
        <v>11</v>
      </c>
      <c r="H100" s="225">
        <f t="shared" ref="H100:Q100" si="27">SUM(H94:H99)</f>
        <v>292610</v>
      </c>
      <c r="I100" s="222">
        <f t="shared" si="27"/>
        <v>282610</v>
      </c>
      <c r="J100" s="222">
        <f t="shared" si="27"/>
        <v>174950</v>
      </c>
      <c r="K100" s="227">
        <f t="shared" si="27"/>
        <v>10000</v>
      </c>
      <c r="L100" s="225">
        <f>SUM(L94:L99)</f>
        <v>287200</v>
      </c>
      <c r="M100" s="222">
        <f t="shared" si="27"/>
        <v>277200</v>
      </c>
      <c r="N100" s="222">
        <f t="shared" si="27"/>
        <v>174700</v>
      </c>
      <c r="O100" s="397">
        <f t="shared" si="27"/>
        <v>10000</v>
      </c>
      <c r="P100" s="398">
        <f t="shared" si="27"/>
        <v>64500</v>
      </c>
      <c r="Q100" s="399">
        <f t="shared" si="27"/>
        <v>70400</v>
      </c>
      <c r="R100" s="755"/>
      <c r="S100" s="86"/>
      <c r="T100" s="86"/>
      <c r="U100" s="96"/>
      <c r="V100" s="4"/>
    </row>
    <row r="101" spans="1:22" ht="14.25" customHeight="1" outlineLevel="1" x14ac:dyDescent="0.2">
      <c r="A101" s="760" t="s">
        <v>136</v>
      </c>
      <c r="B101" s="760"/>
      <c r="C101" s="761"/>
      <c r="D101" s="734" t="s">
        <v>219</v>
      </c>
      <c r="E101" s="683"/>
      <c r="F101" s="683" t="s">
        <v>291</v>
      </c>
      <c r="G101" s="148" t="s">
        <v>18</v>
      </c>
      <c r="H101" s="212">
        <f t="shared" ref="H101:H106" si="28">I101+K101</f>
        <v>83000</v>
      </c>
      <c r="I101" s="210">
        <v>83000</v>
      </c>
      <c r="J101" s="210"/>
      <c r="K101" s="211"/>
      <c r="L101" s="212">
        <f t="shared" ref="L101:L106" si="29">M101+O101</f>
        <v>0</v>
      </c>
      <c r="M101" s="210">
        <v>0</v>
      </c>
      <c r="N101" s="210">
        <v>0</v>
      </c>
      <c r="O101" s="213"/>
      <c r="P101" s="467">
        <v>83000</v>
      </c>
      <c r="Q101" s="469">
        <v>85000</v>
      </c>
      <c r="R101" s="755"/>
      <c r="S101" s="147"/>
      <c r="T101" s="147"/>
      <c r="U101" s="111"/>
      <c r="V101" s="4"/>
    </row>
    <row r="102" spans="1:22" ht="15" customHeight="1" outlineLevel="1" x14ac:dyDescent="0.2">
      <c r="A102" s="763"/>
      <c r="B102" s="763"/>
      <c r="C102" s="764"/>
      <c r="D102" s="676"/>
      <c r="E102" s="684"/>
      <c r="F102" s="684"/>
      <c r="G102" s="148" t="s">
        <v>58</v>
      </c>
      <c r="H102" s="212">
        <f t="shared" si="28"/>
        <v>0</v>
      </c>
      <c r="I102" s="210"/>
      <c r="J102" s="210"/>
      <c r="K102" s="211"/>
      <c r="L102" s="212">
        <f t="shared" si="29"/>
        <v>2700</v>
      </c>
      <c r="M102" s="210">
        <v>2700</v>
      </c>
      <c r="N102" s="210">
        <v>0</v>
      </c>
      <c r="O102" s="213"/>
      <c r="P102" s="467"/>
      <c r="Q102" s="469"/>
      <c r="R102" s="755"/>
      <c r="S102" s="147"/>
      <c r="T102" s="147"/>
      <c r="U102" s="111"/>
      <c r="V102" s="4"/>
    </row>
    <row r="103" spans="1:22" hidden="1" outlineLevel="1" x14ac:dyDescent="0.2">
      <c r="A103" s="763"/>
      <c r="B103" s="763"/>
      <c r="C103" s="764"/>
      <c r="D103" s="676"/>
      <c r="E103" s="684"/>
      <c r="F103" s="684"/>
      <c r="G103" s="148" t="s">
        <v>85</v>
      </c>
      <c r="H103" s="212">
        <f t="shared" si="28"/>
        <v>0</v>
      </c>
      <c r="I103" s="210"/>
      <c r="J103" s="210"/>
      <c r="K103" s="211"/>
      <c r="L103" s="212">
        <f t="shared" si="29"/>
        <v>0</v>
      </c>
      <c r="M103" s="210"/>
      <c r="N103" s="210"/>
      <c r="O103" s="213"/>
      <c r="P103" s="467"/>
      <c r="Q103" s="469"/>
      <c r="R103" s="755"/>
      <c r="S103" s="147"/>
      <c r="T103" s="147"/>
      <c r="U103" s="111"/>
      <c r="V103" s="4"/>
    </row>
    <row r="104" spans="1:22" ht="13.5" hidden="1" customHeight="1" outlineLevel="1" x14ac:dyDescent="0.2">
      <c r="A104" s="763"/>
      <c r="B104" s="763"/>
      <c r="C104" s="764"/>
      <c r="D104" s="676"/>
      <c r="E104" s="684"/>
      <c r="F104" s="684"/>
      <c r="G104" s="148" t="s">
        <v>270</v>
      </c>
      <c r="H104" s="212">
        <f t="shared" si="28"/>
        <v>0</v>
      </c>
      <c r="I104" s="210"/>
      <c r="J104" s="210"/>
      <c r="K104" s="211"/>
      <c r="L104" s="212">
        <f t="shared" si="29"/>
        <v>0</v>
      </c>
      <c r="M104" s="210"/>
      <c r="N104" s="210"/>
      <c r="O104" s="213"/>
      <c r="P104" s="467"/>
      <c r="Q104" s="469"/>
      <c r="R104" s="755"/>
      <c r="S104" s="147"/>
      <c r="T104" s="147"/>
      <c r="U104" s="111"/>
      <c r="V104" s="4"/>
    </row>
    <row r="105" spans="1:22" ht="9.75" customHeight="1" outlineLevel="1" x14ac:dyDescent="0.2">
      <c r="A105" s="763"/>
      <c r="B105" s="763"/>
      <c r="C105" s="764"/>
      <c r="D105" s="676"/>
      <c r="E105" s="684"/>
      <c r="F105" s="684"/>
      <c r="G105" s="148" t="s">
        <v>271</v>
      </c>
      <c r="H105" s="212">
        <f t="shared" si="28"/>
        <v>0</v>
      </c>
      <c r="I105" s="210"/>
      <c r="J105" s="210"/>
      <c r="K105" s="211"/>
      <c r="L105" s="212">
        <f t="shared" si="29"/>
        <v>53400</v>
      </c>
      <c r="M105" s="210">
        <v>53400</v>
      </c>
      <c r="N105" s="210">
        <v>0</v>
      </c>
      <c r="O105" s="213"/>
      <c r="P105" s="467"/>
      <c r="Q105" s="469"/>
      <c r="R105" s="755"/>
      <c r="S105" s="147"/>
      <c r="T105" s="147"/>
      <c r="U105" s="111"/>
      <c r="V105" s="4"/>
    </row>
    <row r="106" spans="1:22" ht="10.5" hidden="1" customHeight="1" outlineLevel="1" x14ac:dyDescent="0.2">
      <c r="A106" s="763"/>
      <c r="B106" s="763"/>
      <c r="C106" s="764"/>
      <c r="D106" s="676"/>
      <c r="E106" s="684"/>
      <c r="F106" s="684"/>
      <c r="G106" s="148" t="s">
        <v>272</v>
      </c>
      <c r="H106" s="212">
        <f t="shared" si="28"/>
        <v>0</v>
      </c>
      <c r="I106" s="210"/>
      <c r="J106" s="210"/>
      <c r="K106" s="211"/>
      <c r="L106" s="212">
        <f t="shared" si="29"/>
        <v>0</v>
      </c>
      <c r="M106" s="210"/>
      <c r="N106" s="210"/>
      <c r="O106" s="213"/>
      <c r="P106" s="467"/>
      <c r="Q106" s="469"/>
      <c r="R106" s="755"/>
      <c r="S106" s="147"/>
      <c r="T106" s="147"/>
      <c r="U106" s="111"/>
      <c r="V106" s="4"/>
    </row>
    <row r="107" spans="1:22" ht="10.5" customHeight="1" outlineLevel="1" x14ac:dyDescent="0.2">
      <c r="A107" s="763"/>
      <c r="B107" s="763"/>
      <c r="C107" s="764"/>
      <c r="D107" s="676"/>
      <c r="E107" s="684"/>
      <c r="F107" s="684"/>
      <c r="G107" s="148" t="s">
        <v>303</v>
      </c>
      <c r="H107" s="212"/>
      <c r="I107" s="210"/>
      <c r="J107" s="210"/>
      <c r="K107" s="211"/>
      <c r="L107" s="212">
        <v>18900</v>
      </c>
      <c r="M107" s="210">
        <v>18900</v>
      </c>
      <c r="N107" s="210"/>
      <c r="O107" s="213"/>
      <c r="P107" s="467"/>
      <c r="Q107" s="469"/>
      <c r="R107" s="755"/>
      <c r="S107" s="147"/>
      <c r="T107" s="147"/>
      <c r="U107" s="111"/>
      <c r="V107" s="4"/>
    </row>
    <row r="108" spans="1:22" ht="10.5" customHeight="1" outlineLevel="1" x14ac:dyDescent="0.2">
      <c r="A108" s="766"/>
      <c r="B108" s="766"/>
      <c r="C108" s="767"/>
      <c r="D108" s="677"/>
      <c r="E108" s="703"/>
      <c r="F108" s="703"/>
      <c r="G108" s="396" t="s">
        <v>11</v>
      </c>
      <c r="H108" s="225">
        <f t="shared" ref="H108:Q108" si="30">SUM(H101:H106)</f>
        <v>83000</v>
      </c>
      <c r="I108" s="222">
        <f t="shared" si="30"/>
        <v>83000</v>
      </c>
      <c r="J108" s="222">
        <f t="shared" si="30"/>
        <v>0</v>
      </c>
      <c r="K108" s="227">
        <f t="shared" si="30"/>
        <v>0</v>
      </c>
      <c r="L108" s="225">
        <f>SUM(L101:L107)</f>
        <v>75000</v>
      </c>
      <c r="M108" s="222">
        <f>SUM(M101:M107)</f>
        <v>75000</v>
      </c>
      <c r="N108" s="222">
        <f>SUM(N101:N107)</f>
        <v>0</v>
      </c>
      <c r="O108" s="397">
        <f t="shared" si="30"/>
        <v>0</v>
      </c>
      <c r="P108" s="398">
        <f t="shared" si="30"/>
        <v>83000</v>
      </c>
      <c r="Q108" s="399">
        <f t="shared" si="30"/>
        <v>85000</v>
      </c>
      <c r="R108" s="755"/>
      <c r="S108" s="86"/>
      <c r="T108" s="86"/>
      <c r="U108" s="96"/>
      <c r="V108" s="4"/>
    </row>
    <row r="109" spans="1:22" hidden="1" outlineLevel="1" x14ac:dyDescent="0.2">
      <c r="A109" s="589" t="s">
        <v>205</v>
      </c>
      <c r="B109" s="589"/>
      <c r="C109" s="590"/>
      <c r="D109" s="723" t="s">
        <v>220</v>
      </c>
      <c r="E109" s="724"/>
      <c r="F109" s="724"/>
      <c r="G109" s="345" t="s">
        <v>18</v>
      </c>
      <c r="H109" s="339">
        <f>I109+K109</f>
        <v>0</v>
      </c>
      <c r="I109" s="340">
        <f>I113+I118</f>
        <v>0</v>
      </c>
      <c r="J109" s="340">
        <f>J113+J118</f>
        <v>0</v>
      </c>
      <c r="K109" s="341">
        <f>K113+K118</f>
        <v>0</v>
      </c>
      <c r="L109" s="339">
        <f>M109+O109</f>
        <v>0</v>
      </c>
      <c r="M109" s="340">
        <f>M113+M118</f>
        <v>0</v>
      </c>
      <c r="N109" s="340">
        <f>N113+N118</f>
        <v>0</v>
      </c>
      <c r="O109" s="353">
        <f>O113+O118</f>
        <v>0</v>
      </c>
      <c r="P109" s="343">
        <f>P113+P118</f>
        <v>0</v>
      </c>
      <c r="Q109" s="354">
        <f>Q113+Q118</f>
        <v>0</v>
      </c>
      <c r="R109" s="755"/>
      <c r="S109" s="174"/>
      <c r="T109" s="147"/>
      <c r="U109" s="111"/>
      <c r="V109" s="4"/>
    </row>
    <row r="110" spans="1:22" outlineLevel="1" x14ac:dyDescent="0.2">
      <c r="A110" s="592"/>
      <c r="B110" s="592"/>
      <c r="C110" s="593"/>
      <c r="D110" s="798"/>
      <c r="E110" s="725"/>
      <c r="F110" s="725"/>
      <c r="G110" s="345" t="s">
        <v>273</v>
      </c>
      <c r="H110" s="339">
        <f>I110+K110</f>
        <v>0</v>
      </c>
      <c r="I110" s="340">
        <f t="shared" ref="I110:K111" si="31">I115+I120</f>
        <v>0</v>
      </c>
      <c r="J110" s="340">
        <f t="shared" si="31"/>
        <v>0</v>
      </c>
      <c r="K110" s="341">
        <f t="shared" si="31"/>
        <v>0</v>
      </c>
      <c r="L110" s="340">
        <f>M110+O110</f>
        <v>1200</v>
      </c>
      <c r="M110" s="340">
        <f t="shared" ref="M110:Q111" si="32">M115+M120</f>
        <v>1200</v>
      </c>
      <c r="N110" s="340">
        <f t="shared" si="32"/>
        <v>100</v>
      </c>
      <c r="O110" s="353">
        <f t="shared" si="32"/>
        <v>0</v>
      </c>
      <c r="P110" s="343">
        <f t="shared" si="32"/>
        <v>0</v>
      </c>
      <c r="Q110" s="354">
        <f t="shared" si="32"/>
        <v>0</v>
      </c>
      <c r="R110" s="755"/>
      <c r="S110" s="173"/>
      <c r="T110" s="147"/>
      <c r="U110" s="111"/>
      <c r="V110" s="4"/>
    </row>
    <row r="111" spans="1:22" ht="17.25" hidden="1" customHeight="1" outlineLevel="1" x14ac:dyDescent="0.2">
      <c r="A111" s="592"/>
      <c r="B111" s="592"/>
      <c r="C111" s="593"/>
      <c r="D111" s="798"/>
      <c r="E111" s="725"/>
      <c r="F111" s="725"/>
      <c r="G111" s="345" t="s">
        <v>272</v>
      </c>
      <c r="H111" s="339">
        <f>I111+K111</f>
        <v>0</v>
      </c>
      <c r="I111" s="340">
        <f t="shared" si="31"/>
        <v>0</v>
      </c>
      <c r="J111" s="340">
        <f t="shared" si="31"/>
        <v>0</v>
      </c>
      <c r="K111" s="341">
        <f t="shared" si="31"/>
        <v>0</v>
      </c>
      <c r="L111" s="340">
        <f>M111+O111</f>
        <v>0</v>
      </c>
      <c r="M111" s="340">
        <f t="shared" si="32"/>
        <v>0</v>
      </c>
      <c r="N111" s="340">
        <f t="shared" si="32"/>
        <v>0</v>
      </c>
      <c r="O111" s="353">
        <f t="shared" si="32"/>
        <v>0</v>
      </c>
      <c r="P111" s="343">
        <f t="shared" si="32"/>
        <v>0</v>
      </c>
      <c r="Q111" s="354">
        <f t="shared" si="32"/>
        <v>0</v>
      </c>
      <c r="R111" s="755"/>
      <c r="S111" s="147"/>
      <c r="T111" s="147"/>
      <c r="U111" s="111"/>
      <c r="V111" s="4"/>
    </row>
    <row r="112" spans="1:22" ht="38.25" customHeight="1" outlineLevel="1" x14ac:dyDescent="0.2">
      <c r="A112" s="595"/>
      <c r="B112" s="595"/>
      <c r="C112" s="596"/>
      <c r="D112" s="799"/>
      <c r="E112" s="726"/>
      <c r="F112" s="726"/>
      <c r="G112" s="338" t="s">
        <v>11</v>
      </c>
      <c r="H112" s="339">
        <f>SUM(H109:H111)</f>
        <v>0</v>
      </c>
      <c r="I112" s="340">
        <f>SUM(I109:I111)</f>
        <v>0</v>
      </c>
      <c r="J112" s="340">
        <f>SUM(J109:J111)</f>
        <v>0</v>
      </c>
      <c r="K112" s="341">
        <f ca="1">SUM(K109:K112)</f>
        <v>0</v>
      </c>
      <c r="L112" s="340">
        <f>SUM(L109:L111)</f>
        <v>1200</v>
      </c>
      <c r="M112" s="340">
        <f t="shared" ref="M112:Q112" si="33">SUM(M109:M111)</f>
        <v>1200</v>
      </c>
      <c r="N112" s="340">
        <f>SUM(N109:N111)</f>
        <v>100</v>
      </c>
      <c r="O112" s="353">
        <f t="shared" si="33"/>
        <v>0</v>
      </c>
      <c r="P112" s="343">
        <f t="shared" si="33"/>
        <v>0</v>
      </c>
      <c r="Q112" s="354">
        <f t="shared" si="33"/>
        <v>0</v>
      </c>
      <c r="R112" s="755"/>
      <c r="S112" s="86"/>
      <c r="T112" s="93"/>
      <c r="U112" s="96"/>
      <c r="V112" s="4"/>
    </row>
    <row r="113" spans="1:22" ht="8.25" hidden="1" customHeight="1" outlineLevel="1" x14ac:dyDescent="0.2">
      <c r="A113" s="759" t="s">
        <v>286</v>
      </c>
      <c r="B113" s="760"/>
      <c r="C113" s="761"/>
      <c r="D113" s="734" t="s">
        <v>221</v>
      </c>
      <c r="E113" s="613"/>
      <c r="F113" s="613" t="s">
        <v>288</v>
      </c>
      <c r="G113" s="796" t="s">
        <v>18</v>
      </c>
      <c r="H113" s="797">
        <f>I113+K113</f>
        <v>0</v>
      </c>
      <c r="I113" s="802"/>
      <c r="J113" s="802"/>
      <c r="K113" s="803"/>
      <c r="L113" s="804">
        <f>M113+O113</f>
        <v>0</v>
      </c>
      <c r="M113" s="802">
        <v>0</v>
      </c>
      <c r="N113" s="802">
        <v>0</v>
      </c>
      <c r="O113" s="800"/>
      <c r="P113" s="781"/>
      <c r="Q113" s="801"/>
      <c r="R113" s="755"/>
      <c r="S113" s="909"/>
      <c r="T113" s="910"/>
      <c r="U113" s="907"/>
      <c r="V113" s="4"/>
    </row>
    <row r="114" spans="1:22" ht="6" hidden="1" customHeight="1" outlineLevel="1" x14ac:dyDescent="0.2">
      <c r="A114" s="762"/>
      <c r="B114" s="763"/>
      <c r="C114" s="764"/>
      <c r="D114" s="676"/>
      <c r="E114" s="613"/>
      <c r="F114" s="613"/>
      <c r="G114" s="796"/>
      <c r="H114" s="797"/>
      <c r="I114" s="802"/>
      <c r="J114" s="802"/>
      <c r="K114" s="803"/>
      <c r="L114" s="804"/>
      <c r="M114" s="802"/>
      <c r="N114" s="802"/>
      <c r="O114" s="800"/>
      <c r="P114" s="781"/>
      <c r="Q114" s="801"/>
      <c r="R114" s="755"/>
      <c r="S114" s="909"/>
      <c r="T114" s="909"/>
      <c r="U114" s="908"/>
      <c r="V114" s="4"/>
    </row>
    <row r="115" spans="1:22" ht="53.25" customHeight="1" outlineLevel="1" x14ac:dyDescent="0.2">
      <c r="A115" s="762"/>
      <c r="B115" s="763"/>
      <c r="C115" s="764"/>
      <c r="D115" s="676"/>
      <c r="E115" s="613"/>
      <c r="F115" s="613"/>
      <c r="G115" s="148" t="s">
        <v>273</v>
      </c>
      <c r="H115" s="214">
        <f>I115+K115</f>
        <v>0</v>
      </c>
      <c r="I115" s="257"/>
      <c r="J115" s="257"/>
      <c r="K115" s="211"/>
      <c r="L115" s="207">
        <f>M115+O115</f>
        <v>600</v>
      </c>
      <c r="M115" s="257">
        <v>600</v>
      </c>
      <c r="N115" s="257">
        <v>100</v>
      </c>
      <c r="O115" s="213">
        <v>0</v>
      </c>
      <c r="P115" s="467"/>
      <c r="Q115" s="469"/>
      <c r="R115" s="755"/>
      <c r="S115" s="105"/>
      <c r="T115" s="147"/>
      <c r="U115" s="111"/>
      <c r="V115" s="4"/>
    </row>
    <row r="116" spans="1:22" hidden="1" outlineLevel="1" x14ac:dyDescent="0.2">
      <c r="A116" s="762"/>
      <c r="B116" s="763"/>
      <c r="C116" s="764"/>
      <c r="D116" s="676"/>
      <c r="E116" s="613"/>
      <c r="F116" s="613"/>
      <c r="G116" s="148" t="s">
        <v>272</v>
      </c>
      <c r="H116" s="214">
        <f>I116+K116</f>
        <v>0</v>
      </c>
      <c r="I116" s="257"/>
      <c r="J116" s="257"/>
      <c r="K116" s="211"/>
      <c r="L116" s="207">
        <f>M116+O116</f>
        <v>0</v>
      </c>
      <c r="M116" s="257"/>
      <c r="N116" s="257"/>
      <c r="O116" s="213"/>
      <c r="P116" s="467"/>
      <c r="Q116" s="469"/>
      <c r="R116" s="755"/>
      <c r="S116" s="105"/>
      <c r="T116" s="147"/>
      <c r="U116" s="111"/>
      <c r="V116" s="4"/>
    </row>
    <row r="117" spans="1:22" ht="51" customHeight="1" outlineLevel="1" x14ac:dyDescent="0.2">
      <c r="A117" s="765"/>
      <c r="B117" s="766"/>
      <c r="C117" s="767"/>
      <c r="D117" s="677"/>
      <c r="E117" s="613"/>
      <c r="F117" s="613"/>
      <c r="G117" s="396" t="s">
        <v>11</v>
      </c>
      <c r="H117" s="225">
        <f t="shared" ref="H117:Q117" si="34">SUM(H113:H116)</f>
        <v>0</v>
      </c>
      <c r="I117" s="223">
        <f t="shared" si="34"/>
        <v>0</v>
      </c>
      <c r="J117" s="223">
        <f t="shared" si="34"/>
        <v>0</v>
      </c>
      <c r="K117" s="227">
        <f t="shared" si="34"/>
        <v>0</v>
      </c>
      <c r="L117" s="222">
        <f t="shared" si="34"/>
        <v>600</v>
      </c>
      <c r="M117" s="223">
        <f t="shared" si="34"/>
        <v>600</v>
      </c>
      <c r="N117" s="223">
        <f t="shared" si="34"/>
        <v>100</v>
      </c>
      <c r="O117" s="397">
        <f t="shared" si="34"/>
        <v>0</v>
      </c>
      <c r="P117" s="398">
        <f t="shared" si="34"/>
        <v>0</v>
      </c>
      <c r="Q117" s="399">
        <f t="shared" si="34"/>
        <v>0</v>
      </c>
      <c r="R117" s="755"/>
      <c r="S117" s="167"/>
      <c r="T117" s="86"/>
      <c r="U117" s="96"/>
      <c r="V117" s="4"/>
    </row>
    <row r="118" spans="1:22" ht="4.5" hidden="1" customHeight="1" outlineLevel="1" x14ac:dyDescent="0.2">
      <c r="A118" s="783" t="s">
        <v>206</v>
      </c>
      <c r="B118" s="784"/>
      <c r="C118" s="785"/>
      <c r="D118" s="681" t="s">
        <v>222</v>
      </c>
      <c r="E118" s="613"/>
      <c r="F118" s="613" t="s">
        <v>87</v>
      </c>
      <c r="G118" s="792" t="s">
        <v>18</v>
      </c>
      <c r="H118" s="775">
        <f>I118+K118</f>
        <v>0</v>
      </c>
      <c r="I118" s="777"/>
      <c r="J118" s="777"/>
      <c r="K118" s="794"/>
      <c r="L118" s="775">
        <f>M118+O118</f>
        <v>0</v>
      </c>
      <c r="M118" s="777">
        <v>0</v>
      </c>
      <c r="N118" s="777">
        <v>0</v>
      </c>
      <c r="O118" s="779"/>
      <c r="P118" s="781"/>
      <c r="Q118" s="782"/>
      <c r="R118" s="755"/>
      <c r="S118" s="768"/>
      <c r="T118" s="770"/>
      <c r="U118" s="768"/>
      <c r="V118" s="4"/>
    </row>
    <row r="119" spans="1:22" ht="24.75" hidden="1" customHeight="1" outlineLevel="1" x14ac:dyDescent="0.2">
      <c r="A119" s="786"/>
      <c r="B119" s="787"/>
      <c r="C119" s="788"/>
      <c r="D119" s="682"/>
      <c r="E119" s="613"/>
      <c r="F119" s="613"/>
      <c r="G119" s="793"/>
      <c r="H119" s="776"/>
      <c r="I119" s="778"/>
      <c r="J119" s="778"/>
      <c r="K119" s="795"/>
      <c r="L119" s="776"/>
      <c r="M119" s="778"/>
      <c r="N119" s="778"/>
      <c r="O119" s="780"/>
      <c r="P119" s="781"/>
      <c r="Q119" s="782"/>
      <c r="R119" s="755"/>
      <c r="S119" s="769"/>
      <c r="T119" s="769"/>
      <c r="U119" s="769"/>
      <c r="V119" s="4"/>
    </row>
    <row r="120" spans="1:22" ht="44.25" customHeight="1" outlineLevel="1" x14ac:dyDescent="0.2">
      <c r="A120" s="786"/>
      <c r="B120" s="787"/>
      <c r="C120" s="788"/>
      <c r="D120" s="682"/>
      <c r="E120" s="613"/>
      <c r="F120" s="613"/>
      <c r="G120" s="148" t="s">
        <v>273</v>
      </c>
      <c r="H120" s="212">
        <f>I120+K120</f>
        <v>0</v>
      </c>
      <c r="I120" s="210"/>
      <c r="J120" s="210"/>
      <c r="K120" s="211"/>
      <c r="L120" s="210">
        <f>M120+O120</f>
        <v>600</v>
      </c>
      <c r="M120" s="210">
        <v>600</v>
      </c>
      <c r="N120" s="210"/>
      <c r="O120" s="213"/>
      <c r="P120" s="467"/>
      <c r="Q120" s="469"/>
      <c r="R120" s="755"/>
      <c r="S120" s="147"/>
      <c r="T120" s="147"/>
      <c r="U120" s="111"/>
      <c r="V120" s="4"/>
    </row>
    <row r="121" spans="1:22" ht="12.75" hidden="1" customHeight="1" outlineLevel="1" x14ac:dyDescent="0.2">
      <c r="A121" s="786"/>
      <c r="B121" s="787"/>
      <c r="C121" s="788"/>
      <c r="D121" s="682"/>
      <c r="E121" s="613"/>
      <c r="F121" s="613"/>
      <c r="G121" s="148" t="s">
        <v>272</v>
      </c>
      <c r="H121" s="212">
        <f>I121+K121</f>
        <v>0</v>
      </c>
      <c r="I121" s="210"/>
      <c r="J121" s="210"/>
      <c r="K121" s="211"/>
      <c r="L121" s="210">
        <f>M121+O121</f>
        <v>0</v>
      </c>
      <c r="M121" s="210"/>
      <c r="N121" s="210"/>
      <c r="O121" s="213"/>
      <c r="P121" s="467"/>
      <c r="Q121" s="469"/>
      <c r="R121" s="755"/>
      <c r="S121" s="147"/>
      <c r="T121" s="147"/>
      <c r="U121" s="111"/>
      <c r="V121" s="4"/>
    </row>
    <row r="122" spans="1:22" ht="46.5" customHeight="1" outlineLevel="1" x14ac:dyDescent="0.2">
      <c r="A122" s="789"/>
      <c r="B122" s="790"/>
      <c r="C122" s="791"/>
      <c r="D122" s="714"/>
      <c r="E122" s="613"/>
      <c r="F122" s="613"/>
      <c r="G122" s="396" t="s">
        <v>11</v>
      </c>
      <c r="H122" s="225">
        <f>SUM(H118:H121)</f>
        <v>0</v>
      </c>
      <c r="I122" s="222">
        <f>SUM(I118:I121)</f>
        <v>0</v>
      </c>
      <c r="J122" s="222">
        <f>SUM(J118:J121)</f>
        <v>0</v>
      </c>
      <c r="K122" s="227">
        <f>SUM(K118:K121)</f>
        <v>0</v>
      </c>
      <c r="L122" s="222">
        <f>SUM(L118:L121)</f>
        <v>600</v>
      </c>
      <c r="M122" s="222">
        <f>SUM(M121)</f>
        <v>0</v>
      </c>
      <c r="N122" s="222">
        <f>SUM(N118:N121)</f>
        <v>0</v>
      </c>
      <c r="O122" s="397">
        <f>SUM(O118:O121)</f>
        <v>0</v>
      </c>
      <c r="P122" s="398">
        <f>SUM(P118:P121)</f>
        <v>0</v>
      </c>
      <c r="Q122" s="399">
        <f>SUM(Q118:Q121)</f>
        <v>0</v>
      </c>
      <c r="R122" s="755"/>
      <c r="S122" s="86"/>
      <c r="T122" s="86"/>
      <c r="U122" s="96"/>
      <c r="V122" s="4"/>
    </row>
    <row r="123" spans="1:22" ht="42" customHeight="1" outlineLevel="1" x14ac:dyDescent="0.2">
      <c r="A123" s="771" t="s">
        <v>306</v>
      </c>
      <c r="B123" s="771"/>
      <c r="C123" s="772"/>
      <c r="D123" s="734" t="s">
        <v>305</v>
      </c>
      <c r="E123" s="142"/>
      <c r="F123" s="683" t="s">
        <v>291</v>
      </c>
      <c r="G123" s="163" t="s">
        <v>113</v>
      </c>
      <c r="H123" s="215">
        <f>SUM(K123+I123)</f>
        <v>13900</v>
      </c>
      <c r="I123" s="216">
        <v>13900</v>
      </c>
      <c r="J123" s="217"/>
      <c r="K123" s="218">
        <v>0</v>
      </c>
      <c r="L123" s="217">
        <f>SUM(M123+O123)</f>
        <v>13900</v>
      </c>
      <c r="M123" s="217">
        <v>13900</v>
      </c>
      <c r="N123" s="217"/>
      <c r="O123" s="219">
        <v>0</v>
      </c>
      <c r="P123" s="220">
        <v>15000</v>
      </c>
      <c r="Q123" s="221">
        <v>16000</v>
      </c>
      <c r="R123" s="165"/>
      <c r="S123" s="164"/>
      <c r="T123" s="164"/>
      <c r="U123" s="166"/>
      <c r="V123" s="4"/>
    </row>
    <row r="124" spans="1:22" ht="30.75" customHeight="1" outlineLevel="1" x14ac:dyDescent="0.2">
      <c r="A124" s="773"/>
      <c r="B124" s="773"/>
      <c r="C124" s="774"/>
      <c r="D124" s="677"/>
      <c r="E124" s="142"/>
      <c r="F124" s="703"/>
      <c r="G124" s="185" t="s">
        <v>11</v>
      </c>
      <c r="H124" s="222">
        <f>SUM(H123)</f>
        <v>13900</v>
      </c>
      <c r="I124" s="223">
        <f t="shared" ref="I124:Q124" si="35">SUM(I123)</f>
        <v>13900</v>
      </c>
      <c r="J124" s="223">
        <f t="shared" si="35"/>
        <v>0</v>
      </c>
      <c r="K124" s="224">
        <f t="shared" si="35"/>
        <v>0</v>
      </c>
      <c r="L124" s="225">
        <f t="shared" si="35"/>
        <v>13900</v>
      </c>
      <c r="M124" s="223">
        <f t="shared" si="35"/>
        <v>13900</v>
      </c>
      <c r="N124" s="226">
        <f t="shared" si="35"/>
        <v>0</v>
      </c>
      <c r="O124" s="397">
        <f t="shared" si="35"/>
        <v>0</v>
      </c>
      <c r="P124" s="398">
        <f t="shared" si="35"/>
        <v>15000</v>
      </c>
      <c r="Q124" s="399">
        <f t="shared" si="35"/>
        <v>16000</v>
      </c>
      <c r="R124" s="503"/>
      <c r="S124" s="167"/>
      <c r="T124" s="167"/>
      <c r="U124" s="168"/>
      <c r="V124" s="4"/>
    </row>
    <row r="125" spans="1:22" ht="22.5" customHeight="1" outlineLevel="1" x14ac:dyDescent="0.2">
      <c r="A125" s="588" t="s">
        <v>137</v>
      </c>
      <c r="B125" s="589"/>
      <c r="C125" s="590"/>
      <c r="D125" s="597" t="s">
        <v>22</v>
      </c>
      <c r="E125" s="724" t="s">
        <v>178</v>
      </c>
      <c r="F125" s="727"/>
      <c r="G125" s="355" t="s">
        <v>18</v>
      </c>
      <c r="H125" s="347">
        <f>I125+K125</f>
        <v>608710</v>
      </c>
      <c r="I125" s="356">
        <f t="shared" ref="I125:K126" si="36">I135+I143+I151+I159+I168+I177+I185</f>
        <v>608710</v>
      </c>
      <c r="J125" s="356">
        <f t="shared" si="36"/>
        <v>449180</v>
      </c>
      <c r="K125" s="357">
        <f t="shared" si="36"/>
        <v>0</v>
      </c>
      <c r="L125" s="346">
        <f>M125+O125</f>
        <v>653700</v>
      </c>
      <c r="M125" s="347">
        <f t="shared" ref="M125:Q126" si="37">M135+M143+M151+M159+M168+M177+M185</f>
        <v>653700</v>
      </c>
      <c r="N125" s="347">
        <f t="shared" si="37"/>
        <v>482800</v>
      </c>
      <c r="O125" s="349">
        <f t="shared" si="37"/>
        <v>0</v>
      </c>
      <c r="P125" s="350">
        <f t="shared" si="37"/>
        <v>634500</v>
      </c>
      <c r="Q125" s="358">
        <f t="shared" si="37"/>
        <v>650300</v>
      </c>
      <c r="R125" s="464" t="s">
        <v>268</v>
      </c>
      <c r="S125" s="442">
        <v>765</v>
      </c>
      <c r="T125" s="442">
        <v>750</v>
      </c>
      <c r="U125" s="443">
        <v>730</v>
      </c>
      <c r="V125" s="4"/>
    </row>
    <row r="126" spans="1:22" ht="21" customHeight="1" outlineLevel="1" x14ac:dyDescent="0.2">
      <c r="A126" s="591"/>
      <c r="B126" s="592"/>
      <c r="C126" s="593"/>
      <c r="D126" s="597"/>
      <c r="E126" s="725"/>
      <c r="F126" s="727"/>
      <c r="G126" s="355" t="s">
        <v>58</v>
      </c>
      <c r="H126" s="359">
        <f>I126+K126</f>
        <v>1391530</v>
      </c>
      <c r="I126" s="360">
        <f t="shared" si="36"/>
        <v>1320730</v>
      </c>
      <c r="J126" s="359">
        <f t="shared" si="36"/>
        <v>678830</v>
      </c>
      <c r="K126" s="349">
        <f>K136+K144+K152+K160</f>
        <v>70800</v>
      </c>
      <c r="L126" s="361">
        <f>M126+O126</f>
        <v>1180800</v>
      </c>
      <c r="M126" s="359">
        <f t="shared" si="37"/>
        <v>1146300</v>
      </c>
      <c r="N126" s="359">
        <f t="shared" si="37"/>
        <v>628000</v>
      </c>
      <c r="O126" s="362">
        <f t="shared" si="37"/>
        <v>34500</v>
      </c>
      <c r="P126" s="350">
        <f t="shared" si="37"/>
        <v>1479840</v>
      </c>
      <c r="Q126" s="358">
        <f t="shared" si="37"/>
        <v>1483670</v>
      </c>
      <c r="R126" s="464" t="s">
        <v>336</v>
      </c>
      <c r="S126" s="442">
        <v>590</v>
      </c>
      <c r="T126" s="442">
        <v>580</v>
      </c>
      <c r="U126" s="443">
        <v>560</v>
      </c>
      <c r="V126" s="4"/>
    </row>
    <row r="127" spans="1:22" ht="11.25" hidden="1" customHeight="1" x14ac:dyDescent="0.2">
      <c r="A127" s="591"/>
      <c r="B127" s="592"/>
      <c r="C127" s="593"/>
      <c r="D127" s="597"/>
      <c r="E127" s="725"/>
      <c r="F127" s="727"/>
      <c r="G127" s="355" t="s">
        <v>93</v>
      </c>
      <c r="H127" s="347">
        <v>0</v>
      </c>
      <c r="I127" s="356">
        <v>0</v>
      </c>
      <c r="J127" s="347">
        <f t="shared" ref="J127" si="38">SUM(J137+J145+J153+J161+J170)</f>
        <v>0</v>
      </c>
      <c r="K127" s="349">
        <f>K137+K145+K153+K161+K170+K179+K187</f>
        <v>0</v>
      </c>
      <c r="L127" s="346">
        <f>SUM(L141+L149+L157+L166+L175+L183+L192)</f>
        <v>0</v>
      </c>
      <c r="M127" s="346">
        <f t="shared" ref="M127:Q127" si="39">SUM(M141+M149+M157+M166+M175+M183+M192)</f>
        <v>0</v>
      </c>
      <c r="N127" s="346">
        <f t="shared" si="39"/>
        <v>0</v>
      </c>
      <c r="O127" s="350">
        <f t="shared" si="39"/>
        <v>0</v>
      </c>
      <c r="P127" s="350">
        <f t="shared" si="39"/>
        <v>0</v>
      </c>
      <c r="Q127" s="358">
        <f t="shared" si="39"/>
        <v>0</v>
      </c>
      <c r="R127" s="464"/>
      <c r="S127" s="442"/>
      <c r="T127" s="442"/>
      <c r="U127" s="443"/>
      <c r="V127" s="4"/>
    </row>
    <row r="128" spans="1:22" ht="24.75" customHeight="1" x14ac:dyDescent="0.2">
      <c r="A128" s="591"/>
      <c r="B128" s="592"/>
      <c r="C128" s="593"/>
      <c r="D128" s="597"/>
      <c r="E128" s="725"/>
      <c r="F128" s="727"/>
      <c r="G128" s="355" t="s">
        <v>85</v>
      </c>
      <c r="H128" s="347">
        <f t="shared" ref="H128:H133" si="40">I128+K128</f>
        <v>211790</v>
      </c>
      <c r="I128" s="356">
        <f t="shared" ref="I128:K130" si="41">I137+I145+I153+I161+I170+I179+I187</f>
        <v>211790</v>
      </c>
      <c r="J128" s="347">
        <f t="shared" si="41"/>
        <v>0</v>
      </c>
      <c r="K128" s="349">
        <f t="shared" si="41"/>
        <v>0</v>
      </c>
      <c r="L128" s="346">
        <f t="shared" ref="L128:L133" si="42">M128+O128</f>
        <v>206300</v>
      </c>
      <c r="M128" s="347">
        <f t="shared" ref="M128:Q129" si="43">M137+M145+M153+M161+M170+M179+M187</f>
        <v>206300</v>
      </c>
      <c r="N128" s="347">
        <f t="shared" si="43"/>
        <v>0</v>
      </c>
      <c r="O128" s="349">
        <f t="shared" si="43"/>
        <v>0</v>
      </c>
      <c r="P128" s="350">
        <f t="shared" si="43"/>
        <v>212600</v>
      </c>
      <c r="Q128" s="358">
        <f t="shared" si="43"/>
        <v>214100</v>
      </c>
      <c r="R128" s="464" t="s">
        <v>337</v>
      </c>
      <c r="S128" s="442">
        <v>175</v>
      </c>
      <c r="T128" s="442">
        <v>170</v>
      </c>
      <c r="U128" s="443">
        <v>170</v>
      </c>
      <c r="V128" s="6"/>
    </row>
    <row r="129" spans="1:22" ht="11.25" hidden="1" customHeight="1" x14ac:dyDescent="0.2">
      <c r="A129" s="591"/>
      <c r="B129" s="592"/>
      <c r="C129" s="593"/>
      <c r="D129" s="597"/>
      <c r="E129" s="725"/>
      <c r="F129" s="727"/>
      <c r="G129" s="355" t="s">
        <v>272</v>
      </c>
      <c r="H129" s="347">
        <f t="shared" si="40"/>
        <v>0</v>
      </c>
      <c r="I129" s="356">
        <f t="shared" si="41"/>
        <v>0</v>
      </c>
      <c r="J129" s="347">
        <f t="shared" si="41"/>
        <v>0</v>
      </c>
      <c r="K129" s="349">
        <f t="shared" si="41"/>
        <v>0</v>
      </c>
      <c r="L129" s="346">
        <f t="shared" si="42"/>
        <v>0</v>
      </c>
      <c r="M129" s="347">
        <f t="shared" si="43"/>
        <v>0</v>
      </c>
      <c r="N129" s="347">
        <f t="shared" si="43"/>
        <v>0</v>
      </c>
      <c r="O129" s="349">
        <f t="shared" si="43"/>
        <v>0</v>
      </c>
      <c r="P129" s="350">
        <f t="shared" si="43"/>
        <v>0</v>
      </c>
      <c r="Q129" s="358">
        <f t="shared" si="43"/>
        <v>0</v>
      </c>
      <c r="R129" s="464"/>
      <c r="S129" s="156"/>
      <c r="T129" s="156"/>
      <c r="U129" s="157"/>
      <c r="V129" s="6"/>
    </row>
    <row r="130" spans="1:22" ht="27.75" customHeight="1" x14ac:dyDescent="0.2">
      <c r="A130" s="591"/>
      <c r="B130" s="592"/>
      <c r="C130" s="593"/>
      <c r="D130" s="597"/>
      <c r="E130" s="725"/>
      <c r="F130" s="727"/>
      <c r="G130" s="355" t="s">
        <v>299</v>
      </c>
      <c r="H130" s="347">
        <f t="shared" si="40"/>
        <v>0</v>
      </c>
      <c r="I130" s="356">
        <f t="shared" si="41"/>
        <v>0</v>
      </c>
      <c r="J130" s="347">
        <f t="shared" si="41"/>
        <v>0</v>
      </c>
      <c r="K130" s="349">
        <f t="shared" si="41"/>
        <v>0</v>
      </c>
      <c r="L130" s="346">
        <f t="shared" si="42"/>
        <v>2100</v>
      </c>
      <c r="M130" s="347">
        <f>SUM(M163+M172+M189)</f>
        <v>2100</v>
      </c>
      <c r="N130" s="347">
        <f t="shared" ref="N130:Q130" si="44">SUM(N163+N172+N189)</f>
        <v>1100</v>
      </c>
      <c r="O130" s="349">
        <f t="shared" si="44"/>
        <v>0</v>
      </c>
      <c r="P130" s="350">
        <f t="shared" si="44"/>
        <v>0</v>
      </c>
      <c r="Q130" s="358">
        <f t="shared" si="44"/>
        <v>0</v>
      </c>
      <c r="R130" s="464" t="s">
        <v>338</v>
      </c>
      <c r="S130" s="156"/>
      <c r="T130" s="156"/>
      <c r="U130" s="157"/>
      <c r="V130" s="6"/>
    </row>
    <row r="131" spans="1:22" ht="11.25" customHeight="1" x14ac:dyDescent="0.2">
      <c r="A131" s="591"/>
      <c r="B131" s="592"/>
      <c r="C131" s="593"/>
      <c r="D131" s="597"/>
      <c r="E131" s="725"/>
      <c r="F131" s="727"/>
      <c r="G131" s="355" t="s">
        <v>271</v>
      </c>
      <c r="H131" s="347">
        <f t="shared" si="40"/>
        <v>0</v>
      </c>
      <c r="I131" s="356">
        <f t="shared" ref="I131:K133" si="45">I139+I147+I155+I164+I173+I181+I190</f>
        <v>0</v>
      </c>
      <c r="J131" s="347">
        <f t="shared" si="45"/>
        <v>0</v>
      </c>
      <c r="K131" s="349">
        <f t="shared" si="45"/>
        <v>0</v>
      </c>
      <c r="L131" s="346">
        <f t="shared" si="42"/>
        <v>17800</v>
      </c>
      <c r="M131" s="347">
        <f>M139+M147+M155+M164+M173+M181+M190</f>
        <v>17800</v>
      </c>
      <c r="N131" s="347">
        <f t="shared" ref="M131:Q133" si="46">N139+N147+N155+N164+N173+N181+N190</f>
        <v>13600</v>
      </c>
      <c r="O131" s="349">
        <f t="shared" si="46"/>
        <v>0</v>
      </c>
      <c r="P131" s="350">
        <f t="shared" si="46"/>
        <v>0</v>
      </c>
      <c r="Q131" s="358">
        <f t="shared" si="46"/>
        <v>0</v>
      </c>
      <c r="R131" s="117"/>
      <c r="S131" s="156"/>
      <c r="T131" s="156"/>
      <c r="U131" s="157"/>
      <c r="V131" s="6"/>
    </row>
    <row r="132" spans="1:22" ht="11.25" hidden="1" customHeight="1" x14ac:dyDescent="0.2">
      <c r="A132" s="591"/>
      <c r="B132" s="592"/>
      <c r="C132" s="593"/>
      <c r="D132" s="597"/>
      <c r="E132" s="725"/>
      <c r="F132" s="727"/>
      <c r="G132" s="355" t="s">
        <v>270</v>
      </c>
      <c r="H132" s="347">
        <f t="shared" si="40"/>
        <v>0</v>
      </c>
      <c r="I132" s="356">
        <f t="shared" si="45"/>
        <v>0</v>
      </c>
      <c r="J132" s="347">
        <f t="shared" si="45"/>
        <v>0</v>
      </c>
      <c r="K132" s="349">
        <f t="shared" si="45"/>
        <v>0</v>
      </c>
      <c r="L132" s="346">
        <f t="shared" si="42"/>
        <v>0</v>
      </c>
      <c r="M132" s="347">
        <f t="shared" si="46"/>
        <v>0</v>
      </c>
      <c r="N132" s="347">
        <f t="shared" si="46"/>
        <v>0</v>
      </c>
      <c r="O132" s="349">
        <f t="shared" si="46"/>
        <v>0</v>
      </c>
      <c r="P132" s="350">
        <f t="shared" si="46"/>
        <v>0</v>
      </c>
      <c r="Q132" s="358">
        <f t="shared" si="46"/>
        <v>0</v>
      </c>
      <c r="R132" s="117"/>
      <c r="S132" s="156"/>
      <c r="T132" s="156"/>
      <c r="U132" s="157"/>
      <c r="V132" s="6"/>
    </row>
    <row r="133" spans="1:22" ht="22.5" hidden="1" customHeight="1" x14ac:dyDescent="0.2">
      <c r="A133" s="591"/>
      <c r="B133" s="592"/>
      <c r="C133" s="593"/>
      <c r="D133" s="597"/>
      <c r="E133" s="725"/>
      <c r="F133" s="727"/>
      <c r="G133" s="355" t="s">
        <v>93</v>
      </c>
      <c r="H133" s="347">
        <f t="shared" si="40"/>
        <v>0</v>
      </c>
      <c r="I133" s="356">
        <f t="shared" si="45"/>
        <v>0</v>
      </c>
      <c r="J133" s="347">
        <f t="shared" si="45"/>
        <v>0</v>
      </c>
      <c r="K133" s="349">
        <f t="shared" si="45"/>
        <v>0</v>
      </c>
      <c r="L133" s="346">
        <f t="shared" si="42"/>
        <v>0</v>
      </c>
      <c r="M133" s="347">
        <f t="shared" si="46"/>
        <v>0</v>
      </c>
      <c r="N133" s="347">
        <f t="shared" si="46"/>
        <v>0</v>
      </c>
      <c r="O133" s="349">
        <f t="shared" si="46"/>
        <v>0</v>
      </c>
      <c r="P133" s="350">
        <f t="shared" si="46"/>
        <v>0</v>
      </c>
      <c r="Q133" s="358">
        <f t="shared" si="46"/>
        <v>0</v>
      </c>
      <c r="R133" s="117"/>
      <c r="S133" s="156"/>
      <c r="T133" s="156"/>
      <c r="U133" s="157"/>
      <c r="V133" s="6"/>
    </row>
    <row r="134" spans="1:22" ht="22.5" customHeight="1" x14ac:dyDescent="0.2">
      <c r="A134" s="594"/>
      <c r="B134" s="595"/>
      <c r="C134" s="596"/>
      <c r="D134" s="597"/>
      <c r="E134" s="726"/>
      <c r="F134" s="727"/>
      <c r="G134" s="363" t="s">
        <v>11</v>
      </c>
      <c r="H134" s="340">
        <f>SUM(H125:H133)</f>
        <v>2212030</v>
      </c>
      <c r="I134" s="364">
        <f t="shared" ref="I134:Q134" si="47">SUM(I125:I133)</f>
        <v>2141230</v>
      </c>
      <c r="J134" s="340">
        <f t="shared" si="47"/>
        <v>1128010</v>
      </c>
      <c r="K134" s="365">
        <f>SUM(K125:K133)</f>
        <v>70800</v>
      </c>
      <c r="L134" s="339">
        <f>SUM(L125:L133)</f>
        <v>2060700</v>
      </c>
      <c r="M134" s="340">
        <f t="shared" si="47"/>
        <v>2026200</v>
      </c>
      <c r="N134" s="340">
        <f t="shared" si="47"/>
        <v>1125500</v>
      </c>
      <c r="O134" s="353">
        <f t="shared" si="47"/>
        <v>34500</v>
      </c>
      <c r="P134" s="343">
        <f t="shared" si="47"/>
        <v>2326940</v>
      </c>
      <c r="Q134" s="354">
        <f t="shared" si="47"/>
        <v>2348070</v>
      </c>
      <c r="R134" s="117"/>
      <c r="S134" s="86"/>
      <c r="T134" s="86"/>
      <c r="U134" s="96"/>
      <c r="V134" s="183"/>
    </row>
    <row r="135" spans="1:22" x14ac:dyDescent="0.2">
      <c r="A135" s="545" t="s">
        <v>138</v>
      </c>
      <c r="B135" s="546"/>
      <c r="C135" s="547"/>
      <c r="D135" s="561" t="s">
        <v>223</v>
      </c>
      <c r="E135" s="683"/>
      <c r="F135" s="613" t="s">
        <v>105</v>
      </c>
      <c r="G135" s="58" t="s">
        <v>18</v>
      </c>
      <c r="H135" s="207">
        <f t="shared" ref="H135:H141" si="48">I135+K135</f>
        <v>78710</v>
      </c>
      <c r="I135" s="207">
        <v>78710</v>
      </c>
      <c r="J135" s="197">
        <v>58260</v>
      </c>
      <c r="K135" s="199"/>
      <c r="L135" s="196">
        <f t="shared" ref="L135:L141" si="49">M135+O135</f>
        <v>99400</v>
      </c>
      <c r="M135" s="197">
        <v>99400</v>
      </c>
      <c r="N135" s="197">
        <v>74100</v>
      </c>
      <c r="O135" s="199"/>
      <c r="P135" s="200">
        <v>81400</v>
      </c>
      <c r="Q135" s="202">
        <v>81400</v>
      </c>
      <c r="R135" s="755"/>
      <c r="S135" s="756"/>
      <c r="T135" s="756"/>
      <c r="U135" s="757"/>
      <c r="V135" s="4"/>
    </row>
    <row r="136" spans="1:22" x14ac:dyDescent="0.2">
      <c r="A136" s="548"/>
      <c r="B136" s="549"/>
      <c r="C136" s="550"/>
      <c r="D136" s="561"/>
      <c r="E136" s="684"/>
      <c r="F136" s="613"/>
      <c r="G136" s="58" t="s">
        <v>58</v>
      </c>
      <c r="H136" s="207">
        <f t="shared" si="48"/>
        <v>305700</v>
      </c>
      <c r="I136" s="207">
        <v>293400</v>
      </c>
      <c r="J136" s="197">
        <v>143680</v>
      </c>
      <c r="K136" s="199">
        <v>12300</v>
      </c>
      <c r="L136" s="196">
        <f t="shared" si="49"/>
        <v>215500</v>
      </c>
      <c r="M136" s="197">
        <v>212000</v>
      </c>
      <c r="N136" s="197">
        <v>110700</v>
      </c>
      <c r="O136" s="199">
        <v>3500</v>
      </c>
      <c r="P136" s="200">
        <v>322500</v>
      </c>
      <c r="Q136" s="202">
        <v>313500</v>
      </c>
      <c r="R136" s="755"/>
      <c r="S136" s="756"/>
      <c r="T136" s="756"/>
      <c r="U136" s="757"/>
      <c r="V136" s="4"/>
    </row>
    <row r="137" spans="1:22" ht="11.25" customHeight="1" outlineLevel="1" collapsed="1" x14ac:dyDescent="0.2">
      <c r="A137" s="548"/>
      <c r="B137" s="549"/>
      <c r="C137" s="550"/>
      <c r="D137" s="561"/>
      <c r="E137" s="684"/>
      <c r="F137" s="613"/>
      <c r="G137" s="58" t="s">
        <v>85</v>
      </c>
      <c r="H137" s="207">
        <f t="shared" si="48"/>
        <v>33200</v>
      </c>
      <c r="I137" s="207">
        <v>33200</v>
      </c>
      <c r="J137" s="197">
        <v>0</v>
      </c>
      <c r="K137" s="199"/>
      <c r="L137" s="196">
        <f t="shared" si="49"/>
        <v>31000</v>
      </c>
      <c r="M137" s="197">
        <v>31000</v>
      </c>
      <c r="N137" s="197"/>
      <c r="O137" s="199"/>
      <c r="P137" s="200">
        <v>33100</v>
      </c>
      <c r="Q137" s="202">
        <v>33100</v>
      </c>
      <c r="R137" s="755"/>
      <c r="S137" s="756"/>
      <c r="T137" s="756"/>
      <c r="U137" s="757"/>
      <c r="V137" s="4"/>
    </row>
    <row r="138" spans="1:22" ht="11.25" hidden="1" customHeight="1" outlineLevel="1" x14ac:dyDescent="0.2">
      <c r="A138" s="548"/>
      <c r="B138" s="549"/>
      <c r="C138" s="550"/>
      <c r="D138" s="561"/>
      <c r="E138" s="684"/>
      <c r="F138" s="613"/>
      <c r="G138" s="58" t="s">
        <v>272</v>
      </c>
      <c r="H138" s="207">
        <f t="shared" si="48"/>
        <v>0</v>
      </c>
      <c r="I138" s="207"/>
      <c r="J138" s="197"/>
      <c r="K138" s="199"/>
      <c r="L138" s="196">
        <f t="shared" si="49"/>
        <v>0</v>
      </c>
      <c r="M138" s="197"/>
      <c r="N138" s="197"/>
      <c r="O138" s="199"/>
      <c r="P138" s="200"/>
      <c r="Q138" s="202"/>
      <c r="R138" s="755"/>
      <c r="S138" s="756"/>
      <c r="T138" s="756"/>
      <c r="U138" s="757"/>
      <c r="V138" s="4"/>
    </row>
    <row r="139" spans="1:22" ht="11.25" customHeight="1" outlineLevel="1" x14ac:dyDescent="0.2">
      <c r="A139" s="548"/>
      <c r="B139" s="549"/>
      <c r="C139" s="550"/>
      <c r="D139" s="561"/>
      <c r="E139" s="684"/>
      <c r="F139" s="613"/>
      <c r="G139" s="58" t="s">
        <v>271</v>
      </c>
      <c r="H139" s="207">
        <f t="shared" si="48"/>
        <v>0</v>
      </c>
      <c r="I139" s="207"/>
      <c r="J139" s="197"/>
      <c r="K139" s="199"/>
      <c r="L139" s="196">
        <f t="shared" si="49"/>
        <v>3000</v>
      </c>
      <c r="M139" s="197">
        <v>3000</v>
      </c>
      <c r="N139" s="197">
        <v>2300</v>
      </c>
      <c r="O139" s="199"/>
      <c r="P139" s="200"/>
      <c r="Q139" s="202"/>
      <c r="R139" s="755"/>
      <c r="S139" s="156"/>
      <c r="T139" s="156"/>
      <c r="U139" s="157"/>
      <c r="V139" s="4"/>
    </row>
    <row r="140" spans="1:22" ht="11.25" hidden="1" customHeight="1" outlineLevel="1" x14ac:dyDescent="0.2">
      <c r="A140" s="548"/>
      <c r="B140" s="549"/>
      <c r="C140" s="550"/>
      <c r="D140" s="561"/>
      <c r="E140" s="684"/>
      <c r="F140" s="613"/>
      <c r="G140" s="58" t="s">
        <v>270</v>
      </c>
      <c r="H140" s="207">
        <f t="shared" si="48"/>
        <v>0</v>
      </c>
      <c r="I140" s="207"/>
      <c r="J140" s="197"/>
      <c r="K140" s="199"/>
      <c r="L140" s="196">
        <f t="shared" si="49"/>
        <v>0</v>
      </c>
      <c r="M140" s="197"/>
      <c r="N140" s="197"/>
      <c r="O140" s="199"/>
      <c r="P140" s="200"/>
      <c r="Q140" s="202"/>
      <c r="R140" s="755"/>
      <c r="S140" s="156"/>
      <c r="T140" s="156"/>
      <c r="U140" s="157"/>
      <c r="V140" s="4"/>
    </row>
    <row r="141" spans="1:22" ht="11.25" hidden="1" customHeight="1" outlineLevel="1" x14ac:dyDescent="0.2">
      <c r="A141" s="548"/>
      <c r="B141" s="549"/>
      <c r="C141" s="550"/>
      <c r="D141" s="561"/>
      <c r="E141" s="684"/>
      <c r="F141" s="613"/>
      <c r="G141" s="58" t="s">
        <v>93</v>
      </c>
      <c r="H141" s="207">
        <f t="shared" si="48"/>
        <v>0</v>
      </c>
      <c r="I141" s="207">
        <v>0</v>
      </c>
      <c r="J141" s="197">
        <v>0</v>
      </c>
      <c r="K141" s="199"/>
      <c r="L141" s="196">
        <f t="shared" si="49"/>
        <v>0</v>
      </c>
      <c r="M141" s="197"/>
      <c r="N141" s="197"/>
      <c r="O141" s="199"/>
      <c r="P141" s="200">
        <v>0</v>
      </c>
      <c r="Q141" s="202">
        <v>0</v>
      </c>
      <c r="R141" s="755"/>
      <c r="S141" s="156"/>
      <c r="T141" s="156"/>
      <c r="U141" s="157"/>
      <c r="V141" s="4"/>
    </row>
    <row r="142" spans="1:22" ht="31.5" customHeight="1" outlineLevel="1" x14ac:dyDescent="0.2">
      <c r="A142" s="558"/>
      <c r="B142" s="559"/>
      <c r="C142" s="560"/>
      <c r="D142" s="561"/>
      <c r="E142" s="703"/>
      <c r="F142" s="613"/>
      <c r="G142" s="17" t="s">
        <v>11</v>
      </c>
      <c r="H142" s="194">
        <f>SUM(H135:H141)</f>
        <v>417610</v>
      </c>
      <c r="I142" s="194">
        <f t="shared" ref="I142:Q142" si="50">SUM(I135:I141)</f>
        <v>405310</v>
      </c>
      <c r="J142" s="194">
        <f t="shared" si="50"/>
        <v>201940</v>
      </c>
      <c r="K142" s="209">
        <f t="shared" si="50"/>
        <v>12300</v>
      </c>
      <c r="L142" s="193">
        <f>SUM(L135:L141)</f>
        <v>348900</v>
      </c>
      <c r="M142" s="194">
        <f t="shared" si="50"/>
        <v>345400</v>
      </c>
      <c r="N142" s="194">
        <f t="shared" si="50"/>
        <v>187100</v>
      </c>
      <c r="O142" s="209">
        <f t="shared" si="50"/>
        <v>3500</v>
      </c>
      <c r="P142" s="205">
        <f t="shared" si="50"/>
        <v>437000</v>
      </c>
      <c r="Q142" s="465">
        <f t="shared" si="50"/>
        <v>428000</v>
      </c>
      <c r="R142" s="755"/>
      <c r="S142" s="86"/>
      <c r="T142" s="86"/>
      <c r="U142" s="96"/>
      <c r="V142" s="4"/>
    </row>
    <row r="143" spans="1:22" ht="11.25" customHeight="1" outlineLevel="1" x14ac:dyDescent="0.2">
      <c r="A143" s="545" t="s">
        <v>139</v>
      </c>
      <c r="B143" s="546"/>
      <c r="C143" s="547"/>
      <c r="D143" s="561" t="s">
        <v>224</v>
      </c>
      <c r="E143" s="683"/>
      <c r="F143" s="613" t="s">
        <v>106</v>
      </c>
      <c r="G143" s="58" t="s">
        <v>18</v>
      </c>
      <c r="H143" s="207">
        <f>I143+K143</f>
        <v>112990</v>
      </c>
      <c r="I143" s="207">
        <v>112990</v>
      </c>
      <c r="J143" s="197">
        <v>83790</v>
      </c>
      <c r="K143" s="199"/>
      <c r="L143" s="196">
        <f>M143+O143</f>
        <v>126900</v>
      </c>
      <c r="M143" s="197">
        <v>126900</v>
      </c>
      <c r="N143" s="197">
        <v>93500</v>
      </c>
      <c r="O143" s="199"/>
      <c r="P143" s="200">
        <v>125000</v>
      </c>
      <c r="Q143" s="202">
        <v>130000</v>
      </c>
      <c r="R143" s="755"/>
      <c r="S143" s="756"/>
      <c r="T143" s="756"/>
      <c r="U143" s="757"/>
      <c r="V143" s="4"/>
    </row>
    <row r="144" spans="1:22" ht="11.25" customHeight="1" outlineLevel="1" x14ac:dyDescent="0.2">
      <c r="A144" s="548"/>
      <c r="B144" s="549"/>
      <c r="C144" s="550"/>
      <c r="D144" s="561"/>
      <c r="E144" s="684"/>
      <c r="F144" s="613"/>
      <c r="G144" s="58" t="s">
        <v>58</v>
      </c>
      <c r="H144" s="207">
        <f t="shared" ref="H144:H149" si="51">I144+K144</f>
        <v>285530</v>
      </c>
      <c r="I144" s="207">
        <v>239530</v>
      </c>
      <c r="J144" s="197">
        <v>128150</v>
      </c>
      <c r="K144" s="199">
        <v>46000</v>
      </c>
      <c r="L144" s="196">
        <f t="shared" ref="L144:L149" si="52">M144+O144</f>
        <v>232200</v>
      </c>
      <c r="M144" s="197">
        <v>202200</v>
      </c>
      <c r="N144" s="197">
        <v>116600</v>
      </c>
      <c r="O144" s="199">
        <v>30000</v>
      </c>
      <c r="P144" s="200">
        <v>285000</v>
      </c>
      <c r="Q144" s="202">
        <v>288000</v>
      </c>
      <c r="R144" s="755"/>
      <c r="S144" s="756"/>
      <c r="T144" s="756"/>
      <c r="U144" s="757"/>
      <c r="V144" s="4"/>
    </row>
    <row r="145" spans="1:22" ht="11.25" customHeight="1" outlineLevel="1" collapsed="1" x14ac:dyDescent="0.2">
      <c r="A145" s="548"/>
      <c r="B145" s="549"/>
      <c r="C145" s="550"/>
      <c r="D145" s="561"/>
      <c r="E145" s="684"/>
      <c r="F145" s="613"/>
      <c r="G145" s="58" t="s">
        <v>85</v>
      </c>
      <c r="H145" s="207">
        <f t="shared" si="51"/>
        <v>43770</v>
      </c>
      <c r="I145" s="207">
        <v>43770</v>
      </c>
      <c r="J145" s="197">
        <v>0</v>
      </c>
      <c r="K145" s="199"/>
      <c r="L145" s="196">
        <f t="shared" si="52"/>
        <v>43800</v>
      </c>
      <c r="M145" s="197">
        <v>43800</v>
      </c>
      <c r="N145" s="197"/>
      <c r="O145" s="199"/>
      <c r="P145" s="200">
        <v>44000</v>
      </c>
      <c r="Q145" s="202">
        <v>45000</v>
      </c>
      <c r="R145" s="755"/>
      <c r="S145" s="756"/>
      <c r="T145" s="756"/>
      <c r="U145" s="757"/>
      <c r="V145" s="4"/>
    </row>
    <row r="146" spans="1:22" ht="11.25" hidden="1" customHeight="1" outlineLevel="1" x14ac:dyDescent="0.2">
      <c r="A146" s="548"/>
      <c r="B146" s="549"/>
      <c r="C146" s="550"/>
      <c r="D146" s="561"/>
      <c r="E146" s="684"/>
      <c r="F146" s="613"/>
      <c r="G146" s="58" t="s">
        <v>272</v>
      </c>
      <c r="H146" s="207">
        <f t="shared" si="51"/>
        <v>0</v>
      </c>
      <c r="I146" s="207"/>
      <c r="J146" s="197"/>
      <c r="K146" s="199"/>
      <c r="L146" s="196">
        <f t="shared" si="52"/>
        <v>0</v>
      </c>
      <c r="M146" s="197"/>
      <c r="N146" s="197"/>
      <c r="O146" s="199"/>
      <c r="P146" s="200"/>
      <c r="Q146" s="202"/>
      <c r="R146" s="755"/>
      <c r="S146" s="756"/>
      <c r="T146" s="756"/>
      <c r="U146" s="757"/>
      <c r="V146" s="4"/>
    </row>
    <row r="147" spans="1:22" ht="11.25" customHeight="1" outlineLevel="1" x14ac:dyDescent="0.2">
      <c r="A147" s="548"/>
      <c r="B147" s="549"/>
      <c r="C147" s="550"/>
      <c r="D147" s="561"/>
      <c r="E147" s="684"/>
      <c r="F147" s="613"/>
      <c r="G147" s="58" t="s">
        <v>271</v>
      </c>
      <c r="H147" s="207">
        <f t="shared" si="51"/>
        <v>0</v>
      </c>
      <c r="I147" s="207"/>
      <c r="J147" s="197"/>
      <c r="K147" s="199"/>
      <c r="L147" s="196">
        <f t="shared" si="52"/>
        <v>3100</v>
      </c>
      <c r="M147" s="197">
        <v>3100</v>
      </c>
      <c r="N147" s="197">
        <v>2400</v>
      </c>
      <c r="O147" s="199"/>
      <c r="P147" s="200"/>
      <c r="Q147" s="202"/>
      <c r="R147" s="755"/>
      <c r="S147" s="156"/>
      <c r="T147" s="156"/>
      <c r="U147" s="157"/>
      <c r="V147" s="4"/>
    </row>
    <row r="148" spans="1:22" ht="11.25" hidden="1" customHeight="1" outlineLevel="1" x14ac:dyDescent="0.2">
      <c r="A148" s="548"/>
      <c r="B148" s="549"/>
      <c r="C148" s="550"/>
      <c r="D148" s="561"/>
      <c r="E148" s="684"/>
      <c r="F148" s="613"/>
      <c r="G148" s="58" t="s">
        <v>270</v>
      </c>
      <c r="H148" s="207">
        <f>I148+K148</f>
        <v>0</v>
      </c>
      <c r="I148" s="207"/>
      <c r="J148" s="197"/>
      <c r="K148" s="199"/>
      <c r="L148" s="196">
        <f t="shared" si="52"/>
        <v>0</v>
      </c>
      <c r="M148" s="197"/>
      <c r="N148" s="197"/>
      <c r="O148" s="199"/>
      <c r="P148" s="200"/>
      <c r="Q148" s="202"/>
      <c r="R148" s="755"/>
      <c r="S148" s="156"/>
      <c r="T148" s="156"/>
      <c r="U148" s="157"/>
      <c r="V148" s="4"/>
    </row>
    <row r="149" spans="1:22" ht="11.25" hidden="1" customHeight="1" outlineLevel="1" x14ac:dyDescent="0.2">
      <c r="A149" s="548"/>
      <c r="B149" s="549"/>
      <c r="C149" s="550"/>
      <c r="D149" s="561"/>
      <c r="E149" s="684"/>
      <c r="F149" s="613"/>
      <c r="G149" s="58" t="s">
        <v>93</v>
      </c>
      <c r="H149" s="207">
        <f t="shared" si="51"/>
        <v>0</v>
      </c>
      <c r="I149" s="207">
        <v>0</v>
      </c>
      <c r="J149" s="197">
        <v>0</v>
      </c>
      <c r="K149" s="199"/>
      <c r="L149" s="196">
        <f t="shared" si="52"/>
        <v>0</v>
      </c>
      <c r="M149" s="197"/>
      <c r="N149" s="197"/>
      <c r="O149" s="199"/>
      <c r="P149" s="200">
        <v>0</v>
      </c>
      <c r="Q149" s="202">
        <v>0</v>
      </c>
      <c r="R149" s="755"/>
      <c r="S149" s="156"/>
      <c r="T149" s="156"/>
      <c r="U149" s="157"/>
      <c r="V149" s="4"/>
    </row>
    <row r="150" spans="1:22" ht="42" customHeight="1" outlineLevel="1" x14ac:dyDescent="0.2">
      <c r="A150" s="558"/>
      <c r="B150" s="559"/>
      <c r="C150" s="560"/>
      <c r="D150" s="561"/>
      <c r="E150" s="703"/>
      <c r="F150" s="613"/>
      <c r="G150" s="17" t="s">
        <v>11</v>
      </c>
      <c r="H150" s="194">
        <f>SUM(H143:H149)</f>
        <v>442290</v>
      </c>
      <c r="I150" s="194">
        <f t="shared" ref="I150:Q150" si="53">SUM(I143:I149)</f>
        <v>396290</v>
      </c>
      <c r="J150" s="194">
        <f t="shared" si="53"/>
        <v>211940</v>
      </c>
      <c r="K150" s="209">
        <f t="shared" si="53"/>
        <v>46000</v>
      </c>
      <c r="L150" s="193">
        <f>SUM(L143:L149)</f>
        <v>406000</v>
      </c>
      <c r="M150" s="194">
        <f t="shared" si="53"/>
        <v>376000</v>
      </c>
      <c r="N150" s="194">
        <f>SUM(N143:N149)</f>
        <v>212500</v>
      </c>
      <c r="O150" s="209">
        <f t="shared" si="53"/>
        <v>30000</v>
      </c>
      <c r="P150" s="205">
        <f t="shared" si="53"/>
        <v>454000</v>
      </c>
      <c r="Q150" s="465">
        <f t="shared" si="53"/>
        <v>463000</v>
      </c>
      <c r="R150" s="755"/>
      <c r="S150" s="86"/>
      <c r="T150" s="86"/>
      <c r="U150" s="96"/>
      <c r="V150" s="4"/>
    </row>
    <row r="151" spans="1:22" ht="10.5" customHeight="1" outlineLevel="1" x14ac:dyDescent="0.2">
      <c r="A151" s="545" t="s">
        <v>140</v>
      </c>
      <c r="B151" s="546"/>
      <c r="C151" s="547"/>
      <c r="D151" s="561" t="s">
        <v>225</v>
      </c>
      <c r="E151" s="683"/>
      <c r="F151" s="613" t="s">
        <v>107</v>
      </c>
      <c r="G151" s="58" t="s">
        <v>18</v>
      </c>
      <c r="H151" s="207">
        <f>I151+K151</f>
        <v>118610</v>
      </c>
      <c r="I151" s="207">
        <v>118610</v>
      </c>
      <c r="J151" s="197">
        <v>86820</v>
      </c>
      <c r="K151" s="199"/>
      <c r="L151" s="196">
        <f>M151+O151</f>
        <v>123900</v>
      </c>
      <c r="M151" s="197">
        <v>123900</v>
      </c>
      <c r="N151" s="197">
        <v>90900</v>
      </c>
      <c r="O151" s="199"/>
      <c r="P151" s="200">
        <v>124000</v>
      </c>
      <c r="Q151" s="202">
        <v>129000</v>
      </c>
      <c r="R151" s="755"/>
      <c r="S151" s="756"/>
      <c r="T151" s="756"/>
      <c r="U151" s="757"/>
      <c r="V151" s="4"/>
    </row>
    <row r="152" spans="1:22" ht="11.25" customHeight="1" outlineLevel="1" x14ac:dyDescent="0.2">
      <c r="A152" s="548"/>
      <c r="B152" s="549"/>
      <c r="C152" s="550"/>
      <c r="D152" s="561"/>
      <c r="E152" s="684"/>
      <c r="F152" s="613"/>
      <c r="G152" s="58" t="s">
        <v>58</v>
      </c>
      <c r="H152" s="207">
        <f t="shared" ref="H152:H157" si="54">I152+K152</f>
        <v>285440</v>
      </c>
      <c r="I152" s="207">
        <v>273940</v>
      </c>
      <c r="J152" s="197">
        <v>154140</v>
      </c>
      <c r="K152" s="199">
        <v>11500</v>
      </c>
      <c r="L152" s="196">
        <f t="shared" ref="L152:L157" si="55">M152+O152</f>
        <v>244000</v>
      </c>
      <c r="M152" s="197">
        <v>244000</v>
      </c>
      <c r="N152" s="197">
        <v>148200</v>
      </c>
      <c r="O152" s="199"/>
      <c r="P152" s="200">
        <v>338050</v>
      </c>
      <c r="Q152" s="202">
        <v>325050</v>
      </c>
      <c r="R152" s="755"/>
      <c r="S152" s="756"/>
      <c r="T152" s="756"/>
      <c r="U152" s="757"/>
      <c r="V152" s="4"/>
    </row>
    <row r="153" spans="1:22" ht="11.25" customHeight="1" outlineLevel="1" collapsed="1" thickBot="1" x14ac:dyDescent="0.25">
      <c r="A153" s="548"/>
      <c r="B153" s="549"/>
      <c r="C153" s="550"/>
      <c r="D153" s="561"/>
      <c r="E153" s="684"/>
      <c r="F153" s="613"/>
      <c r="G153" s="58" t="s">
        <v>85</v>
      </c>
      <c r="H153" s="207">
        <f t="shared" si="54"/>
        <v>39400</v>
      </c>
      <c r="I153" s="207">
        <v>39400</v>
      </c>
      <c r="J153" s="197">
        <v>0</v>
      </c>
      <c r="K153" s="199"/>
      <c r="L153" s="196">
        <f t="shared" si="55"/>
        <v>39400</v>
      </c>
      <c r="M153" s="197">
        <v>39400</v>
      </c>
      <c r="N153" s="197"/>
      <c r="O153" s="199"/>
      <c r="P153" s="200">
        <v>43100</v>
      </c>
      <c r="Q153" s="202">
        <v>43600</v>
      </c>
      <c r="R153" s="755"/>
      <c r="S153" s="756"/>
      <c r="T153" s="756"/>
      <c r="U153" s="757"/>
      <c r="V153" s="4"/>
    </row>
    <row r="154" spans="1:22" ht="11.25" hidden="1" customHeight="1" outlineLevel="1" thickBot="1" x14ac:dyDescent="0.25">
      <c r="A154" s="548"/>
      <c r="B154" s="549"/>
      <c r="C154" s="550"/>
      <c r="D154" s="561"/>
      <c r="E154" s="684"/>
      <c r="F154" s="613"/>
      <c r="G154" s="58" t="s">
        <v>272</v>
      </c>
      <c r="H154" s="207">
        <f t="shared" si="54"/>
        <v>0</v>
      </c>
      <c r="I154" s="207"/>
      <c r="J154" s="197"/>
      <c r="K154" s="199"/>
      <c r="L154" s="196">
        <f t="shared" si="55"/>
        <v>0</v>
      </c>
      <c r="M154" s="197"/>
      <c r="N154" s="197"/>
      <c r="O154" s="199"/>
      <c r="P154" s="200"/>
      <c r="Q154" s="202"/>
      <c r="R154" s="755"/>
      <c r="S154" s="758"/>
      <c r="T154" s="756"/>
      <c r="U154" s="757"/>
      <c r="V154" s="4"/>
    </row>
    <row r="155" spans="1:22" ht="11.25" customHeight="1" outlineLevel="1" x14ac:dyDescent="0.2">
      <c r="A155" s="548"/>
      <c r="B155" s="549"/>
      <c r="C155" s="550"/>
      <c r="D155" s="561"/>
      <c r="E155" s="684"/>
      <c r="F155" s="613"/>
      <c r="G155" s="58" t="s">
        <v>271</v>
      </c>
      <c r="H155" s="207">
        <f t="shared" si="54"/>
        <v>0</v>
      </c>
      <c r="I155" s="207"/>
      <c r="J155" s="197"/>
      <c r="K155" s="199"/>
      <c r="L155" s="196">
        <f>M155+O155</f>
        <v>3200</v>
      </c>
      <c r="M155" s="197">
        <v>3200</v>
      </c>
      <c r="N155" s="197">
        <v>2400</v>
      </c>
      <c r="O155" s="199"/>
      <c r="P155" s="200"/>
      <c r="Q155" s="202"/>
      <c r="R155" s="755"/>
      <c r="S155" s="85"/>
      <c r="T155" s="156"/>
      <c r="U155" s="157"/>
      <c r="V155" s="4"/>
    </row>
    <row r="156" spans="1:22" ht="11.25" hidden="1" customHeight="1" outlineLevel="1" x14ac:dyDescent="0.2">
      <c r="A156" s="548"/>
      <c r="B156" s="549"/>
      <c r="C156" s="550"/>
      <c r="D156" s="561"/>
      <c r="E156" s="684"/>
      <c r="F156" s="613"/>
      <c r="G156" s="58" t="s">
        <v>270</v>
      </c>
      <c r="H156" s="207">
        <f t="shared" si="54"/>
        <v>0</v>
      </c>
      <c r="I156" s="207"/>
      <c r="J156" s="197"/>
      <c r="K156" s="199"/>
      <c r="L156" s="196">
        <f t="shared" si="55"/>
        <v>0</v>
      </c>
      <c r="M156" s="197"/>
      <c r="N156" s="197"/>
      <c r="O156" s="199"/>
      <c r="P156" s="200"/>
      <c r="Q156" s="202"/>
      <c r="R156" s="755"/>
      <c r="S156" s="156"/>
      <c r="T156" s="156"/>
      <c r="U156" s="157"/>
      <c r="V156" s="4"/>
    </row>
    <row r="157" spans="1:22" ht="11.25" hidden="1" customHeight="1" outlineLevel="1" x14ac:dyDescent="0.2">
      <c r="A157" s="548"/>
      <c r="B157" s="549"/>
      <c r="C157" s="550"/>
      <c r="D157" s="561"/>
      <c r="E157" s="684"/>
      <c r="F157" s="613"/>
      <c r="G157" s="58" t="s">
        <v>93</v>
      </c>
      <c r="H157" s="207">
        <f t="shared" si="54"/>
        <v>0</v>
      </c>
      <c r="I157" s="207"/>
      <c r="J157" s="197"/>
      <c r="K157" s="199"/>
      <c r="L157" s="196">
        <f t="shared" si="55"/>
        <v>0</v>
      </c>
      <c r="M157" s="197"/>
      <c r="N157" s="197"/>
      <c r="O157" s="199"/>
      <c r="P157" s="200"/>
      <c r="Q157" s="202"/>
      <c r="R157" s="755"/>
      <c r="S157" s="156"/>
      <c r="T157" s="156"/>
      <c r="U157" s="157"/>
      <c r="V157" s="4"/>
    </row>
    <row r="158" spans="1:22" ht="33" customHeight="1" outlineLevel="1" x14ac:dyDescent="0.2">
      <c r="A158" s="558"/>
      <c r="B158" s="559"/>
      <c r="C158" s="560"/>
      <c r="D158" s="561"/>
      <c r="E158" s="703"/>
      <c r="F158" s="613"/>
      <c r="G158" s="17" t="s">
        <v>11</v>
      </c>
      <c r="H158" s="194">
        <f>SUM(H151:H157)</f>
        <v>443450</v>
      </c>
      <c r="I158" s="194">
        <f t="shared" ref="I158:Q158" si="56">SUM(I151:I157)</f>
        <v>431950</v>
      </c>
      <c r="J158" s="194">
        <f t="shared" si="56"/>
        <v>240960</v>
      </c>
      <c r="K158" s="209">
        <f t="shared" si="56"/>
        <v>11500</v>
      </c>
      <c r="L158" s="193">
        <f>SUM(L151:L157)</f>
        <v>410500</v>
      </c>
      <c r="M158" s="194">
        <f t="shared" si="56"/>
        <v>410500</v>
      </c>
      <c r="N158" s="194">
        <f t="shared" si="56"/>
        <v>241500</v>
      </c>
      <c r="O158" s="209">
        <f t="shared" si="56"/>
        <v>0</v>
      </c>
      <c r="P158" s="205">
        <f t="shared" si="56"/>
        <v>505150</v>
      </c>
      <c r="Q158" s="465">
        <f t="shared" si="56"/>
        <v>497650</v>
      </c>
      <c r="R158" s="755"/>
      <c r="S158" s="86"/>
      <c r="T158" s="86"/>
      <c r="U158" s="96"/>
      <c r="V158" s="4"/>
    </row>
    <row r="159" spans="1:22" ht="11.25" customHeight="1" outlineLevel="1" x14ac:dyDescent="0.2">
      <c r="A159" s="545" t="s">
        <v>141</v>
      </c>
      <c r="B159" s="546"/>
      <c r="C159" s="547"/>
      <c r="D159" s="561" t="s">
        <v>226</v>
      </c>
      <c r="E159" s="683"/>
      <c r="F159" s="683" t="s">
        <v>108</v>
      </c>
      <c r="G159" s="58" t="s">
        <v>18</v>
      </c>
      <c r="H159" s="233">
        <f>I159+K159</f>
        <v>88600</v>
      </c>
      <c r="I159" s="233">
        <v>88600</v>
      </c>
      <c r="J159" s="234">
        <v>65100</v>
      </c>
      <c r="K159" s="235"/>
      <c r="L159" s="236">
        <f>M159+O159</f>
        <v>92400</v>
      </c>
      <c r="M159" s="234">
        <v>92400</v>
      </c>
      <c r="N159" s="234">
        <v>68100</v>
      </c>
      <c r="O159" s="235"/>
      <c r="P159" s="237">
        <v>94400</v>
      </c>
      <c r="Q159" s="238">
        <v>100200</v>
      </c>
      <c r="R159" s="755"/>
      <c r="S159" s="94"/>
      <c r="T159" s="94"/>
      <c r="U159" s="98"/>
      <c r="V159" s="4"/>
    </row>
    <row r="160" spans="1:22" ht="11.25" customHeight="1" outlineLevel="1" x14ac:dyDescent="0.2">
      <c r="A160" s="548"/>
      <c r="B160" s="549"/>
      <c r="C160" s="550"/>
      <c r="D160" s="561"/>
      <c r="E160" s="684"/>
      <c r="F160" s="684"/>
      <c r="G160" s="58" t="s">
        <v>58</v>
      </c>
      <c r="H160" s="233">
        <f t="shared" ref="H160:H166" si="57">I160+K160</f>
        <v>192900</v>
      </c>
      <c r="I160" s="233">
        <v>191900</v>
      </c>
      <c r="J160" s="234">
        <v>105400</v>
      </c>
      <c r="K160" s="235">
        <v>1000</v>
      </c>
      <c r="L160" s="236">
        <f t="shared" ref="L160:L166" si="58">M160+O160</f>
        <v>177000</v>
      </c>
      <c r="M160" s="234">
        <v>176000</v>
      </c>
      <c r="N160" s="234">
        <v>99200</v>
      </c>
      <c r="O160" s="235">
        <v>1000</v>
      </c>
      <c r="P160" s="237">
        <v>205000</v>
      </c>
      <c r="Q160" s="238">
        <v>227800</v>
      </c>
      <c r="R160" s="755"/>
      <c r="S160" s="94"/>
      <c r="T160" s="94"/>
      <c r="U160" s="98"/>
      <c r="V160" s="4"/>
    </row>
    <row r="161" spans="1:22" ht="10.15" customHeight="1" outlineLevel="1" x14ac:dyDescent="0.2">
      <c r="A161" s="548"/>
      <c r="B161" s="549"/>
      <c r="C161" s="550"/>
      <c r="D161" s="561"/>
      <c r="E161" s="684"/>
      <c r="F161" s="684"/>
      <c r="G161" s="58" t="s">
        <v>85</v>
      </c>
      <c r="H161" s="233">
        <f t="shared" si="57"/>
        <v>29800</v>
      </c>
      <c r="I161" s="233">
        <v>29800</v>
      </c>
      <c r="J161" s="234">
        <v>0</v>
      </c>
      <c r="K161" s="235"/>
      <c r="L161" s="236">
        <f t="shared" si="58"/>
        <v>27200</v>
      </c>
      <c r="M161" s="234">
        <v>27200</v>
      </c>
      <c r="N161" s="234"/>
      <c r="O161" s="235"/>
      <c r="P161" s="237">
        <v>28000</v>
      </c>
      <c r="Q161" s="238">
        <v>28000</v>
      </c>
      <c r="R161" s="755"/>
      <c r="S161" s="94"/>
      <c r="T161" s="94"/>
      <c r="U161" s="98"/>
      <c r="V161" s="4"/>
    </row>
    <row r="162" spans="1:22" ht="11.25" hidden="1" customHeight="1" outlineLevel="1" x14ac:dyDescent="0.2">
      <c r="A162" s="548"/>
      <c r="B162" s="549"/>
      <c r="C162" s="550"/>
      <c r="D162" s="561"/>
      <c r="E162" s="684"/>
      <c r="F162" s="684"/>
      <c r="G162" s="58" t="s">
        <v>272</v>
      </c>
      <c r="H162" s="233">
        <f t="shared" si="57"/>
        <v>0</v>
      </c>
      <c r="I162" s="233"/>
      <c r="J162" s="234"/>
      <c r="K162" s="235"/>
      <c r="L162" s="236">
        <f t="shared" si="58"/>
        <v>0</v>
      </c>
      <c r="M162" s="234"/>
      <c r="N162" s="234"/>
      <c r="O162" s="235"/>
      <c r="P162" s="237"/>
      <c r="Q162" s="238"/>
      <c r="R162" s="755"/>
      <c r="S162" s="94"/>
      <c r="T162" s="94"/>
      <c r="U162" s="98"/>
      <c r="V162" s="4"/>
    </row>
    <row r="163" spans="1:22" ht="11.25" customHeight="1" outlineLevel="1" x14ac:dyDescent="0.2">
      <c r="A163" s="548"/>
      <c r="B163" s="549"/>
      <c r="C163" s="550"/>
      <c r="D163" s="561"/>
      <c r="E163" s="684"/>
      <c r="F163" s="684"/>
      <c r="G163" s="58" t="s">
        <v>304</v>
      </c>
      <c r="H163" s="233"/>
      <c r="I163" s="233"/>
      <c r="J163" s="233"/>
      <c r="K163" s="235"/>
      <c r="L163" s="236">
        <f t="shared" si="58"/>
        <v>1400</v>
      </c>
      <c r="M163" s="233">
        <v>1400</v>
      </c>
      <c r="N163" s="233">
        <v>1100</v>
      </c>
      <c r="O163" s="235"/>
      <c r="P163" s="237"/>
      <c r="Q163" s="238"/>
      <c r="R163" s="755"/>
      <c r="S163" s="94"/>
      <c r="T163" s="94"/>
      <c r="U163" s="98"/>
      <c r="V163" s="4"/>
    </row>
    <row r="164" spans="1:22" ht="11.25" customHeight="1" outlineLevel="1" x14ac:dyDescent="0.2">
      <c r="A164" s="548"/>
      <c r="B164" s="549"/>
      <c r="C164" s="550"/>
      <c r="D164" s="561"/>
      <c r="E164" s="684"/>
      <c r="F164" s="684"/>
      <c r="G164" s="58" t="s">
        <v>271</v>
      </c>
      <c r="H164" s="233">
        <f t="shared" si="57"/>
        <v>0</v>
      </c>
      <c r="I164" s="233"/>
      <c r="J164" s="233"/>
      <c r="K164" s="235"/>
      <c r="L164" s="236">
        <f t="shared" si="58"/>
        <v>2500</v>
      </c>
      <c r="M164" s="233">
        <v>2500</v>
      </c>
      <c r="N164" s="233">
        <v>1900</v>
      </c>
      <c r="O164" s="235"/>
      <c r="P164" s="237"/>
      <c r="Q164" s="238"/>
      <c r="R164" s="755"/>
      <c r="S164" s="94"/>
      <c r="T164" s="94"/>
      <c r="U164" s="98"/>
      <c r="V164" s="4"/>
    </row>
    <row r="165" spans="1:22" ht="11.25" hidden="1" customHeight="1" outlineLevel="1" x14ac:dyDescent="0.2">
      <c r="A165" s="548"/>
      <c r="B165" s="549"/>
      <c r="C165" s="550"/>
      <c r="D165" s="561"/>
      <c r="E165" s="684"/>
      <c r="F165" s="684"/>
      <c r="G165" s="58" t="s">
        <v>270</v>
      </c>
      <c r="H165" s="233">
        <f t="shared" si="57"/>
        <v>0</v>
      </c>
      <c r="I165" s="233"/>
      <c r="J165" s="233"/>
      <c r="K165" s="235"/>
      <c r="L165" s="236">
        <f t="shared" si="58"/>
        <v>0</v>
      </c>
      <c r="M165" s="233"/>
      <c r="N165" s="233"/>
      <c r="O165" s="235"/>
      <c r="P165" s="237"/>
      <c r="Q165" s="238"/>
      <c r="R165" s="755"/>
      <c r="S165" s="94"/>
      <c r="T165" s="94"/>
      <c r="U165" s="98"/>
      <c r="V165" s="4"/>
    </row>
    <row r="166" spans="1:22" ht="11.25" hidden="1" customHeight="1" outlineLevel="1" x14ac:dyDescent="0.2">
      <c r="A166" s="548"/>
      <c r="B166" s="549"/>
      <c r="C166" s="550"/>
      <c r="D166" s="561"/>
      <c r="E166" s="684"/>
      <c r="F166" s="684"/>
      <c r="G166" s="58" t="s">
        <v>93</v>
      </c>
      <c r="H166" s="233">
        <f t="shared" si="57"/>
        <v>0</v>
      </c>
      <c r="I166" s="233">
        <v>0</v>
      </c>
      <c r="J166" s="233">
        <v>0</v>
      </c>
      <c r="K166" s="235"/>
      <c r="L166" s="236">
        <f t="shared" si="58"/>
        <v>0</v>
      </c>
      <c r="M166" s="233"/>
      <c r="N166" s="233"/>
      <c r="O166" s="235"/>
      <c r="P166" s="237">
        <v>0</v>
      </c>
      <c r="Q166" s="238">
        <v>0</v>
      </c>
      <c r="R166" s="755"/>
      <c r="S166" s="94"/>
      <c r="T166" s="94"/>
      <c r="U166" s="98"/>
      <c r="V166" s="4"/>
    </row>
    <row r="167" spans="1:22" ht="11.25" customHeight="1" outlineLevel="1" x14ac:dyDescent="0.2">
      <c r="A167" s="558"/>
      <c r="B167" s="559"/>
      <c r="C167" s="560"/>
      <c r="D167" s="561"/>
      <c r="E167" s="703"/>
      <c r="F167" s="703"/>
      <c r="G167" s="185" t="s">
        <v>11</v>
      </c>
      <c r="H167" s="222">
        <f>SUM(H159:H166)</f>
        <v>311300</v>
      </c>
      <c r="I167" s="222">
        <f t="shared" ref="I167:Q167" si="59">SUM(I159:I166)</f>
        <v>310300</v>
      </c>
      <c r="J167" s="222">
        <f t="shared" si="59"/>
        <v>170500</v>
      </c>
      <c r="K167" s="401">
        <f t="shared" si="59"/>
        <v>1000</v>
      </c>
      <c r="L167" s="225">
        <f>SUM(L159:L166)</f>
        <v>300500</v>
      </c>
      <c r="M167" s="222">
        <f t="shared" si="59"/>
        <v>299500</v>
      </c>
      <c r="N167" s="222">
        <f t="shared" si="59"/>
        <v>170300</v>
      </c>
      <c r="O167" s="401">
        <f t="shared" si="59"/>
        <v>1000</v>
      </c>
      <c r="P167" s="398">
        <f t="shared" si="59"/>
        <v>327400</v>
      </c>
      <c r="Q167" s="399">
        <f t="shared" si="59"/>
        <v>356000</v>
      </c>
      <c r="R167" s="755"/>
      <c r="S167" s="167"/>
      <c r="T167" s="167"/>
      <c r="U167" s="168"/>
      <c r="V167" s="4"/>
    </row>
    <row r="168" spans="1:22" ht="11.25" customHeight="1" outlineLevel="1" x14ac:dyDescent="0.2">
      <c r="A168" s="545" t="s">
        <v>142</v>
      </c>
      <c r="B168" s="546"/>
      <c r="C168" s="547"/>
      <c r="D168" s="561" t="s">
        <v>227</v>
      </c>
      <c r="E168" s="683"/>
      <c r="F168" s="613" t="s">
        <v>100</v>
      </c>
      <c r="G168" s="58" t="s">
        <v>18</v>
      </c>
      <c r="H168" s="207">
        <f>I168+K168</f>
        <v>108250</v>
      </c>
      <c r="I168" s="207">
        <v>108250</v>
      </c>
      <c r="J168" s="197">
        <v>79610</v>
      </c>
      <c r="K168" s="198"/>
      <c r="L168" s="229">
        <f>M168+O168</f>
        <v>105700</v>
      </c>
      <c r="M168" s="230">
        <v>105700</v>
      </c>
      <c r="N168" s="230">
        <v>78000</v>
      </c>
      <c r="O168" s="232"/>
      <c r="P168" s="200">
        <v>108250</v>
      </c>
      <c r="Q168" s="202">
        <v>108250</v>
      </c>
      <c r="R168" s="755"/>
      <c r="S168" s="756"/>
      <c r="T168" s="756"/>
      <c r="U168" s="757"/>
      <c r="V168" s="4"/>
    </row>
    <row r="169" spans="1:22" ht="11.25" customHeight="1" outlineLevel="1" x14ac:dyDescent="0.2">
      <c r="A169" s="548"/>
      <c r="B169" s="549"/>
      <c r="C169" s="550"/>
      <c r="D169" s="561"/>
      <c r="E169" s="684"/>
      <c r="F169" s="613"/>
      <c r="G169" s="58" t="s">
        <v>58</v>
      </c>
      <c r="H169" s="207">
        <f t="shared" ref="H169:H175" si="60">I169+K169</f>
        <v>185130</v>
      </c>
      <c r="I169" s="207">
        <v>185130</v>
      </c>
      <c r="J169" s="197">
        <v>92770</v>
      </c>
      <c r="K169" s="198"/>
      <c r="L169" s="207">
        <f t="shared" ref="L169:L175" si="61">M169+O169</f>
        <v>178200</v>
      </c>
      <c r="M169" s="197">
        <v>178200</v>
      </c>
      <c r="N169" s="197">
        <v>86700</v>
      </c>
      <c r="O169" s="199"/>
      <c r="P169" s="200">
        <v>184870</v>
      </c>
      <c r="Q169" s="202">
        <v>184870</v>
      </c>
      <c r="R169" s="755"/>
      <c r="S169" s="756"/>
      <c r="T169" s="756"/>
      <c r="U169" s="757"/>
      <c r="V169" s="4"/>
    </row>
    <row r="170" spans="1:22" ht="11.25" customHeight="1" outlineLevel="1" collapsed="1" x14ac:dyDescent="0.2">
      <c r="A170" s="548"/>
      <c r="B170" s="549"/>
      <c r="C170" s="550"/>
      <c r="D170" s="561"/>
      <c r="E170" s="684"/>
      <c r="F170" s="613"/>
      <c r="G170" s="58" t="s">
        <v>85</v>
      </c>
      <c r="H170" s="207">
        <f t="shared" si="60"/>
        <v>33420</v>
      </c>
      <c r="I170" s="207">
        <v>33420</v>
      </c>
      <c r="J170" s="197">
        <v>0</v>
      </c>
      <c r="K170" s="198"/>
      <c r="L170" s="207">
        <f t="shared" si="61"/>
        <v>33000</v>
      </c>
      <c r="M170" s="197">
        <v>33000</v>
      </c>
      <c r="N170" s="197"/>
      <c r="O170" s="199"/>
      <c r="P170" s="200">
        <v>33100</v>
      </c>
      <c r="Q170" s="202">
        <v>33100</v>
      </c>
      <c r="R170" s="755"/>
      <c r="S170" s="756"/>
      <c r="T170" s="756"/>
      <c r="U170" s="757"/>
      <c r="V170" s="4"/>
    </row>
    <row r="171" spans="1:22" ht="11.25" hidden="1" customHeight="1" outlineLevel="1" x14ac:dyDescent="0.2">
      <c r="A171" s="548"/>
      <c r="B171" s="549"/>
      <c r="C171" s="550"/>
      <c r="D171" s="561"/>
      <c r="E171" s="684"/>
      <c r="F171" s="613"/>
      <c r="G171" s="58" t="s">
        <v>272</v>
      </c>
      <c r="H171" s="207">
        <f t="shared" si="60"/>
        <v>0</v>
      </c>
      <c r="I171" s="207"/>
      <c r="J171" s="197"/>
      <c r="K171" s="198"/>
      <c r="L171" s="207">
        <f t="shared" si="61"/>
        <v>0</v>
      </c>
      <c r="M171" s="197"/>
      <c r="N171" s="197"/>
      <c r="O171" s="199"/>
      <c r="P171" s="200"/>
      <c r="Q171" s="202"/>
      <c r="R171" s="755"/>
      <c r="S171" s="756"/>
      <c r="T171" s="756"/>
      <c r="U171" s="757"/>
      <c r="V171" s="4"/>
    </row>
    <row r="172" spans="1:22" ht="11.25" hidden="1" customHeight="1" outlineLevel="1" x14ac:dyDescent="0.2">
      <c r="A172" s="548"/>
      <c r="B172" s="549"/>
      <c r="C172" s="550"/>
      <c r="D172" s="561"/>
      <c r="E172" s="684"/>
      <c r="F172" s="613"/>
      <c r="G172" s="58" t="s">
        <v>299</v>
      </c>
      <c r="H172" s="207">
        <f t="shared" si="60"/>
        <v>0</v>
      </c>
      <c r="I172" s="207"/>
      <c r="J172" s="197"/>
      <c r="K172" s="198"/>
      <c r="L172" s="207">
        <f t="shared" si="61"/>
        <v>0</v>
      </c>
      <c r="M172" s="197"/>
      <c r="N172" s="197"/>
      <c r="O172" s="199"/>
      <c r="P172" s="200"/>
      <c r="Q172" s="202"/>
      <c r="R172" s="755"/>
      <c r="S172" s="156"/>
      <c r="T172" s="156"/>
      <c r="U172" s="157"/>
      <c r="V172" s="4"/>
    </row>
    <row r="173" spans="1:22" ht="11.25" customHeight="1" outlineLevel="1" x14ac:dyDescent="0.2">
      <c r="A173" s="548"/>
      <c r="B173" s="549"/>
      <c r="C173" s="550"/>
      <c r="D173" s="561"/>
      <c r="E173" s="684"/>
      <c r="F173" s="613"/>
      <c r="G173" s="58" t="s">
        <v>271</v>
      </c>
      <c r="H173" s="207">
        <f t="shared" si="60"/>
        <v>0</v>
      </c>
      <c r="I173" s="207"/>
      <c r="J173" s="197"/>
      <c r="K173" s="198"/>
      <c r="L173" s="207">
        <f t="shared" si="61"/>
        <v>3000</v>
      </c>
      <c r="M173" s="197">
        <v>3000</v>
      </c>
      <c r="N173" s="197">
        <v>2300</v>
      </c>
      <c r="O173" s="199"/>
      <c r="P173" s="200"/>
      <c r="Q173" s="202"/>
      <c r="R173" s="755"/>
      <c r="S173" s="156"/>
      <c r="T173" s="156"/>
      <c r="U173" s="157"/>
      <c r="V173" s="4"/>
    </row>
    <row r="174" spans="1:22" ht="11.25" hidden="1" customHeight="1" outlineLevel="1" x14ac:dyDescent="0.2">
      <c r="A174" s="548"/>
      <c r="B174" s="549"/>
      <c r="C174" s="550"/>
      <c r="D174" s="561"/>
      <c r="E174" s="684"/>
      <c r="F174" s="613"/>
      <c r="G174" s="58" t="s">
        <v>270</v>
      </c>
      <c r="H174" s="207">
        <f t="shared" si="60"/>
        <v>0</v>
      </c>
      <c r="I174" s="207"/>
      <c r="J174" s="197"/>
      <c r="K174" s="198"/>
      <c r="L174" s="207">
        <f t="shared" si="61"/>
        <v>0</v>
      </c>
      <c r="M174" s="197"/>
      <c r="N174" s="197"/>
      <c r="O174" s="199"/>
      <c r="P174" s="200"/>
      <c r="Q174" s="202"/>
      <c r="R174" s="755"/>
      <c r="S174" s="156"/>
      <c r="T174" s="156"/>
      <c r="U174" s="157"/>
      <c r="V174" s="4"/>
    </row>
    <row r="175" spans="1:22" ht="11.25" hidden="1" customHeight="1" outlineLevel="1" x14ac:dyDescent="0.2">
      <c r="A175" s="548"/>
      <c r="B175" s="549"/>
      <c r="C175" s="550"/>
      <c r="D175" s="561"/>
      <c r="E175" s="684"/>
      <c r="F175" s="613"/>
      <c r="G175" s="58" t="s">
        <v>93</v>
      </c>
      <c r="H175" s="207">
        <f t="shared" si="60"/>
        <v>0</v>
      </c>
      <c r="I175" s="207">
        <v>0</v>
      </c>
      <c r="J175" s="197">
        <v>0</v>
      </c>
      <c r="K175" s="198"/>
      <c r="L175" s="207">
        <f t="shared" si="61"/>
        <v>0</v>
      </c>
      <c r="M175" s="197"/>
      <c r="N175" s="197"/>
      <c r="O175" s="199"/>
      <c r="P175" s="200">
        <v>0</v>
      </c>
      <c r="Q175" s="202">
        <v>0</v>
      </c>
      <c r="R175" s="755"/>
      <c r="S175" s="156"/>
      <c r="T175" s="156"/>
      <c r="U175" s="157"/>
      <c r="V175" s="4"/>
    </row>
    <row r="176" spans="1:22" ht="11.25" customHeight="1" outlineLevel="1" x14ac:dyDescent="0.2">
      <c r="A176" s="558"/>
      <c r="B176" s="559"/>
      <c r="C176" s="560"/>
      <c r="D176" s="561"/>
      <c r="E176" s="703"/>
      <c r="F176" s="613"/>
      <c r="G176" s="17" t="s">
        <v>11</v>
      </c>
      <c r="H176" s="194">
        <f>SUM(H168:H175)</f>
        <v>326800</v>
      </c>
      <c r="I176" s="194">
        <f t="shared" ref="I176:Q176" si="62">SUM(I168:I175)</f>
        <v>326800</v>
      </c>
      <c r="J176" s="194">
        <f t="shared" si="62"/>
        <v>172380</v>
      </c>
      <c r="K176" s="195">
        <f t="shared" si="62"/>
        <v>0</v>
      </c>
      <c r="L176" s="194">
        <f>SUM(L168:L175)</f>
        <v>319900</v>
      </c>
      <c r="M176" s="194">
        <f t="shared" si="62"/>
        <v>319900</v>
      </c>
      <c r="N176" s="194">
        <f t="shared" si="62"/>
        <v>167000</v>
      </c>
      <c r="O176" s="209">
        <f t="shared" si="62"/>
        <v>0</v>
      </c>
      <c r="P176" s="205">
        <f t="shared" si="62"/>
        <v>326220</v>
      </c>
      <c r="Q176" s="465">
        <f t="shared" si="62"/>
        <v>326220</v>
      </c>
      <c r="R176" s="755"/>
      <c r="S176" s="86"/>
      <c r="T176" s="86"/>
      <c r="U176" s="96"/>
      <c r="V176" s="4"/>
    </row>
    <row r="177" spans="1:22" ht="11.25" customHeight="1" outlineLevel="1" x14ac:dyDescent="0.2">
      <c r="A177" s="545" t="s">
        <v>143</v>
      </c>
      <c r="B177" s="546"/>
      <c r="C177" s="547"/>
      <c r="D177" s="561" t="s">
        <v>228</v>
      </c>
      <c r="E177" s="683"/>
      <c r="F177" s="613" t="s">
        <v>99</v>
      </c>
      <c r="G177" s="58" t="s">
        <v>18</v>
      </c>
      <c r="H177" s="207">
        <f>I177+K177</f>
        <v>81460</v>
      </c>
      <c r="I177" s="207">
        <v>81460</v>
      </c>
      <c r="J177" s="197">
        <v>60720</v>
      </c>
      <c r="K177" s="198"/>
      <c r="L177" s="207">
        <f>M177+O177</f>
        <v>81700</v>
      </c>
      <c r="M177" s="197">
        <v>81700</v>
      </c>
      <c r="N177" s="197">
        <v>60600</v>
      </c>
      <c r="O177" s="199"/>
      <c r="P177" s="200">
        <v>81460</v>
      </c>
      <c r="Q177" s="202">
        <v>81460</v>
      </c>
      <c r="R177" s="755"/>
      <c r="S177" s="756"/>
      <c r="T177" s="756"/>
      <c r="U177" s="757"/>
      <c r="V177" s="4"/>
    </row>
    <row r="178" spans="1:22" ht="11.25" customHeight="1" outlineLevel="1" x14ac:dyDescent="0.2">
      <c r="A178" s="548"/>
      <c r="B178" s="549"/>
      <c r="C178" s="550"/>
      <c r="D178" s="561"/>
      <c r="E178" s="684"/>
      <c r="F178" s="613"/>
      <c r="G178" s="58" t="s">
        <v>58</v>
      </c>
      <c r="H178" s="207">
        <f t="shared" ref="H178:H183" si="63">I178+K178</f>
        <v>116800</v>
      </c>
      <c r="I178" s="207">
        <v>116800</v>
      </c>
      <c r="J178" s="197">
        <v>47850</v>
      </c>
      <c r="K178" s="198"/>
      <c r="L178" s="207">
        <f t="shared" ref="L178:L183" si="64">M178+O178</f>
        <v>103900</v>
      </c>
      <c r="M178" s="197">
        <v>103900</v>
      </c>
      <c r="N178" s="197">
        <v>51000</v>
      </c>
      <c r="O178" s="199"/>
      <c r="P178" s="200">
        <v>116800</v>
      </c>
      <c r="Q178" s="202">
        <v>116800</v>
      </c>
      <c r="R178" s="755"/>
      <c r="S178" s="756"/>
      <c r="T178" s="756"/>
      <c r="U178" s="757"/>
      <c r="V178" s="4"/>
    </row>
    <row r="179" spans="1:22" ht="11.25" customHeight="1" outlineLevel="1" collapsed="1" x14ac:dyDescent="0.2">
      <c r="A179" s="548"/>
      <c r="B179" s="549"/>
      <c r="C179" s="550"/>
      <c r="D179" s="561"/>
      <c r="E179" s="684"/>
      <c r="F179" s="613"/>
      <c r="G179" s="58" t="s">
        <v>85</v>
      </c>
      <c r="H179" s="207">
        <f t="shared" si="63"/>
        <v>25000</v>
      </c>
      <c r="I179" s="207">
        <v>25000</v>
      </c>
      <c r="J179" s="197">
        <v>0</v>
      </c>
      <c r="K179" s="198"/>
      <c r="L179" s="207">
        <f t="shared" si="64"/>
        <v>25000</v>
      </c>
      <c r="M179" s="197">
        <v>25000</v>
      </c>
      <c r="N179" s="197"/>
      <c r="O179" s="199"/>
      <c r="P179" s="200">
        <v>25000</v>
      </c>
      <c r="Q179" s="202">
        <v>25000</v>
      </c>
      <c r="R179" s="755"/>
      <c r="S179" s="756"/>
      <c r="T179" s="756"/>
      <c r="U179" s="757"/>
      <c r="V179" s="4"/>
    </row>
    <row r="180" spans="1:22" ht="11.25" hidden="1" customHeight="1" outlineLevel="1" x14ac:dyDescent="0.2">
      <c r="A180" s="548"/>
      <c r="B180" s="549"/>
      <c r="C180" s="550"/>
      <c r="D180" s="561"/>
      <c r="E180" s="684"/>
      <c r="F180" s="613"/>
      <c r="G180" s="58" t="s">
        <v>272</v>
      </c>
      <c r="H180" s="207">
        <f t="shared" si="63"/>
        <v>0</v>
      </c>
      <c r="I180" s="207"/>
      <c r="J180" s="197"/>
      <c r="K180" s="198"/>
      <c r="L180" s="207">
        <f t="shared" si="64"/>
        <v>0</v>
      </c>
      <c r="M180" s="197"/>
      <c r="N180" s="197"/>
      <c r="O180" s="199"/>
      <c r="P180" s="200"/>
      <c r="Q180" s="202"/>
      <c r="R180" s="755"/>
      <c r="S180" s="156"/>
      <c r="T180" s="156"/>
      <c r="U180" s="157"/>
      <c r="V180" s="4"/>
    </row>
    <row r="181" spans="1:22" ht="11.25" customHeight="1" outlineLevel="1" x14ac:dyDescent="0.2">
      <c r="A181" s="548"/>
      <c r="B181" s="549"/>
      <c r="C181" s="550"/>
      <c r="D181" s="561"/>
      <c r="E181" s="684"/>
      <c r="F181" s="613"/>
      <c r="G181" s="58" t="s">
        <v>271</v>
      </c>
      <c r="H181" s="207">
        <f t="shared" si="63"/>
        <v>0</v>
      </c>
      <c r="I181" s="207"/>
      <c r="J181" s="197"/>
      <c r="K181" s="198"/>
      <c r="L181" s="207">
        <f t="shared" si="64"/>
        <v>2400</v>
      </c>
      <c r="M181" s="197">
        <v>2400</v>
      </c>
      <c r="N181" s="197">
        <v>1800</v>
      </c>
      <c r="O181" s="199"/>
      <c r="P181" s="200"/>
      <c r="Q181" s="202"/>
      <c r="R181" s="755"/>
      <c r="S181" s="156"/>
      <c r="T181" s="156"/>
      <c r="U181" s="157"/>
      <c r="V181" s="4"/>
    </row>
    <row r="182" spans="1:22" ht="11.25" hidden="1" customHeight="1" outlineLevel="1" x14ac:dyDescent="0.2">
      <c r="A182" s="548"/>
      <c r="B182" s="549"/>
      <c r="C182" s="550"/>
      <c r="D182" s="561"/>
      <c r="E182" s="684"/>
      <c r="F182" s="613"/>
      <c r="G182" s="58" t="s">
        <v>270</v>
      </c>
      <c r="H182" s="207">
        <f t="shared" si="63"/>
        <v>0</v>
      </c>
      <c r="I182" s="207"/>
      <c r="J182" s="197"/>
      <c r="K182" s="198"/>
      <c r="L182" s="207">
        <f t="shared" si="64"/>
        <v>0</v>
      </c>
      <c r="M182" s="197"/>
      <c r="N182" s="197"/>
      <c r="O182" s="199"/>
      <c r="P182" s="200"/>
      <c r="Q182" s="202"/>
      <c r="R182" s="755"/>
      <c r="S182" s="156"/>
      <c r="T182" s="156"/>
      <c r="U182" s="157"/>
      <c r="V182" s="4"/>
    </row>
    <row r="183" spans="1:22" ht="11.25" hidden="1" customHeight="1" outlineLevel="1" x14ac:dyDescent="0.2">
      <c r="A183" s="548"/>
      <c r="B183" s="549"/>
      <c r="C183" s="550"/>
      <c r="D183" s="561"/>
      <c r="E183" s="684"/>
      <c r="F183" s="613"/>
      <c r="G183" s="58" t="s">
        <v>93</v>
      </c>
      <c r="H183" s="207">
        <f t="shared" si="63"/>
        <v>0</v>
      </c>
      <c r="I183" s="207">
        <v>0</v>
      </c>
      <c r="J183" s="197">
        <v>0</v>
      </c>
      <c r="K183" s="198"/>
      <c r="L183" s="207">
        <f t="shared" si="64"/>
        <v>0</v>
      </c>
      <c r="M183" s="197"/>
      <c r="N183" s="197"/>
      <c r="O183" s="199"/>
      <c r="P183" s="200">
        <v>0</v>
      </c>
      <c r="Q183" s="202">
        <v>0</v>
      </c>
      <c r="R183" s="755"/>
      <c r="S183" s="156"/>
      <c r="T183" s="156"/>
      <c r="U183" s="157"/>
      <c r="V183" s="4"/>
    </row>
    <row r="184" spans="1:22" ht="21.75" customHeight="1" outlineLevel="1" x14ac:dyDescent="0.2">
      <c r="A184" s="558"/>
      <c r="B184" s="559"/>
      <c r="C184" s="560"/>
      <c r="D184" s="561"/>
      <c r="E184" s="703"/>
      <c r="F184" s="613"/>
      <c r="G184" s="17" t="s">
        <v>11</v>
      </c>
      <c r="H184" s="194">
        <f>SUM(H177:H183)</f>
        <v>223260</v>
      </c>
      <c r="I184" s="194">
        <f t="shared" ref="I184:Q184" si="65">SUM(I177:I183)</f>
        <v>223260</v>
      </c>
      <c r="J184" s="194">
        <f t="shared" si="65"/>
        <v>108570</v>
      </c>
      <c r="K184" s="195">
        <f t="shared" si="65"/>
        <v>0</v>
      </c>
      <c r="L184" s="194">
        <f>SUM(L177:L183)</f>
        <v>213000</v>
      </c>
      <c r="M184" s="194">
        <f t="shared" si="65"/>
        <v>213000</v>
      </c>
      <c r="N184" s="194">
        <f t="shared" si="65"/>
        <v>113400</v>
      </c>
      <c r="O184" s="209">
        <f t="shared" si="65"/>
        <v>0</v>
      </c>
      <c r="P184" s="205">
        <f t="shared" si="65"/>
        <v>223260</v>
      </c>
      <c r="Q184" s="465">
        <f t="shared" si="65"/>
        <v>223260</v>
      </c>
      <c r="R184" s="755"/>
      <c r="S184" s="86"/>
      <c r="T184" s="86"/>
      <c r="U184" s="96"/>
      <c r="V184" s="4"/>
    </row>
    <row r="185" spans="1:22" ht="11.25" customHeight="1" outlineLevel="1" x14ac:dyDescent="0.2">
      <c r="A185" s="545" t="s">
        <v>144</v>
      </c>
      <c r="B185" s="546"/>
      <c r="C185" s="547"/>
      <c r="D185" s="734" t="s">
        <v>229</v>
      </c>
      <c r="E185" s="683"/>
      <c r="F185" s="683" t="s">
        <v>101</v>
      </c>
      <c r="G185" s="58" t="s">
        <v>18</v>
      </c>
      <c r="H185" s="233">
        <f>I185+K185</f>
        <v>20090</v>
      </c>
      <c r="I185" s="234">
        <v>20090</v>
      </c>
      <c r="J185" s="234">
        <v>14880</v>
      </c>
      <c r="K185" s="239"/>
      <c r="L185" s="233">
        <f>M185+O185</f>
        <v>23700</v>
      </c>
      <c r="M185" s="234">
        <v>23700</v>
      </c>
      <c r="N185" s="234">
        <v>17600</v>
      </c>
      <c r="O185" s="235"/>
      <c r="P185" s="237">
        <v>19990</v>
      </c>
      <c r="Q185" s="238">
        <v>19990</v>
      </c>
      <c r="R185" s="755"/>
      <c r="S185" s="160"/>
      <c r="T185" s="160"/>
      <c r="U185" s="159"/>
      <c r="V185" s="4"/>
    </row>
    <row r="186" spans="1:22" ht="11.25" customHeight="1" outlineLevel="1" x14ac:dyDescent="0.2">
      <c r="A186" s="548"/>
      <c r="B186" s="549"/>
      <c r="C186" s="550"/>
      <c r="D186" s="676"/>
      <c r="E186" s="684"/>
      <c r="F186" s="684"/>
      <c r="G186" s="58" t="s">
        <v>58</v>
      </c>
      <c r="H186" s="233">
        <f t="shared" ref="H186:H192" si="66">I186+K186</f>
        <v>20030</v>
      </c>
      <c r="I186" s="234">
        <v>20030</v>
      </c>
      <c r="J186" s="234">
        <v>6840</v>
      </c>
      <c r="K186" s="239"/>
      <c r="L186" s="233">
        <f t="shared" ref="L186:L192" si="67">M186+O186</f>
        <v>30000</v>
      </c>
      <c r="M186" s="234">
        <v>30000</v>
      </c>
      <c r="N186" s="234">
        <v>15600</v>
      </c>
      <c r="O186" s="235"/>
      <c r="P186" s="237">
        <v>27620</v>
      </c>
      <c r="Q186" s="238">
        <v>27650</v>
      </c>
      <c r="R186" s="755"/>
      <c r="S186" s="160"/>
      <c r="T186" s="160"/>
      <c r="U186" s="159"/>
      <c r="V186" s="4"/>
    </row>
    <row r="187" spans="1:22" ht="10.5" customHeight="1" outlineLevel="1" x14ac:dyDescent="0.2">
      <c r="A187" s="548"/>
      <c r="B187" s="549"/>
      <c r="C187" s="550"/>
      <c r="D187" s="676"/>
      <c r="E187" s="684"/>
      <c r="F187" s="684"/>
      <c r="G187" s="58" t="s">
        <v>85</v>
      </c>
      <c r="H187" s="233">
        <f t="shared" si="66"/>
        <v>7200</v>
      </c>
      <c r="I187" s="234">
        <v>7200</v>
      </c>
      <c r="J187" s="234">
        <v>0</v>
      </c>
      <c r="K187" s="239"/>
      <c r="L187" s="233">
        <f t="shared" si="67"/>
        <v>6900</v>
      </c>
      <c r="M187" s="234">
        <v>6900</v>
      </c>
      <c r="N187" s="234"/>
      <c r="O187" s="235"/>
      <c r="P187" s="237">
        <v>6300</v>
      </c>
      <c r="Q187" s="238">
        <v>6300</v>
      </c>
      <c r="R187" s="755"/>
      <c r="S187" s="160"/>
      <c r="T187" s="160"/>
      <c r="U187" s="159"/>
      <c r="V187" s="4"/>
    </row>
    <row r="188" spans="1:22" ht="11.25" hidden="1" customHeight="1" outlineLevel="1" x14ac:dyDescent="0.2">
      <c r="A188" s="548"/>
      <c r="B188" s="549"/>
      <c r="C188" s="550"/>
      <c r="D188" s="676"/>
      <c r="E188" s="684"/>
      <c r="F188" s="684"/>
      <c r="G188" s="58" t="s">
        <v>272</v>
      </c>
      <c r="H188" s="233">
        <f t="shared" si="66"/>
        <v>0</v>
      </c>
      <c r="I188" s="233"/>
      <c r="J188" s="233"/>
      <c r="K188" s="239"/>
      <c r="L188" s="233">
        <f t="shared" si="67"/>
        <v>0</v>
      </c>
      <c r="M188" s="233"/>
      <c r="N188" s="233"/>
      <c r="O188" s="235"/>
      <c r="P188" s="237"/>
      <c r="Q188" s="238"/>
      <c r="R188" s="755"/>
      <c r="S188" s="160"/>
      <c r="T188" s="160"/>
      <c r="U188" s="159"/>
      <c r="V188" s="4"/>
    </row>
    <row r="189" spans="1:22" ht="14.25" customHeight="1" outlineLevel="1" x14ac:dyDescent="0.2">
      <c r="A189" s="548"/>
      <c r="B189" s="549"/>
      <c r="C189" s="550"/>
      <c r="D189" s="676"/>
      <c r="E189" s="684"/>
      <c r="F189" s="684"/>
      <c r="G189" s="58" t="s">
        <v>304</v>
      </c>
      <c r="H189" s="233">
        <f t="shared" si="66"/>
        <v>0</v>
      </c>
      <c r="I189" s="233"/>
      <c r="J189" s="233"/>
      <c r="K189" s="239"/>
      <c r="L189" s="233">
        <f t="shared" si="67"/>
        <v>700</v>
      </c>
      <c r="M189" s="233">
        <v>700</v>
      </c>
      <c r="N189" s="233"/>
      <c r="O189" s="235"/>
      <c r="P189" s="237"/>
      <c r="Q189" s="238"/>
      <c r="R189" s="755"/>
      <c r="S189" s="160"/>
      <c r="T189" s="160"/>
      <c r="U189" s="159"/>
      <c r="V189" s="4"/>
    </row>
    <row r="190" spans="1:22" ht="11.25" customHeight="1" outlineLevel="1" x14ac:dyDescent="0.2">
      <c r="A190" s="548"/>
      <c r="B190" s="549"/>
      <c r="C190" s="550"/>
      <c r="D190" s="676"/>
      <c r="E190" s="684"/>
      <c r="F190" s="684"/>
      <c r="G190" s="58" t="s">
        <v>271</v>
      </c>
      <c r="H190" s="233">
        <f t="shared" si="66"/>
        <v>0</v>
      </c>
      <c r="I190" s="233"/>
      <c r="J190" s="233"/>
      <c r="K190" s="239"/>
      <c r="L190" s="233">
        <f t="shared" si="67"/>
        <v>600</v>
      </c>
      <c r="M190" s="233">
        <v>600</v>
      </c>
      <c r="N190" s="233">
        <v>500</v>
      </c>
      <c r="O190" s="235"/>
      <c r="P190" s="237"/>
      <c r="Q190" s="238"/>
      <c r="R190" s="755"/>
      <c r="S190" s="160"/>
      <c r="T190" s="160"/>
      <c r="U190" s="159"/>
      <c r="V190" s="4"/>
    </row>
    <row r="191" spans="1:22" ht="11.25" hidden="1" customHeight="1" outlineLevel="1" x14ac:dyDescent="0.2">
      <c r="A191" s="548"/>
      <c r="B191" s="549"/>
      <c r="C191" s="550"/>
      <c r="D191" s="676"/>
      <c r="E191" s="684"/>
      <c r="F191" s="684"/>
      <c r="G191" s="58" t="s">
        <v>270</v>
      </c>
      <c r="H191" s="233">
        <f t="shared" si="66"/>
        <v>0</v>
      </c>
      <c r="I191" s="233"/>
      <c r="J191" s="233"/>
      <c r="K191" s="239"/>
      <c r="L191" s="233">
        <f t="shared" si="67"/>
        <v>0</v>
      </c>
      <c r="M191" s="233"/>
      <c r="N191" s="233"/>
      <c r="O191" s="235"/>
      <c r="P191" s="237"/>
      <c r="Q191" s="238"/>
      <c r="R191" s="755"/>
      <c r="S191" s="160"/>
      <c r="T191" s="160"/>
      <c r="U191" s="159"/>
      <c r="V191" s="4"/>
    </row>
    <row r="192" spans="1:22" ht="11.25" hidden="1" customHeight="1" outlineLevel="1" x14ac:dyDescent="0.2">
      <c r="A192" s="548"/>
      <c r="B192" s="549"/>
      <c r="C192" s="550"/>
      <c r="D192" s="676"/>
      <c r="E192" s="684"/>
      <c r="F192" s="684"/>
      <c r="G192" s="58" t="s">
        <v>93</v>
      </c>
      <c r="H192" s="233">
        <f t="shared" si="66"/>
        <v>0</v>
      </c>
      <c r="I192" s="233"/>
      <c r="J192" s="233"/>
      <c r="K192" s="239"/>
      <c r="L192" s="233">
        <f t="shared" si="67"/>
        <v>0</v>
      </c>
      <c r="M192" s="233"/>
      <c r="N192" s="233"/>
      <c r="O192" s="235"/>
      <c r="P192" s="237"/>
      <c r="Q192" s="238"/>
      <c r="R192" s="755"/>
      <c r="S192" s="160"/>
      <c r="T192" s="160"/>
      <c r="U192" s="159"/>
      <c r="V192" s="4"/>
    </row>
    <row r="193" spans="1:22" ht="11.25" customHeight="1" outlineLevel="1" x14ac:dyDescent="0.2">
      <c r="A193" s="558"/>
      <c r="B193" s="559"/>
      <c r="C193" s="560"/>
      <c r="D193" s="677"/>
      <c r="E193" s="703"/>
      <c r="F193" s="703"/>
      <c r="G193" s="185" t="s">
        <v>11</v>
      </c>
      <c r="H193" s="222">
        <f>SUM(H185:H192)</f>
        <v>47320</v>
      </c>
      <c r="I193" s="222">
        <f t="shared" ref="I193:Q193" si="68">SUM(I185:I192)</f>
        <v>47320</v>
      </c>
      <c r="J193" s="222">
        <f t="shared" si="68"/>
        <v>21720</v>
      </c>
      <c r="K193" s="227">
        <f t="shared" si="68"/>
        <v>0</v>
      </c>
      <c r="L193" s="222">
        <f>SUM(L185:L192)</f>
        <v>61900</v>
      </c>
      <c r="M193" s="222">
        <f t="shared" si="68"/>
        <v>61900</v>
      </c>
      <c r="N193" s="222">
        <f t="shared" si="68"/>
        <v>33700</v>
      </c>
      <c r="O193" s="401">
        <f t="shared" si="68"/>
        <v>0</v>
      </c>
      <c r="P193" s="398">
        <f t="shared" si="68"/>
        <v>53910</v>
      </c>
      <c r="Q193" s="399">
        <f t="shared" si="68"/>
        <v>53940</v>
      </c>
      <c r="R193" s="755"/>
      <c r="S193" s="167"/>
      <c r="T193" s="167"/>
      <c r="U193" s="168"/>
      <c r="V193" s="4"/>
    </row>
    <row r="194" spans="1:22" ht="51.75" customHeight="1" outlineLevel="1" x14ac:dyDescent="0.2">
      <c r="A194" s="545" t="s">
        <v>145</v>
      </c>
      <c r="B194" s="546"/>
      <c r="C194" s="547"/>
      <c r="D194" s="561" t="s">
        <v>230</v>
      </c>
      <c r="E194" s="683" t="s">
        <v>181</v>
      </c>
      <c r="F194" s="654" t="s">
        <v>291</v>
      </c>
      <c r="G194" s="169" t="s">
        <v>18</v>
      </c>
      <c r="H194" s="207">
        <f>I194+K194</f>
        <v>4500</v>
      </c>
      <c r="I194" s="197">
        <v>4500</v>
      </c>
      <c r="J194" s="197"/>
      <c r="K194" s="198"/>
      <c r="L194" s="207">
        <f>M194+O194</f>
        <v>4500</v>
      </c>
      <c r="M194" s="197">
        <v>4500</v>
      </c>
      <c r="N194" s="197">
        <v>3500</v>
      </c>
      <c r="O194" s="199"/>
      <c r="P194" s="200">
        <v>5000</v>
      </c>
      <c r="Q194" s="202">
        <v>5000</v>
      </c>
      <c r="R194" s="502" t="s">
        <v>339</v>
      </c>
      <c r="S194" s="151">
        <v>250</v>
      </c>
      <c r="T194" s="151">
        <v>250</v>
      </c>
      <c r="U194" s="155">
        <v>250</v>
      </c>
      <c r="V194" s="4"/>
    </row>
    <row r="195" spans="1:22" ht="42" customHeight="1" outlineLevel="1" x14ac:dyDescent="0.2">
      <c r="A195" s="548"/>
      <c r="B195" s="549"/>
      <c r="C195" s="550"/>
      <c r="D195" s="561"/>
      <c r="E195" s="684"/>
      <c r="F195" s="655"/>
      <c r="G195" s="169" t="s">
        <v>113</v>
      </c>
      <c r="H195" s="207"/>
      <c r="I195" s="197"/>
      <c r="J195" s="197"/>
      <c r="K195" s="198"/>
      <c r="L195" s="207">
        <f>M195+O195</f>
        <v>1600</v>
      </c>
      <c r="M195" s="197">
        <v>1600</v>
      </c>
      <c r="N195" s="207"/>
      <c r="O195" s="468"/>
      <c r="P195" s="200"/>
      <c r="Q195" s="202"/>
      <c r="R195" s="502" t="s">
        <v>340</v>
      </c>
      <c r="S195" s="151">
        <v>99</v>
      </c>
      <c r="T195" s="151">
        <v>99</v>
      </c>
      <c r="U195" s="155">
        <v>99</v>
      </c>
      <c r="V195" s="4"/>
    </row>
    <row r="196" spans="1:22" ht="31.5" customHeight="1" outlineLevel="1" x14ac:dyDescent="0.2">
      <c r="A196" s="558"/>
      <c r="B196" s="559"/>
      <c r="C196" s="560"/>
      <c r="D196" s="561"/>
      <c r="E196" s="703"/>
      <c r="F196" s="656"/>
      <c r="G196" s="17" t="s">
        <v>11</v>
      </c>
      <c r="H196" s="194">
        <f>SUM(H194)</f>
        <v>4500</v>
      </c>
      <c r="I196" s="194">
        <f t="shared" ref="I196:P196" si="69">SUM(I194)</f>
        <v>4500</v>
      </c>
      <c r="J196" s="194">
        <f t="shared" si="69"/>
        <v>0</v>
      </c>
      <c r="K196" s="195">
        <f t="shared" si="69"/>
        <v>0</v>
      </c>
      <c r="L196" s="194">
        <f>SUM(L194:L195)</f>
        <v>6100</v>
      </c>
      <c r="M196" s="194">
        <f>SUM(M194:M195)</f>
        <v>6100</v>
      </c>
      <c r="N196" s="194">
        <f t="shared" si="69"/>
        <v>3500</v>
      </c>
      <c r="O196" s="204">
        <f t="shared" si="69"/>
        <v>0</v>
      </c>
      <c r="P196" s="205">
        <f t="shared" si="69"/>
        <v>5000</v>
      </c>
      <c r="Q196" s="465">
        <f>SUM(Q194)</f>
        <v>5000</v>
      </c>
      <c r="R196" s="502"/>
      <c r="S196" s="133"/>
      <c r="T196" s="133"/>
      <c r="U196" s="134"/>
      <c r="V196" s="183"/>
    </row>
    <row r="197" spans="1:22" ht="21" customHeight="1" x14ac:dyDescent="0.2">
      <c r="A197" s="588" t="s">
        <v>146</v>
      </c>
      <c r="B197" s="589"/>
      <c r="C197" s="590"/>
      <c r="D197" s="597" t="s">
        <v>109</v>
      </c>
      <c r="E197" s="724" t="s">
        <v>179</v>
      </c>
      <c r="F197" s="727"/>
      <c r="G197" s="355" t="s">
        <v>58</v>
      </c>
      <c r="H197" s="347">
        <f>I197+K197</f>
        <v>1628270</v>
      </c>
      <c r="I197" s="347">
        <f t="shared" ref="I197:K198" si="70">I208+I215+I223+I231+I239+I246+I254+I263</f>
        <v>1613970</v>
      </c>
      <c r="J197" s="347">
        <f t="shared" si="70"/>
        <v>820850</v>
      </c>
      <c r="K197" s="348">
        <f t="shared" si="70"/>
        <v>14300</v>
      </c>
      <c r="L197" s="347">
        <f>M197+O197</f>
        <v>1557600</v>
      </c>
      <c r="M197" s="347">
        <f t="shared" ref="M197:Q198" si="71">M208+M215+M223+M231+M239+M246+M254+M263</f>
        <v>1547600</v>
      </c>
      <c r="N197" s="347">
        <f t="shared" si="71"/>
        <v>829800</v>
      </c>
      <c r="O197" s="349">
        <f t="shared" si="71"/>
        <v>10000</v>
      </c>
      <c r="P197" s="350">
        <f t="shared" si="71"/>
        <v>1642610</v>
      </c>
      <c r="Q197" s="358">
        <f t="shared" si="71"/>
        <v>1742310</v>
      </c>
      <c r="R197" s="754" t="s">
        <v>190</v>
      </c>
      <c r="S197" s="751">
        <v>560</v>
      </c>
      <c r="T197" s="751">
        <v>580</v>
      </c>
      <c r="U197" s="751">
        <v>600</v>
      </c>
      <c r="V197" s="183"/>
    </row>
    <row r="198" spans="1:22" x14ac:dyDescent="0.2">
      <c r="A198" s="591"/>
      <c r="B198" s="592"/>
      <c r="C198" s="593"/>
      <c r="D198" s="597"/>
      <c r="E198" s="725"/>
      <c r="F198" s="727"/>
      <c r="G198" s="355" t="s">
        <v>93</v>
      </c>
      <c r="H198" s="347">
        <f t="shared" ref="H198:K205" si="72">I198+K198</f>
        <v>63440</v>
      </c>
      <c r="I198" s="347">
        <f>I209+I216+I224+I232+I240+I247+I255+I264</f>
        <v>63440</v>
      </c>
      <c r="J198" s="347">
        <f>J209+J216+J224+J232+J240+J247+J255+J264</f>
        <v>48400</v>
      </c>
      <c r="K198" s="348">
        <f t="shared" si="70"/>
        <v>0</v>
      </c>
      <c r="L198" s="347">
        <f t="shared" ref="L198:Q206" si="73">M198+O198</f>
        <v>0</v>
      </c>
      <c r="M198" s="347">
        <f t="shared" si="71"/>
        <v>0</v>
      </c>
      <c r="N198" s="347">
        <f t="shared" si="71"/>
        <v>0</v>
      </c>
      <c r="O198" s="349">
        <f t="shared" si="71"/>
        <v>0</v>
      </c>
      <c r="P198" s="350">
        <f t="shared" si="71"/>
        <v>63960</v>
      </c>
      <c r="Q198" s="358">
        <f t="shared" si="71"/>
        <v>63960</v>
      </c>
      <c r="R198" s="754"/>
      <c r="S198" s="752"/>
      <c r="T198" s="752"/>
      <c r="U198" s="752"/>
      <c r="V198" s="183"/>
    </row>
    <row r="199" spans="1:22" ht="14.25" hidden="1" customHeight="1" x14ac:dyDescent="0.2">
      <c r="A199" s="591"/>
      <c r="B199" s="592"/>
      <c r="C199" s="593"/>
      <c r="D199" s="597"/>
      <c r="E199" s="725"/>
      <c r="F199" s="727"/>
      <c r="G199" s="355" t="s">
        <v>94</v>
      </c>
      <c r="H199" s="347">
        <f t="shared" si="72"/>
        <v>0</v>
      </c>
      <c r="I199" s="347"/>
      <c r="J199" s="347"/>
      <c r="K199" s="348"/>
      <c r="L199" s="347">
        <f t="shared" si="73"/>
        <v>0</v>
      </c>
      <c r="M199" s="347"/>
      <c r="N199" s="347"/>
      <c r="O199" s="349"/>
      <c r="P199" s="350"/>
      <c r="Q199" s="358"/>
      <c r="R199" s="754"/>
      <c r="S199" s="752"/>
      <c r="T199" s="752"/>
      <c r="U199" s="752"/>
      <c r="V199" s="184"/>
    </row>
    <row r="200" spans="1:22" ht="14.25" customHeight="1" x14ac:dyDescent="0.2">
      <c r="A200" s="591"/>
      <c r="B200" s="592"/>
      <c r="C200" s="593"/>
      <c r="D200" s="597"/>
      <c r="E200" s="725"/>
      <c r="F200" s="727"/>
      <c r="G200" s="355" t="s">
        <v>85</v>
      </c>
      <c r="H200" s="347">
        <f t="shared" si="72"/>
        <v>8870</v>
      </c>
      <c r="I200" s="347">
        <f t="shared" ref="I200:K202" si="74">I210+I217+I225+I233+I241+I248+I257+I266</f>
        <v>8870</v>
      </c>
      <c r="J200" s="347">
        <f t="shared" si="74"/>
        <v>0</v>
      </c>
      <c r="K200" s="348">
        <f t="shared" si="74"/>
        <v>0</v>
      </c>
      <c r="L200" s="347">
        <f t="shared" si="73"/>
        <v>9700</v>
      </c>
      <c r="M200" s="347">
        <f t="shared" ref="M200:Q201" si="75">M210+M217+M225+M233+M241+M248+M257+M266</f>
        <v>9700</v>
      </c>
      <c r="N200" s="347">
        <v>0</v>
      </c>
      <c r="O200" s="349">
        <f t="shared" si="75"/>
        <v>0</v>
      </c>
      <c r="P200" s="350">
        <f t="shared" si="75"/>
        <v>8900</v>
      </c>
      <c r="Q200" s="358">
        <f t="shared" si="75"/>
        <v>8900</v>
      </c>
      <c r="R200" s="754"/>
      <c r="S200" s="752"/>
      <c r="T200" s="752"/>
      <c r="U200" s="752"/>
      <c r="V200" s="183"/>
    </row>
    <row r="201" spans="1:22" ht="14.25" hidden="1" customHeight="1" x14ac:dyDescent="0.2">
      <c r="A201" s="591"/>
      <c r="B201" s="592"/>
      <c r="C201" s="593"/>
      <c r="D201" s="597"/>
      <c r="E201" s="725"/>
      <c r="F201" s="727"/>
      <c r="G201" s="355" t="s">
        <v>270</v>
      </c>
      <c r="H201" s="347">
        <f t="shared" si="72"/>
        <v>0</v>
      </c>
      <c r="I201" s="367">
        <f t="shared" si="74"/>
        <v>0</v>
      </c>
      <c r="J201" s="367">
        <f t="shared" si="74"/>
        <v>0</v>
      </c>
      <c r="K201" s="368">
        <f t="shared" si="74"/>
        <v>0</v>
      </c>
      <c r="L201" s="347">
        <f t="shared" si="73"/>
        <v>0</v>
      </c>
      <c r="M201" s="367">
        <f t="shared" si="75"/>
        <v>0</v>
      </c>
      <c r="N201" s="367">
        <f t="shared" si="75"/>
        <v>0</v>
      </c>
      <c r="O201" s="370">
        <f t="shared" si="75"/>
        <v>0</v>
      </c>
      <c r="P201" s="350">
        <f t="shared" si="75"/>
        <v>0</v>
      </c>
      <c r="Q201" s="358">
        <f t="shared" si="75"/>
        <v>0</v>
      </c>
      <c r="R201" s="754"/>
      <c r="S201" s="752"/>
      <c r="T201" s="752"/>
      <c r="U201" s="752"/>
      <c r="V201" s="183"/>
    </row>
    <row r="202" spans="1:22" ht="14.25" customHeight="1" x14ac:dyDescent="0.2">
      <c r="A202" s="591"/>
      <c r="B202" s="592"/>
      <c r="C202" s="593"/>
      <c r="D202" s="597"/>
      <c r="E202" s="725"/>
      <c r="F202" s="727"/>
      <c r="G202" s="355" t="s">
        <v>304</v>
      </c>
      <c r="H202" s="347">
        <f t="shared" si="72"/>
        <v>0</v>
      </c>
      <c r="I202" s="367">
        <f t="shared" si="74"/>
        <v>0</v>
      </c>
      <c r="J202" s="367">
        <f t="shared" si="74"/>
        <v>0</v>
      </c>
      <c r="K202" s="368">
        <f t="shared" si="74"/>
        <v>0</v>
      </c>
      <c r="L202" s="347">
        <f t="shared" si="73"/>
        <v>1300</v>
      </c>
      <c r="M202" s="347">
        <f>SUM(M219+M227+M235+M250+M259)</f>
        <v>1300</v>
      </c>
      <c r="N202" s="347">
        <f t="shared" ref="N202:Q202" si="76">SUM(N219+N227+N235+N250+N259)</f>
        <v>0</v>
      </c>
      <c r="O202" s="349">
        <f t="shared" si="76"/>
        <v>0</v>
      </c>
      <c r="P202" s="350">
        <f t="shared" si="76"/>
        <v>0</v>
      </c>
      <c r="Q202" s="358">
        <f t="shared" si="76"/>
        <v>0</v>
      </c>
      <c r="R202" s="754"/>
      <c r="S202" s="752"/>
      <c r="T202" s="752"/>
      <c r="U202" s="752"/>
      <c r="V202" s="183"/>
    </row>
    <row r="203" spans="1:22" ht="14.25" hidden="1" customHeight="1" x14ac:dyDescent="0.2">
      <c r="A203" s="591"/>
      <c r="B203" s="592"/>
      <c r="C203" s="593"/>
      <c r="D203" s="597"/>
      <c r="E203" s="725"/>
      <c r="F203" s="727"/>
      <c r="G203" s="355" t="s">
        <v>303</v>
      </c>
      <c r="H203" s="347">
        <f t="shared" si="72"/>
        <v>0</v>
      </c>
      <c r="I203" s="347">
        <f t="shared" si="72"/>
        <v>0</v>
      </c>
      <c r="J203" s="347">
        <f t="shared" si="72"/>
        <v>0</v>
      </c>
      <c r="K203" s="348">
        <f t="shared" si="72"/>
        <v>0</v>
      </c>
      <c r="L203" s="347">
        <f t="shared" si="73"/>
        <v>0</v>
      </c>
      <c r="M203" s="347">
        <f t="shared" si="73"/>
        <v>0</v>
      </c>
      <c r="N203" s="347">
        <f t="shared" si="73"/>
        <v>0</v>
      </c>
      <c r="O203" s="349">
        <f t="shared" si="73"/>
        <v>0</v>
      </c>
      <c r="P203" s="350">
        <f t="shared" si="73"/>
        <v>0</v>
      </c>
      <c r="Q203" s="358">
        <f t="shared" si="73"/>
        <v>0</v>
      </c>
      <c r="R203" s="754"/>
      <c r="S203" s="752"/>
      <c r="T203" s="752"/>
      <c r="U203" s="752"/>
      <c r="V203" s="183"/>
    </row>
    <row r="204" spans="1:22" ht="14.25" hidden="1" customHeight="1" x14ac:dyDescent="0.2">
      <c r="A204" s="591"/>
      <c r="B204" s="592"/>
      <c r="C204" s="593"/>
      <c r="D204" s="597"/>
      <c r="E204" s="725"/>
      <c r="F204" s="727"/>
      <c r="G204" s="355" t="s">
        <v>271</v>
      </c>
      <c r="H204" s="347">
        <f t="shared" si="72"/>
        <v>0</v>
      </c>
      <c r="I204" s="367">
        <f t="shared" ref="I204:K205" si="77">I212+I220+I228+I236+I243+I251+I260+I268</f>
        <v>0</v>
      </c>
      <c r="J204" s="367">
        <f t="shared" si="77"/>
        <v>0</v>
      </c>
      <c r="K204" s="368">
        <f t="shared" si="77"/>
        <v>0</v>
      </c>
      <c r="L204" s="347">
        <f t="shared" si="73"/>
        <v>0</v>
      </c>
      <c r="M204" s="367">
        <f t="shared" ref="M204:Q205" si="78">M212+M220+M228+M236+M243+M251+M260+M268</f>
        <v>0</v>
      </c>
      <c r="N204" s="367">
        <f t="shared" si="78"/>
        <v>0</v>
      </c>
      <c r="O204" s="349">
        <f t="shared" si="78"/>
        <v>0</v>
      </c>
      <c r="P204" s="350">
        <f t="shared" si="78"/>
        <v>0</v>
      </c>
      <c r="Q204" s="358">
        <f t="shared" si="78"/>
        <v>0</v>
      </c>
      <c r="R204" s="754"/>
      <c r="S204" s="752"/>
      <c r="T204" s="752"/>
      <c r="U204" s="752"/>
      <c r="V204" s="183"/>
    </row>
    <row r="205" spans="1:22" ht="14.25" customHeight="1" x14ac:dyDescent="0.2">
      <c r="A205" s="591"/>
      <c r="B205" s="592"/>
      <c r="C205" s="593"/>
      <c r="D205" s="597"/>
      <c r="E205" s="725"/>
      <c r="F205" s="727"/>
      <c r="G205" s="355" t="s">
        <v>272</v>
      </c>
      <c r="H205" s="347">
        <f t="shared" si="72"/>
        <v>1800</v>
      </c>
      <c r="I205" s="367">
        <f t="shared" si="77"/>
        <v>1800</v>
      </c>
      <c r="J205" s="367">
        <f t="shared" si="77"/>
        <v>1800</v>
      </c>
      <c r="K205" s="368">
        <f t="shared" si="77"/>
        <v>0</v>
      </c>
      <c r="L205" s="347">
        <f t="shared" si="73"/>
        <v>0</v>
      </c>
      <c r="M205" s="367">
        <f t="shared" si="78"/>
        <v>0</v>
      </c>
      <c r="N205" s="367">
        <f t="shared" si="78"/>
        <v>0</v>
      </c>
      <c r="O205" s="370">
        <f t="shared" si="78"/>
        <v>0</v>
      </c>
      <c r="P205" s="350">
        <f t="shared" si="78"/>
        <v>1900</v>
      </c>
      <c r="Q205" s="358">
        <f t="shared" si="78"/>
        <v>2000</v>
      </c>
      <c r="R205" s="754"/>
      <c r="S205" s="752"/>
      <c r="T205" s="752"/>
      <c r="U205" s="752"/>
      <c r="V205" s="183"/>
    </row>
    <row r="206" spans="1:22" ht="14.25" customHeight="1" x14ac:dyDescent="0.2">
      <c r="A206" s="591"/>
      <c r="B206" s="592"/>
      <c r="C206" s="593"/>
      <c r="D206" s="597"/>
      <c r="E206" s="725"/>
      <c r="F206" s="727"/>
      <c r="G206" s="355" t="s">
        <v>94</v>
      </c>
      <c r="H206" s="347">
        <f>I206+K206</f>
        <v>394160</v>
      </c>
      <c r="I206" s="367">
        <f>I256+I265</f>
        <v>394160</v>
      </c>
      <c r="J206" s="367">
        <f t="shared" ref="J206:K206" si="79">J256+J265</f>
        <v>160860</v>
      </c>
      <c r="K206" s="348">
        <f t="shared" si="79"/>
        <v>0</v>
      </c>
      <c r="L206" s="347">
        <f t="shared" si="73"/>
        <v>401500</v>
      </c>
      <c r="M206" s="367">
        <f>M256+M265</f>
        <v>401500</v>
      </c>
      <c r="N206" s="367">
        <f>N256+N265</f>
        <v>162000</v>
      </c>
      <c r="O206" s="370">
        <f>O256+O265</f>
        <v>0</v>
      </c>
      <c r="P206" s="350">
        <f>P256+P265</f>
        <v>375750</v>
      </c>
      <c r="Q206" s="358">
        <f>Q256+Q265</f>
        <v>366650</v>
      </c>
      <c r="R206" s="754"/>
      <c r="S206" s="753"/>
      <c r="T206" s="753"/>
      <c r="U206" s="753"/>
      <c r="V206" s="183"/>
    </row>
    <row r="207" spans="1:22" ht="14.25" customHeight="1" x14ac:dyDescent="0.2">
      <c r="A207" s="594"/>
      <c r="B207" s="595"/>
      <c r="C207" s="596"/>
      <c r="D207" s="597"/>
      <c r="E207" s="726"/>
      <c r="F207" s="727"/>
      <c r="G207" s="363" t="s">
        <v>11</v>
      </c>
      <c r="H207" s="371">
        <f t="shared" ref="H207:Q207" si="80">SUM(H197:H206)</f>
        <v>2096540</v>
      </c>
      <c r="I207" s="372">
        <f t="shared" si="80"/>
        <v>2082240</v>
      </c>
      <c r="J207" s="372">
        <f t="shared" si="80"/>
        <v>1031910</v>
      </c>
      <c r="K207" s="373">
        <f t="shared" si="80"/>
        <v>14300</v>
      </c>
      <c r="L207" s="344">
        <f>SUM(L197:L206)</f>
        <v>1970100</v>
      </c>
      <c r="M207" s="372">
        <f t="shared" si="80"/>
        <v>1960100</v>
      </c>
      <c r="N207" s="372">
        <f t="shared" si="80"/>
        <v>991800</v>
      </c>
      <c r="O207" s="374">
        <f t="shared" si="80"/>
        <v>10000</v>
      </c>
      <c r="P207" s="343">
        <f t="shared" si="80"/>
        <v>2093120</v>
      </c>
      <c r="Q207" s="354">
        <f t="shared" si="80"/>
        <v>2183820</v>
      </c>
      <c r="R207" s="754"/>
      <c r="S207" s="86"/>
      <c r="T207" s="86"/>
      <c r="U207" s="96"/>
      <c r="V207" s="183"/>
    </row>
    <row r="208" spans="1:22" ht="14.25" customHeight="1" x14ac:dyDescent="0.2">
      <c r="A208" s="545" t="s">
        <v>147</v>
      </c>
      <c r="B208" s="546"/>
      <c r="C208" s="547"/>
      <c r="D208" s="561" t="s">
        <v>231</v>
      </c>
      <c r="E208" s="683"/>
      <c r="F208" s="749">
        <v>17</v>
      </c>
      <c r="G208" s="58" t="s">
        <v>58</v>
      </c>
      <c r="H208" s="207">
        <f t="shared" ref="H208:H213" si="81">I208+K208</f>
        <v>384370</v>
      </c>
      <c r="I208" s="197">
        <v>375870</v>
      </c>
      <c r="J208" s="197">
        <v>173160</v>
      </c>
      <c r="K208" s="198">
        <v>8500</v>
      </c>
      <c r="L208" s="196">
        <f t="shared" ref="L208:L213" si="82">M208+O208</f>
        <v>343600</v>
      </c>
      <c r="M208" s="197">
        <v>342600</v>
      </c>
      <c r="N208" s="197">
        <v>173200</v>
      </c>
      <c r="O208" s="199">
        <v>1000</v>
      </c>
      <c r="P208" s="200">
        <v>385870</v>
      </c>
      <c r="Q208" s="202">
        <v>405970</v>
      </c>
      <c r="R208" s="735"/>
      <c r="S208" s="742"/>
      <c r="T208" s="742"/>
      <c r="U208" s="750"/>
      <c r="V208" s="4"/>
    </row>
    <row r="209" spans="1:22" ht="19.5" hidden="1" customHeight="1" x14ac:dyDescent="0.2">
      <c r="A209" s="548"/>
      <c r="B209" s="549"/>
      <c r="C209" s="550"/>
      <c r="D209" s="561"/>
      <c r="E209" s="684"/>
      <c r="F209" s="613"/>
      <c r="G209" s="58" t="s">
        <v>93</v>
      </c>
      <c r="H209" s="207">
        <f t="shared" si="81"/>
        <v>0</v>
      </c>
      <c r="I209" s="197">
        <v>0</v>
      </c>
      <c r="J209" s="197">
        <v>0</v>
      </c>
      <c r="K209" s="198"/>
      <c r="L209" s="196">
        <f t="shared" si="82"/>
        <v>0</v>
      </c>
      <c r="M209" s="197"/>
      <c r="N209" s="197"/>
      <c r="O209" s="199"/>
      <c r="P209" s="200">
        <v>0</v>
      </c>
      <c r="Q209" s="202">
        <v>0</v>
      </c>
      <c r="R209" s="735"/>
      <c r="S209" s="741"/>
      <c r="T209" s="741"/>
      <c r="U209" s="747"/>
      <c r="V209" s="4"/>
    </row>
    <row r="210" spans="1:22" ht="14.25" customHeight="1" outlineLevel="1" x14ac:dyDescent="0.2">
      <c r="A210" s="548"/>
      <c r="B210" s="549"/>
      <c r="C210" s="550"/>
      <c r="D210" s="561"/>
      <c r="E210" s="684"/>
      <c r="F210" s="613"/>
      <c r="G210" s="58" t="s">
        <v>85</v>
      </c>
      <c r="H210" s="207">
        <f t="shared" si="81"/>
        <v>1300</v>
      </c>
      <c r="I210" s="197">
        <v>1300</v>
      </c>
      <c r="J210" s="197">
        <v>0</v>
      </c>
      <c r="K210" s="198"/>
      <c r="L210" s="196">
        <f t="shared" si="82"/>
        <v>1300</v>
      </c>
      <c r="M210" s="197">
        <v>1300</v>
      </c>
      <c r="N210" s="197" t="s">
        <v>301</v>
      </c>
      <c r="O210" s="199"/>
      <c r="P210" s="200">
        <v>1300</v>
      </c>
      <c r="Q210" s="202">
        <v>1300</v>
      </c>
      <c r="R210" s="735"/>
      <c r="S210" s="741"/>
      <c r="T210" s="741"/>
      <c r="U210" s="747"/>
      <c r="V210" s="4"/>
    </row>
    <row r="211" spans="1:22" ht="14.25" hidden="1" customHeight="1" outlineLevel="1" x14ac:dyDescent="0.2">
      <c r="A211" s="548"/>
      <c r="B211" s="549"/>
      <c r="C211" s="550"/>
      <c r="D211" s="561"/>
      <c r="E211" s="684"/>
      <c r="F211" s="613"/>
      <c r="G211" s="58" t="s">
        <v>270</v>
      </c>
      <c r="H211" s="207">
        <f t="shared" si="81"/>
        <v>0</v>
      </c>
      <c r="I211" s="249"/>
      <c r="J211" s="249"/>
      <c r="K211" s="242"/>
      <c r="L211" s="196">
        <f t="shared" si="82"/>
        <v>0</v>
      </c>
      <c r="M211" s="249"/>
      <c r="N211" s="249"/>
      <c r="O211" s="243"/>
      <c r="P211" s="200"/>
      <c r="Q211" s="202"/>
      <c r="R211" s="735"/>
      <c r="S211" s="112"/>
      <c r="T211" s="112"/>
      <c r="U211" s="113"/>
      <c r="V211" s="4"/>
    </row>
    <row r="212" spans="1:22" ht="14.25" hidden="1" customHeight="1" outlineLevel="1" x14ac:dyDescent="0.2">
      <c r="A212" s="548"/>
      <c r="B212" s="549"/>
      <c r="C212" s="550"/>
      <c r="D212" s="561"/>
      <c r="E212" s="684"/>
      <c r="F212" s="613"/>
      <c r="G212" s="58" t="s">
        <v>271</v>
      </c>
      <c r="H212" s="207">
        <f t="shared" si="81"/>
        <v>0</v>
      </c>
      <c r="I212" s="249"/>
      <c r="J212" s="249"/>
      <c r="K212" s="242"/>
      <c r="L212" s="196">
        <f t="shared" si="82"/>
        <v>0</v>
      </c>
      <c r="M212" s="249"/>
      <c r="N212" s="249"/>
      <c r="O212" s="243"/>
      <c r="P212" s="200"/>
      <c r="Q212" s="202"/>
      <c r="R212" s="735"/>
      <c r="S212" s="112"/>
      <c r="T212" s="112"/>
      <c r="U212" s="113"/>
      <c r="V212" s="4"/>
    </row>
    <row r="213" spans="1:22" ht="14.25" hidden="1" customHeight="1" outlineLevel="1" x14ac:dyDescent="0.2">
      <c r="A213" s="548"/>
      <c r="B213" s="549"/>
      <c r="C213" s="550"/>
      <c r="D213" s="561"/>
      <c r="E213" s="684"/>
      <c r="F213" s="613"/>
      <c r="G213" s="58" t="s">
        <v>272</v>
      </c>
      <c r="H213" s="207">
        <f t="shared" si="81"/>
        <v>0</v>
      </c>
      <c r="I213" s="249"/>
      <c r="J213" s="249"/>
      <c r="K213" s="242"/>
      <c r="L213" s="196">
        <f t="shared" si="82"/>
        <v>0</v>
      </c>
      <c r="M213" s="249"/>
      <c r="N213" s="249"/>
      <c r="O213" s="243"/>
      <c r="P213" s="200"/>
      <c r="Q213" s="202"/>
      <c r="R213" s="735"/>
      <c r="S213" s="112"/>
      <c r="T213" s="112"/>
      <c r="U213" s="113"/>
      <c r="V213" s="4"/>
    </row>
    <row r="214" spans="1:22" ht="14.25" customHeight="1" outlineLevel="1" x14ac:dyDescent="0.2">
      <c r="A214" s="558"/>
      <c r="B214" s="559"/>
      <c r="C214" s="560"/>
      <c r="D214" s="561"/>
      <c r="E214" s="703"/>
      <c r="F214" s="613"/>
      <c r="G214" s="17" t="s">
        <v>11</v>
      </c>
      <c r="H214" s="245">
        <f>SUM(H208:H213)</f>
        <v>385670</v>
      </c>
      <c r="I214" s="245">
        <f t="shared" ref="I214:Q214" si="83">SUM(I208:I213)</f>
        <v>377170</v>
      </c>
      <c r="J214" s="245">
        <f t="shared" si="83"/>
        <v>173160</v>
      </c>
      <c r="K214" s="195">
        <f t="shared" si="83"/>
        <v>8500</v>
      </c>
      <c r="L214" s="245">
        <f t="shared" si="83"/>
        <v>344900</v>
      </c>
      <c r="M214" s="245">
        <f t="shared" si="83"/>
        <v>343900</v>
      </c>
      <c r="N214" s="245">
        <f t="shared" si="83"/>
        <v>173200</v>
      </c>
      <c r="O214" s="250">
        <f t="shared" si="83"/>
        <v>1000</v>
      </c>
      <c r="P214" s="205">
        <f t="shared" si="83"/>
        <v>387170</v>
      </c>
      <c r="Q214" s="465">
        <f t="shared" si="83"/>
        <v>407270</v>
      </c>
      <c r="R214" s="735"/>
      <c r="S214" s="93"/>
      <c r="T214" s="93"/>
      <c r="U214" s="92"/>
      <c r="V214" s="4"/>
    </row>
    <row r="215" spans="1:22" ht="14.25" customHeight="1" outlineLevel="1" x14ac:dyDescent="0.2">
      <c r="A215" s="545" t="s">
        <v>236</v>
      </c>
      <c r="B215" s="546"/>
      <c r="C215" s="547"/>
      <c r="D215" s="561" t="s">
        <v>232</v>
      </c>
      <c r="E215" s="683"/>
      <c r="F215" s="613" t="s">
        <v>98</v>
      </c>
      <c r="G215" s="58" t="s">
        <v>58</v>
      </c>
      <c r="H215" s="207">
        <f t="shared" ref="H215:H221" si="84">I215+K215</f>
        <v>238570</v>
      </c>
      <c r="I215" s="197">
        <v>237770</v>
      </c>
      <c r="J215" s="197">
        <v>108080</v>
      </c>
      <c r="K215" s="198">
        <v>800</v>
      </c>
      <c r="L215" s="196">
        <f t="shared" ref="L215:L221" si="85">M215+O215</f>
        <v>250100</v>
      </c>
      <c r="M215" s="197">
        <v>246100</v>
      </c>
      <c r="N215" s="197">
        <v>125900</v>
      </c>
      <c r="O215" s="199">
        <v>4000</v>
      </c>
      <c r="P215" s="200">
        <v>224200</v>
      </c>
      <c r="Q215" s="202">
        <v>276200</v>
      </c>
      <c r="R215" s="736"/>
      <c r="S215" s="747"/>
      <c r="T215" s="741"/>
      <c r="U215" s="741"/>
      <c r="V215" s="4"/>
    </row>
    <row r="216" spans="1:22" ht="19.5" customHeight="1" outlineLevel="1" x14ac:dyDescent="0.2">
      <c r="A216" s="548"/>
      <c r="B216" s="549"/>
      <c r="C216" s="550"/>
      <c r="D216" s="561"/>
      <c r="E216" s="684"/>
      <c r="F216" s="613"/>
      <c r="G216" s="58" t="s">
        <v>93</v>
      </c>
      <c r="H216" s="207">
        <f t="shared" si="84"/>
        <v>31440</v>
      </c>
      <c r="I216" s="197">
        <v>31440</v>
      </c>
      <c r="J216" s="197">
        <v>24000</v>
      </c>
      <c r="K216" s="198"/>
      <c r="L216" s="196">
        <f t="shared" si="85"/>
        <v>0</v>
      </c>
      <c r="M216" s="197"/>
      <c r="N216" s="197"/>
      <c r="O216" s="199"/>
      <c r="P216" s="200">
        <v>31960</v>
      </c>
      <c r="Q216" s="202">
        <v>31960</v>
      </c>
      <c r="R216" s="736"/>
      <c r="S216" s="747"/>
      <c r="T216" s="741"/>
      <c r="U216" s="741"/>
      <c r="V216" s="4"/>
    </row>
    <row r="217" spans="1:22" ht="14.25" customHeight="1" outlineLevel="1" x14ac:dyDescent="0.2">
      <c r="A217" s="548"/>
      <c r="B217" s="549"/>
      <c r="C217" s="550"/>
      <c r="D217" s="561"/>
      <c r="E217" s="684"/>
      <c r="F217" s="613"/>
      <c r="G217" s="58" t="s">
        <v>85</v>
      </c>
      <c r="H217" s="207">
        <f t="shared" si="84"/>
        <v>1700</v>
      </c>
      <c r="I217" s="197">
        <v>1700</v>
      </c>
      <c r="J217" s="197">
        <v>0</v>
      </c>
      <c r="K217" s="198"/>
      <c r="L217" s="196">
        <f t="shared" si="85"/>
        <v>2700</v>
      </c>
      <c r="M217" s="197">
        <v>2700</v>
      </c>
      <c r="N217" s="197"/>
      <c r="O217" s="199"/>
      <c r="P217" s="200">
        <v>1700</v>
      </c>
      <c r="Q217" s="202">
        <v>1700</v>
      </c>
      <c r="R217" s="736"/>
      <c r="S217" s="747"/>
      <c r="T217" s="741"/>
      <c r="U217" s="741"/>
      <c r="V217" s="4"/>
    </row>
    <row r="218" spans="1:22" ht="14.25" hidden="1" customHeight="1" outlineLevel="1" x14ac:dyDescent="0.2">
      <c r="A218" s="548"/>
      <c r="B218" s="549"/>
      <c r="C218" s="550"/>
      <c r="D218" s="561"/>
      <c r="E218" s="684"/>
      <c r="F218" s="613"/>
      <c r="G218" s="58" t="s">
        <v>270</v>
      </c>
      <c r="H218" s="207">
        <f t="shared" si="84"/>
        <v>0</v>
      </c>
      <c r="I218" s="249"/>
      <c r="J218" s="249"/>
      <c r="K218" s="242"/>
      <c r="L218" s="196">
        <f t="shared" si="85"/>
        <v>0</v>
      </c>
      <c r="M218" s="249"/>
      <c r="N218" s="249"/>
      <c r="O218" s="243"/>
      <c r="P218" s="200"/>
      <c r="Q218" s="202"/>
      <c r="R218" s="736"/>
      <c r="S218" s="113"/>
      <c r="T218" s="112"/>
      <c r="U218" s="113"/>
      <c r="V218" s="4"/>
    </row>
    <row r="219" spans="1:22" ht="14.25" customHeight="1" outlineLevel="1" x14ac:dyDescent="0.2">
      <c r="A219" s="548"/>
      <c r="B219" s="549"/>
      <c r="C219" s="550"/>
      <c r="D219" s="561"/>
      <c r="E219" s="684"/>
      <c r="F219" s="613"/>
      <c r="G219" s="58" t="s">
        <v>304</v>
      </c>
      <c r="H219" s="207">
        <f t="shared" si="84"/>
        <v>0</v>
      </c>
      <c r="I219" s="249"/>
      <c r="J219" s="249"/>
      <c r="K219" s="242"/>
      <c r="L219" s="196">
        <f t="shared" si="85"/>
        <v>600</v>
      </c>
      <c r="M219" s="249">
        <v>600</v>
      </c>
      <c r="N219" s="249"/>
      <c r="O219" s="243"/>
      <c r="P219" s="200"/>
      <c r="Q219" s="202"/>
      <c r="R219" s="736"/>
      <c r="S219" s="113"/>
      <c r="T219" s="112"/>
      <c r="U219" s="113"/>
      <c r="V219" s="4"/>
    </row>
    <row r="220" spans="1:22" ht="14.25" hidden="1" customHeight="1" outlineLevel="1" x14ac:dyDescent="0.2">
      <c r="A220" s="548"/>
      <c r="B220" s="549"/>
      <c r="C220" s="550"/>
      <c r="D220" s="561"/>
      <c r="E220" s="684"/>
      <c r="F220" s="613"/>
      <c r="G220" s="58" t="s">
        <v>271</v>
      </c>
      <c r="H220" s="207">
        <f t="shared" si="84"/>
        <v>0</v>
      </c>
      <c r="I220" s="249"/>
      <c r="J220" s="249"/>
      <c r="K220" s="242"/>
      <c r="L220" s="196">
        <f t="shared" si="85"/>
        <v>0</v>
      </c>
      <c r="M220" s="249"/>
      <c r="N220" s="249"/>
      <c r="O220" s="243"/>
      <c r="P220" s="200"/>
      <c r="Q220" s="202"/>
      <c r="R220" s="736"/>
      <c r="S220" s="113"/>
      <c r="T220" s="112"/>
      <c r="U220" s="113"/>
      <c r="V220" s="4"/>
    </row>
    <row r="221" spans="1:22" ht="14.25" hidden="1" customHeight="1" outlineLevel="1" x14ac:dyDescent="0.2">
      <c r="A221" s="548"/>
      <c r="B221" s="549"/>
      <c r="C221" s="550"/>
      <c r="D221" s="561"/>
      <c r="E221" s="684"/>
      <c r="F221" s="613"/>
      <c r="G221" s="58" t="s">
        <v>272</v>
      </c>
      <c r="H221" s="207">
        <f t="shared" si="84"/>
        <v>0</v>
      </c>
      <c r="I221" s="249"/>
      <c r="J221" s="249"/>
      <c r="K221" s="242"/>
      <c r="L221" s="196">
        <f t="shared" si="85"/>
        <v>0</v>
      </c>
      <c r="M221" s="249"/>
      <c r="N221" s="249"/>
      <c r="O221" s="243"/>
      <c r="P221" s="200"/>
      <c r="Q221" s="202"/>
      <c r="R221" s="736"/>
      <c r="S221" s="113"/>
      <c r="T221" s="112"/>
      <c r="U221" s="113"/>
      <c r="V221" s="4"/>
    </row>
    <row r="222" spans="1:22" ht="14.25" customHeight="1" outlineLevel="1" x14ac:dyDescent="0.2">
      <c r="A222" s="558"/>
      <c r="B222" s="559"/>
      <c r="C222" s="560"/>
      <c r="D222" s="561"/>
      <c r="E222" s="703"/>
      <c r="F222" s="613"/>
      <c r="G222" s="17" t="s">
        <v>11</v>
      </c>
      <c r="H222" s="245">
        <f>SUM(H215:H221)</f>
        <v>271710</v>
      </c>
      <c r="I222" s="245">
        <f t="shared" ref="I222:Q222" si="86">SUM(I215:I221)</f>
        <v>270910</v>
      </c>
      <c r="J222" s="245">
        <f t="shared" si="86"/>
        <v>132080</v>
      </c>
      <c r="K222" s="250">
        <f t="shared" si="86"/>
        <v>800</v>
      </c>
      <c r="L222" s="193">
        <f t="shared" si="86"/>
        <v>253400</v>
      </c>
      <c r="M222" s="245">
        <f t="shared" si="86"/>
        <v>249400</v>
      </c>
      <c r="N222" s="245">
        <f t="shared" si="86"/>
        <v>125900</v>
      </c>
      <c r="O222" s="250">
        <f t="shared" si="86"/>
        <v>4000</v>
      </c>
      <c r="P222" s="205">
        <f t="shared" si="86"/>
        <v>257860</v>
      </c>
      <c r="Q222" s="465">
        <f t="shared" si="86"/>
        <v>309860</v>
      </c>
      <c r="R222" s="736"/>
      <c r="S222" s="92"/>
      <c r="T222" s="86"/>
      <c r="U222" s="106"/>
      <c r="V222" s="188"/>
    </row>
    <row r="223" spans="1:22" ht="14.25" customHeight="1" outlineLevel="1" x14ac:dyDescent="0.2">
      <c r="A223" s="545" t="s">
        <v>237</v>
      </c>
      <c r="B223" s="546"/>
      <c r="C223" s="547"/>
      <c r="D223" s="561" t="s">
        <v>233</v>
      </c>
      <c r="E223" s="683"/>
      <c r="F223" s="613" t="s">
        <v>99</v>
      </c>
      <c r="G223" s="58" t="s">
        <v>58</v>
      </c>
      <c r="H223" s="207">
        <f t="shared" ref="H223:H229" si="87">I223+K223</f>
        <v>193460</v>
      </c>
      <c r="I223" s="197">
        <v>193460</v>
      </c>
      <c r="J223" s="197">
        <v>104200</v>
      </c>
      <c r="K223" s="198"/>
      <c r="L223" s="196">
        <f t="shared" ref="L223:L229" si="88">M223+O223</f>
        <v>193700</v>
      </c>
      <c r="M223" s="197">
        <v>193700</v>
      </c>
      <c r="N223" s="197">
        <v>104400</v>
      </c>
      <c r="O223" s="199"/>
      <c r="P223" s="200">
        <v>193460</v>
      </c>
      <c r="Q223" s="202">
        <v>193460</v>
      </c>
      <c r="R223" s="746"/>
      <c r="S223" s="747"/>
      <c r="T223" s="741"/>
      <c r="U223" s="748"/>
      <c r="V223" s="188"/>
    </row>
    <row r="224" spans="1:22" ht="19.5" hidden="1" customHeight="1" outlineLevel="1" x14ac:dyDescent="0.2">
      <c r="A224" s="548"/>
      <c r="B224" s="549"/>
      <c r="C224" s="550"/>
      <c r="D224" s="561"/>
      <c r="E224" s="684"/>
      <c r="F224" s="613"/>
      <c r="G224" s="58" t="s">
        <v>93</v>
      </c>
      <c r="H224" s="207">
        <f t="shared" si="87"/>
        <v>0</v>
      </c>
      <c r="I224" s="197">
        <v>0</v>
      </c>
      <c r="J224" s="197">
        <v>0</v>
      </c>
      <c r="K224" s="198"/>
      <c r="L224" s="196">
        <f t="shared" si="88"/>
        <v>0</v>
      </c>
      <c r="M224" s="197"/>
      <c r="N224" s="197"/>
      <c r="O224" s="199"/>
      <c r="P224" s="200">
        <v>0</v>
      </c>
      <c r="Q224" s="202">
        <v>0</v>
      </c>
      <c r="R224" s="746"/>
      <c r="S224" s="747"/>
      <c r="T224" s="741"/>
      <c r="U224" s="747"/>
      <c r="V224" s="4"/>
    </row>
    <row r="225" spans="1:22" ht="14.25" customHeight="1" outlineLevel="1" x14ac:dyDescent="0.2">
      <c r="A225" s="548"/>
      <c r="B225" s="549"/>
      <c r="C225" s="550"/>
      <c r="D225" s="561"/>
      <c r="E225" s="684"/>
      <c r="F225" s="613"/>
      <c r="G225" s="58" t="s">
        <v>85</v>
      </c>
      <c r="H225" s="207">
        <f t="shared" si="87"/>
        <v>900</v>
      </c>
      <c r="I225" s="197">
        <v>900</v>
      </c>
      <c r="J225" s="197">
        <v>0</v>
      </c>
      <c r="K225" s="198"/>
      <c r="L225" s="196">
        <f t="shared" si="88"/>
        <v>900</v>
      </c>
      <c r="M225" s="197">
        <v>900</v>
      </c>
      <c r="N225" s="197"/>
      <c r="O225" s="199"/>
      <c r="P225" s="200">
        <v>900</v>
      </c>
      <c r="Q225" s="202">
        <v>900</v>
      </c>
      <c r="R225" s="746"/>
      <c r="S225" s="747"/>
      <c r="T225" s="741"/>
      <c r="U225" s="747"/>
      <c r="V225" s="4"/>
    </row>
    <row r="226" spans="1:22" ht="14.25" hidden="1" customHeight="1" outlineLevel="1" x14ac:dyDescent="0.2">
      <c r="A226" s="548"/>
      <c r="B226" s="549"/>
      <c r="C226" s="550"/>
      <c r="D226" s="561"/>
      <c r="E226" s="684"/>
      <c r="F226" s="613"/>
      <c r="G226" s="58" t="s">
        <v>270</v>
      </c>
      <c r="H226" s="241">
        <f t="shared" si="87"/>
        <v>0</v>
      </c>
      <c r="I226" s="249"/>
      <c r="J226" s="249"/>
      <c r="K226" s="242"/>
      <c r="L226" s="196">
        <f t="shared" si="88"/>
        <v>0</v>
      </c>
      <c r="M226" s="249"/>
      <c r="N226" s="249"/>
      <c r="O226" s="243"/>
      <c r="P226" s="200"/>
      <c r="Q226" s="202"/>
      <c r="R226" s="746"/>
      <c r="S226" s="113"/>
      <c r="T226" s="112"/>
      <c r="U226" s="113"/>
      <c r="V226" s="4"/>
    </row>
    <row r="227" spans="1:22" ht="14.25" customHeight="1" outlineLevel="1" x14ac:dyDescent="0.2">
      <c r="A227" s="548"/>
      <c r="B227" s="549"/>
      <c r="C227" s="550"/>
      <c r="D227" s="561"/>
      <c r="E227" s="684"/>
      <c r="F227" s="613"/>
      <c r="G227" s="58" t="s">
        <v>304</v>
      </c>
      <c r="H227" s="241">
        <f t="shared" si="87"/>
        <v>0</v>
      </c>
      <c r="I227" s="249"/>
      <c r="J227" s="249"/>
      <c r="K227" s="242"/>
      <c r="L227" s="196">
        <f t="shared" si="88"/>
        <v>300</v>
      </c>
      <c r="M227" s="249">
        <v>300</v>
      </c>
      <c r="N227" s="249"/>
      <c r="O227" s="243"/>
      <c r="P227" s="200"/>
      <c r="Q227" s="202"/>
      <c r="R227" s="746"/>
      <c r="S227" s="113"/>
      <c r="T227" s="112"/>
      <c r="U227" s="113"/>
      <c r="V227" s="4"/>
    </row>
    <row r="228" spans="1:22" ht="14.25" hidden="1" customHeight="1" outlineLevel="1" x14ac:dyDescent="0.2">
      <c r="A228" s="548"/>
      <c r="B228" s="549"/>
      <c r="C228" s="550"/>
      <c r="D228" s="561"/>
      <c r="E228" s="684"/>
      <c r="F228" s="613"/>
      <c r="G228" s="58" t="s">
        <v>271</v>
      </c>
      <c r="H228" s="241">
        <f t="shared" si="87"/>
        <v>0</v>
      </c>
      <c r="I228" s="249"/>
      <c r="J228" s="249"/>
      <c r="K228" s="242"/>
      <c r="L228" s="196">
        <f t="shared" si="88"/>
        <v>0</v>
      </c>
      <c r="M228" s="249"/>
      <c r="N228" s="249"/>
      <c r="O228" s="243"/>
      <c r="P228" s="200"/>
      <c r="Q228" s="202"/>
      <c r="R228" s="746"/>
      <c r="S228" s="113"/>
      <c r="T228" s="112"/>
      <c r="U228" s="113"/>
      <c r="V228" s="4"/>
    </row>
    <row r="229" spans="1:22" ht="14.25" hidden="1" customHeight="1" outlineLevel="1" x14ac:dyDescent="0.2">
      <c r="A229" s="548"/>
      <c r="B229" s="549"/>
      <c r="C229" s="550"/>
      <c r="D229" s="561"/>
      <c r="E229" s="684"/>
      <c r="F229" s="613"/>
      <c r="G229" s="58" t="s">
        <v>272</v>
      </c>
      <c r="H229" s="241">
        <f t="shared" si="87"/>
        <v>0</v>
      </c>
      <c r="I229" s="249"/>
      <c r="J229" s="249"/>
      <c r="K229" s="242"/>
      <c r="L229" s="196">
        <f t="shared" si="88"/>
        <v>0</v>
      </c>
      <c r="M229" s="249"/>
      <c r="N229" s="249"/>
      <c r="O229" s="243"/>
      <c r="P229" s="200"/>
      <c r="Q229" s="202"/>
      <c r="R229" s="746"/>
      <c r="S229" s="113"/>
      <c r="T229" s="112"/>
      <c r="U229" s="113"/>
      <c r="V229" s="4"/>
    </row>
    <row r="230" spans="1:22" ht="14.25" customHeight="1" outlineLevel="1" x14ac:dyDescent="0.2">
      <c r="A230" s="558"/>
      <c r="B230" s="559"/>
      <c r="C230" s="560"/>
      <c r="D230" s="561"/>
      <c r="E230" s="703"/>
      <c r="F230" s="613"/>
      <c r="G230" s="17" t="s">
        <v>11</v>
      </c>
      <c r="H230" s="245">
        <f>SUM(H223:H229)</f>
        <v>194360</v>
      </c>
      <c r="I230" s="245">
        <f t="shared" ref="I230:P230" si="89">SUM(I223:I229)</f>
        <v>194360</v>
      </c>
      <c r="J230" s="245">
        <f t="shared" si="89"/>
        <v>104200</v>
      </c>
      <c r="K230" s="250">
        <f t="shared" si="89"/>
        <v>0</v>
      </c>
      <c r="L230" s="193">
        <f>SUM(L223:L229)</f>
        <v>194900</v>
      </c>
      <c r="M230" s="245">
        <f t="shared" si="89"/>
        <v>194900</v>
      </c>
      <c r="N230" s="245">
        <f t="shared" si="89"/>
        <v>104400</v>
      </c>
      <c r="O230" s="250">
        <f t="shared" si="89"/>
        <v>0</v>
      </c>
      <c r="P230" s="205">
        <f t="shared" si="89"/>
        <v>194360</v>
      </c>
      <c r="Q230" s="465">
        <f>SUM(Q223:Q229)</f>
        <v>194360</v>
      </c>
      <c r="R230" s="746"/>
      <c r="S230" s="92"/>
      <c r="T230" s="86"/>
      <c r="U230" s="92"/>
      <c r="V230" s="4"/>
    </row>
    <row r="231" spans="1:22" ht="14.25" customHeight="1" outlineLevel="1" x14ac:dyDescent="0.2">
      <c r="A231" s="545" t="s">
        <v>238</v>
      </c>
      <c r="B231" s="546"/>
      <c r="C231" s="547"/>
      <c r="D231" s="561" t="s">
        <v>234</v>
      </c>
      <c r="E231" s="683"/>
      <c r="F231" s="613" t="s">
        <v>100</v>
      </c>
      <c r="G231" s="58" t="s">
        <v>58</v>
      </c>
      <c r="H231" s="207">
        <f t="shared" ref="H231:H237" si="90">I231+K231</f>
        <v>226230</v>
      </c>
      <c r="I231" s="197">
        <v>226230</v>
      </c>
      <c r="J231" s="197">
        <v>120630</v>
      </c>
      <c r="K231" s="198"/>
      <c r="L231" s="196">
        <f t="shared" ref="L231:L237" si="91">M231+O231</f>
        <v>214800</v>
      </c>
      <c r="M231" s="197">
        <v>214800</v>
      </c>
      <c r="N231" s="197">
        <v>120300</v>
      </c>
      <c r="O231" s="199"/>
      <c r="P231" s="200">
        <v>217380</v>
      </c>
      <c r="Q231" s="202">
        <v>217380</v>
      </c>
      <c r="R231" s="744"/>
      <c r="S231" s="741"/>
      <c r="T231" s="742"/>
      <c r="U231" s="741"/>
      <c r="V231" s="4"/>
    </row>
    <row r="232" spans="1:22" ht="15" hidden="1" customHeight="1" outlineLevel="1" x14ac:dyDescent="0.2">
      <c r="A232" s="548"/>
      <c r="B232" s="549"/>
      <c r="C232" s="550"/>
      <c r="D232" s="561"/>
      <c r="E232" s="684"/>
      <c r="F232" s="613"/>
      <c r="G232" s="58" t="s">
        <v>93</v>
      </c>
      <c r="H232" s="207">
        <f t="shared" si="90"/>
        <v>0</v>
      </c>
      <c r="I232" s="197">
        <v>0</v>
      </c>
      <c r="J232" s="197">
        <v>0</v>
      </c>
      <c r="K232" s="198"/>
      <c r="L232" s="196">
        <f t="shared" si="91"/>
        <v>0</v>
      </c>
      <c r="M232" s="197"/>
      <c r="N232" s="197"/>
      <c r="O232" s="199"/>
      <c r="P232" s="200">
        <v>0</v>
      </c>
      <c r="Q232" s="202">
        <v>0</v>
      </c>
      <c r="R232" s="744"/>
      <c r="S232" s="741"/>
      <c r="T232" s="741"/>
      <c r="U232" s="741"/>
      <c r="V232" s="4"/>
    </row>
    <row r="233" spans="1:22" ht="14.25" customHeight="1" outlineLevel="1" x14ac:dyDescent="0.2">
      <c r="A233" s="548"/>
      <c r="B233" s="549"/>
      <c r="C233" s="550"/>
      <c r="D233" s="561"/>
      <c r="E233" s="684"/>
      <c r="F233" s="613"/>
      <c r="G233" s="58" t="s">
        <v>85</v>
      </c>
      <c r="H233" s="207">
        <f t="shared" si="90"/>
        <v>420</v>
      </c>
      <c r="I233" s="197">
        <v>420</v>
      </c>
      <c r="J233" s="197"/>
      <c r="K233" s="198"/>
      <c r="L233" s="196">
        <f t="shared" si="91"/>
        <v>200</v>
      </c>
      <c r="M233" s="197">
        <v>200</v>
      </c>
      <c r="N233" s="197"/>
      <c r="O233" s="199"/>
      <c r="P233" s="200">
        <v>400</v>
      </c>
      <c r="Q233" s="202">
        <v>400</v>
      </c>
      <c r="R233" s="744"/>
      <c r="S233" s="741"/>
      <c r="T233" s="741"/>
      <c r="U233" s="741"/>
      <c r="V233" s="4"/>
    </row>
    <row r="234" spans="1:22" ht="14.25" hidden="1" customHeight="1" outlineLevel="1" x14ac:dyDescent="0.2">
      <c r="A234" s="548"/>
      <c r="B234" s="549"/>
      <c r="C234" s="550"/>
      <c r="D234" s="561"/>
      <c r="E234" s="684"/>
      <c r="F234" s="613"/>
      <c r="G234" s="58" t="s">
        <v>270</v>
      </c>
      <c r="H234" s="207">
        <f t="shared" si="90"/>
        <v>0</v>
      </c>
      <c r="I234" s="249"/>
      <c r="J234" s="249"/>
      <c r="K234" s="242"/>
      <c r="L234" s="196">
        <f t="shared" si="91"/>
        <v>0</v>
      </c>
      <c r="M234" s="249"/>
      <c r="N234" s="249"/>
      <c r="O234" s="243"/>
      <c r="P234" s="200"/>
      <c r="Q234" s="202"/>
      <c r="R234" s="744"/>
      <c r="S234" s="112"/>
      <c r="T234" s="112"/>
      <c r="U234" s="113"/>
      <c r="V234" s="4"/>
    </row>
    <row r="235" spans="1:22" ht="14.25" hidden="1" customHeight="1" outlineLevel="1" x14ac:dyDescent="0.2">
      <c r="A235" s="548"/>
      <c r="B235" s="549"/>
      <c r="C235" s="550"/>
      <c r="D235" s="561"/>
      <c r="E235" s="684"/>
      <c r="F235" s="613"/>
      <c r="G235" s="58" t="s">
        <v>299</v>
      </c>
      <c r="H235" s="207">
        <f t="shared" si="90"/>
        <v>0</v>
      </c>
      <c r="I235" s="249"/>
      <c r="J235" s="249"/>
      <c r="K235" s="242"/>
      <c r="L235" s="196">
        <f t="shared" si="91"/>
        <v>0</v>
      </c>
      <c r="M235" s="249"/>
      <c r="N235" s="249"/>
      <c r="O235" s="243"/>
      <c r="P235" s="200"/>
      <c r="Q235" s="202"/>
      <c r="R235" s="744"/>
      <c r="S235" s="112"/>
      <c r="T235" s="112"/>
      <c r="U235" s="113"/>
      <c r="V235" s="4"/>
    </row>
    <row r="236" spans="1:22" ht="14.25" hidden="1" customHeight="1" outlineLevel="1" x14ac:dyDescent="0.2">
      <c r="A236" s="548"/>
      <c r="B236" s="549"/>
      <c r="C236" s="550"/>
      <c r="D236" s="561"/>
      <c r="E236" s="684"/>
      <c r="F236" s="613"/>
      <c r="G236" s="58" t="s">
        <v>271</v>
      </c>
      <c r="H236" s="207">
        <f t="shared" si="90"/>
        <v>0</v>
      </c>
      <c r="I236" s="249"/>
      <c r="J236" s="249"/>
      <c r="K236" s="242"/>
      <c r="L236" s="196">
        <f t="shared" si="91"/>
        <v>0</v>
      </c>
      <c r="M236" s="249"/>
      <c r="N236" s="249"/>
      <c r="O236" s="243"/>
      <c r="P236" s="200"/>
      <c r="Q236" s="202"/>
      <c r="R236" s="744"/>
      <c r="S236" s="112"/>
      <c r="T236" s="112"/>
      <c r="U236" s="113"/>
      <c r="V236" s="4"/>
    </row>
    <row r="237" spans="1:22" ht="14.25" hidden="1" customHeight="1" outlineLevel="1" x14ac:dyDescent="0.2">
      <c r="A237" s="548"/>
      <c r="B237" s="549"/>
      <c r="C237" s="550"/>
      <c r="D237" s="561"/>
      <c r="E237" s="684"/>
      <c r="F237" s="613"/>
      <c r="G237" s="58" t="s">
        <v>272</v>
      </c>
      <c r="H237" s="207">
        <f t="shared" si="90"/>
        <v>0</v>
      </c>
      <c r="I237" s="249"/>
      <c r="J237" s="249"/>
      <c r="K237" s="242"/>
      <c r="L237" s="196">
        <f t="shared" si="91"/>
        <v>0</v>
      </c>
      <c r="M237" s="249"/>
      <c r="N237" s="249"/>
      <c r="O237" s="243"/>
      <c r="P237" s="200"/>
      <c r="Q237" s="202"/>
      <c r="R237" s="744"/>
      <c r="S237" s="112"/>
      <c r="T237" s="112"/>
      <c r="U237" s="113"/>
      <c r="V237" s="4"/>
    </row>
    <row r="238" spans="1:22" ht="14.25" customHeight="1" outlineLevel="1" x14ac:dyDescent="0.2">
      <c r="A238" s="558"/>
      <c r="B238" s="559"/>
      <c r="C238" s="560"/>
      <c r="D238" s="561"/>
      <c r="E238" s="703"/>
      <c r="F238" s="613"/>
      <c r="G238" s="17" t="s">
        <v>11</v>
      </c>
      <c r="H238" s="245">
        <f>SUM(H231:H237)</f>
        <v>226650</v>
      </c>
      <c r="I238" s="245">
        <f t="shared" ref="I238:Q238" si="92">SUM(I231:I237)</f>
        <v>226650</v>
      </c>
      <c r="J238" s="245">
        <f t="shared" si="92"/>
        <v>120630</v>
      </c>
      <c r="K238" s="250">
        <f t="shared" si="92"/>
        <v>0</v>
      </c>
      <c r="L238" s="193">
        <f t="shared" si="92"/>
        <v>215000</v>
      </c>
      <c r="M238" s="245">
        <f t="shared" si="92"/>
        <v>215000</v>
      </c>
      <c r="N238" s="245">
        <f t="shared" si="92"/>
        <v>120300</v>
      </c>
      <c r="O238" s="250">
        <f t="shared" si="92"/>
        <v>0</v>
      </c>
      <c r="P238" s="205">
        <f t="shared" si="92"/>
        <v>217780</v>
      </c>
      <c r="Q238" s="465">
        <f t="shared" si="92"/>
        <v>217780</v>
      </c>
      <c r="R238" s="745"/>
      <c r="S238" s="93"/>
      <c r="T238" s="93"/>
      <c r="U238" s="92"/>
      <c r="V238" s="4"/>
    </row>
    <row r="239" spans="1:22" ht="14.25" customHeight="1" outlineLevel="1" x14ac:dyDescent="0.2">
      <c r="A239" s="545" t="s">
        <v>239</v>
      </c>
      <c r="B239" s="546"/>
      <c r="C239" s="547"/>
      <c r="D239" s="561" t="s">
        <v>235</v>
      </c>
      <c r="E239" s="683"/>
      <c r="F239" s="613" t="s">
        <v>101</v>
      </c>
      <c r="G239" s="148" t="s">
        <v>58</v>
      </c>
      <c r="H239" s="253">
        <f t="shared" ref="H239:H244" si="93">I239+K239</f>
        <v>130840</v>
      </c>
      <c r="I239" s="207">
        <v>130840</v>
      </c>
      <c r="J239" s="197">
        <v>68810</v>
      </c>
      <c r="K239" s="198"/>
      <c r="L239" s="196">
        <f t="shared" ref="L239:L244" si="94">M239+O239</f>
        <v>132700</v>
      </c>
      <c r="M239" s="197">
        <v>132700</v>
      </c>
      <c r="N239" s="197">
        <v>68800</v>
      </c>
      <c r="O239" s="199"/>
      <c r="P239" s="200">
        <v>114870</v>
      </c>
      <c r="Q239" s="202">
        <v>114870</v>
      </c>
      <c r="R239" s="736"/>
      <c r="S239" s="741"/>
      <c r="T239" s="741"/>
      <c r="U239" s="741"/>
      <c r="V239" s="4"/>
    </row>
    <row r="240" spans="1:22" ht="19.5" hidden="1" customHeight="1" outlineLevel="1" x14ac:dyDescent="0.2">
      <c r="A240" s="548"/>
      <c r="B240" s="549"/>
      <c r="C240" s="550"/>
      <c r="D240" s="561"/>
      <c r="E240" s="684"/>
      <c r="F240" s="613"/>
      <c r="G240" s="148" t="s">
        <v>93</v>
      </c>
      <c r="H240" s="253">
        <f t="shared" si="93"/>
        <v>0</v>
      </c>
      <c r="I240" s="207">
        <v>0</v>
      </c>
      <c r="J240" s="197">
        <v>0</v>
      </c>
      <c r="K240" s="198"/>
      <c r="L240" s="196">
        <f t="shared" si="94"/>
        <v>0</v>
      </c>
      <c r="M240" s="197"/>
      <c r="N240" s="197"/>
      <c r="O240" s="199"/>
      <c r="P240" s="200">
        <v>0</v>
      </c>
      <c r="Q240" s="202">
        <v>0</v>
      </c>
      <c r="R240" s="736"/>
      <c r="S240" s="741"/>
      <c r="T240" s="741"/>
      <c r="U240" s="741"/>
      <c r="V240" s="4"/>
    </row>
    <row r="241" spans="1:22" ht="14.25" customHeight="1" outlineLevel="1" x14ac:dyDescent="0.2">
      <c r="A241" s="548"/>
      <c r="B241" s="549"/>
      <c r="C241" s="550"/>
      <c r="D241" s="561"/>
      <c r="E241" s="684"/>
      <c r="F241" s="613"/>
      <c r="G241" s="148" t="s">
        <v>85</v>
      </c>
      <c r="H241" s="253">
        <f t="shared" si="93"/>
        <v>100</v>
      </c>
      <c r="I241" s="207">
        <v>100</v>
      </c>
      <c r="J241" s="197"/>
      <c r="K241" s="198"/>
      <c r="L241" s="196">
        <f t="shared" si="94"/>
        <v>100</v>
      </c>
      <c r="M241" s="197">
        <v>100</v>
      </c>
      <c r="N241" s="197"/>
      <c r="O241" s="199"/>
      <c r="P241" s="200">
        <v>100</v>
      </c>
      <c r="Q241" s="202">
        <v>100</v>
      </c>
      <c r="R241" s="736"/>
      <c r="S241" s="741"/>
      <c r="T241" s="741"/>
      <c r="U241" s="741"/>
      <c r="V241" s="4"/>
    </row>
    <row r="242" spans="1:22" ht="14.25" hidden="1" customHeight="1" outlineLevel="1" x14ac:dyDescent="0.2">
      <c r="A242" s="548"/>
      <c r="B242" s="549"/>
      <c r="C242" s="550"/>
      <c r="D242" s="561"/>
      <c r="E242" s="684"/>
      <c r="F242" s="613"/>
      <c r="G242" s="148" t="s">
        <v>270</v>
      </c>
      <c r="H242" s="253">
        <f t="shared" si="93"/>
        <v>0</v>
      </c>
      <c r="I242" s="241"/>
      <c r="J242" s="249"/>
      <c r="K242" s="242"/>
      <c r="L242" s="196">
        <f t="shared" si="94"/>
        <v>0</v>
      </c>
      <c r="M242" s="249"/>
      <c r="N242" s="249"/>
      <c r="O242" s="243"/>
      <c r="P242" s="200"/>
      <c r="Q242" s="202"/>
      <c r="R242" s="736"/>
      <c r="S242" s="112"/>
      <c r="T242" s="112"/>
      <c r="U242" s="113"/>
      <c r="V242" s="4"/>
    </row>
    <row r="243" spans="1:22" ht="14.25" hidden="1" customHeight="1" outlineLevel="1" x14ac:dyDescent="0.2">
      <c r="A243" s="548"/>
      <c r="B243" s="549"/>
      <c r="C243" s="550"/>
      <c r="D243" s="561"/>
      <c r="E243" s="684"/>
      <c r="F243" s="613"/>
      <c r="G243" s="148" t="s">
        <v>271</v>
      </c>
      <c r="H243" s="253">
        <f t="shared" si="93"/>
        <v>0</v>
      </c>
      <c r="I243" s="241"/>
      <c r="J243" s="249"/>
      <c r="K243" s="242"/>
      <c r="L243" s="196">
        <f t="shared" si="94"/>
        <v>0</v>
      </c>
      <c r="M243" s="249"/>
      <c r="N243" s="249"/>
      <c r="O243" s="243"/>
      <c r="P243" s="200"/>
      <c r="Q243" s="202"/>
      <c r="R243" s="736"/>
      <c r="S243" s="112"/>
      <c r="T243" s="112"/>
      <c r="U243" s="113"/>
      <c r="V243" s="4"/>
    </row>
    <row r="244" spans="1:22" ht="14.25" hidden="1" customHeight="1" outlineLevel="1" x14ac:dyDescent="0.2">
      <c r="A244" s="548"/>
      <c r="B244" s="549"/>
      <c r="C244" s="550"/>
      <c r="D244" s="561"/>
      <c r="E244" s="684"/>
      <c r="F244" s="613"/>
      <c r="G244" s="148" t="s">
        <v>272</v>
      </c>
      <c r="H244" s="253">
        <f t="shared" si="93"/>
        <v>0</v>
      </c>
      <c r="I244" s="207"/>
      <c r="J244" s="249"/>
      <c r="K244" s="242"/>
      <c r="L244" s="196">
        <f t="shared" si="94"/>
        <v>0</v>
      </c>
      <c r="M244" s="249"/>
      <c r="N244" s="249"/>
      <c r="O244" s="243"/>
      <c r="P244" s="200"/>
      <c r="Q244" s="202"/>
      <c r="R244" s="736"/>
      <c r="S244" s="112"/>
      <c r="T244" s="112"/>
      <c r="U244" s="113"/>
      <c r="V244" s="4"/>
    </row>
    <row r="245" spans="1:22" ht="14.25" customHeight="1" outlineLevel="1" x14ac:dyDescent="0.2">
      <c r="A245" s="558"/>
      <c r="B245" s="559"/>
      <c r="C245" s="560"/>
      <c r="D245" s="561"/>
      <c r="E245" s="703"/>
      <c r="F245" s="613"/>
      <c r="G245" s="17" t="s">
        <v>11</v>
      </c>
      <c r="H245" s="245">
        <f>SUM(H239:H244)</f>
        <v>130940</v>
      </c>
      <c r="I245" s="245">
        <f t="shared" ref="I245:Q245" si="95">SUM(I239:I244)</f>
        <v>130940</v>
      </c>
      <c r="J245" s="245">
        <f t="shared" si="95"/>
        <v>68810</v>
      </c>
      <c r="K245" s="250">
        <f t="shared" si="95"/>
        <v>0</v>
      </c>
      <c r="L245" s="193">
        <f>SUM(L239:L244)</f>
        <v>132800</v>
      </c>
      <c r="M245" s="245">
        <f>SUM(M239:M244)</f>
        <v>132800</v>
      </c>
      <c r="N245" s="245">
        <f t="shared" si="95"/>
        <v>68800</v>
      </c>
      <c r="O245" s="250">
        <f t="shared" si="95"/>
        <v>0</v>
      </c>
      <c r="P245" s="205">
        <f t="shared" si="95"/>
        <v>114970</v>
      </c>
      <c r="Q245" s="465">
        <f t="shared" si="95"/>
        <v>114970</v>
      </c>
      <c r="R245" s="743"/>
      <c r="S245" s="93"/>
      <c r="T245" s="86"/>
      <c r="U245" s="92"/>
      <c r="V245" s="4"/>
    </row>
    <row r="246" spans="1:22" ht="14.25" customHeight="1" outlineLevel="1" x14ac:dyDescent="0.2">
      <c r="A246" s="545" t="s">
        <v>240</v>
      </c>
      <c r="B246" s="546"/>
      <c r="C246" s="547"/>
      <c r="D246" s="561" t="s">
        <v>241</v>
      </c>
      <c r="E246" s="683"/>
      <c r="F246" s="613" t="s">
        <v>102</v>
      </c>
      <c r="G246" s="58" t="s">
        <v>58</v>
      </c>
      <c r="H246" s="207">
        <f t="shared" ref="H246:H252" si="96">I246+K246</f>
        <v>261150</v>
      </c>
      <c r="I246" s="197">
        <v>256150</v>
      </c>
      <c r="J246" s="197">
        <v>127770</v>
      </c>
      <c r="K246" s="198">
        <v>5000</v>
      </c>
      <c r="L246" s="196">
        <f t="shared" ref="L246:L252" si="97">M246+O246</f>
        <v>274200</v>
      </c>
      <c r="M246" s="197">
        <v>269200</v>
      </c>
      <c r="N246" s="197">
        <v>142000</v>
      </c>
      <c r="O246" s="199">
        <v>5000</v>
      </c>
      <c r="P246" s="200">
        <v>286100</v>
      </c>
      <c r="Q246" s="202">
        <v>313700</v>
      </c>
      <c r="R246" s="736"/>
      <c r="S246" s="741"/>
      <c r="T246" s="742"/>
      <c r="U246" s="741"/>
      <c r="V246" s="4"/>
    </row>
    <row r="247" spans="1:22" ht="16.5" customHeight="1" outlineLevel="1" x14ac:dyDescent="0.2">
      <c r="A247" s="548"/>
      <c r="B247" s="549"/>
      <c r="C247" s="550"/>
      <c r="D247" s="561"/>
      <c r="E247" s="684"/>
      <c r="F247" s="613"/>
      <c r="G247" s="58" t="s">
        <v>93</v>
      </c>
      <c r="H247" s="207">
        <f t="shared" si="96"/>
        <v>32000</v>
      </c>
      <c r="I247" s="197">
        <v>32000</v>
      </c>
      <c r="J247" s="197">
        <v>24400</v>
      </c>
      <c r="K247" s="198"/>
      <c r="L247" s="196">
        <f t="shared" si="97"/>
        <v>0</v>
      </c>
      <c r="M247" s="197"/>
      <c r="N247" s="197"/>
      <c r="O247" s="199"/>
      <c r="P247" s="200">
        <v>32000</v>
      </c>
      <c r="Q247" s="202">
        <v>32000</v>
      </c>
      <c r="R247" s="736"/>
      <c r="S247" s="741"/>
      <c r="T247" s="741"/>
      <c r="U247" s="741"/>
      <c r="V247" s="4"/>
    </row>
    <row r="248" spans="1:22" ht="14.25" customHeight="1" outlineLevel="1" x14ac:dyDescent="0.2">
      <c r="A248" s="548"/>
      <c r="B248" s="549"/>
      <c r="C248" s="550"/>
      <c r="D248" s="561"/>
      <c r="E248" s="684"/>
      <c r="F248" s="613"/>
      <c r="G248" s="58" t="s">
        <v>85</v>
      </c>
      <c r="H248" s="207">
        <f t="shared" si="96"/>
        <v>1450</v>
      </c>
      <c r="I248" s="197">
        <v>1450</v>
      </c>
      <c r="J248" s="197"/>
      <c r="K248" s="198"/>
      <c r="L248" s="196">
        <f t="shared" si="97"/>
        <v>1500</v>
      </c>
      <c r="M248" s="197">
        <v>1500</v>
      </c>
      <c r="N248" s="197"/>
      <c r="O248" s="199"/>
      <c r="P248" s="200">
        <v>1500</v>
      </c>
      <c r="Q248" s="202">
        <v>1500</v>
      </c>
      <c r="R248" s="736"/>
      <c r="S248" s="741"/>
      <c r="T248" s="741"/>
      <c r="U248" s="741"/>
      <c r="V248" s="4"/>
    </row>
    <row r="249" spans="1:22" ht="14.25" hidden="1" customHeight="1" outlineLevel="1" x14ac:dyDescent="0.2">
      <c r="A249" s="548"/>
      <c r="B249" s="549"/>
      <c r="C249" s="550"/>
      <c r="D249" s="561"/>
      <c r="E249" s="684"/>
      <c r="F249" s="613"/>
      <c r="G249" s="58" t="s">
        <v>270</v>
      </c>
      <c r="H249" s="207">
        <f t="shared" si="96"/>
        <v>0</v>
      </c>
      <c r="I249" s="249"/>
      <c r="J249" s="249"/>
      <c r="K249" s="242"/>
      <c r="L249" s="196">
        <f t="shared" si="97"/>
        <v>0</v>
      </c>
      <c r="M249" s="249"/>
      <c r="N249" s="249"/>
      <c r="O249" s="243"/>
      <c r="P249" s="200"/>
      <c r="Q249" s="202"/>
      <c r="R249" s="736"/>
      <c r="S249" s="112"/>
      <c r="T249" s="112"/>
      <c r="U249" s="113"/>
      <c r="V249" s="4"/>
    </row>
    <row r="250" spans="1:22" ht="14.25" customHeight="1" outlineLevel="1" x14ac:dyDescent="0.2">
      <c r="A250" s="548"/>
      <c r="B250" s="549"/>
      <c r="C250" s="550"/>
      <c r="D250" s="561"/>
      <c r="E250" s="684"/>
      <c r="F250" s="613"/>
      <c r="G250" s="58" t="s">
        <v>299</v>
      </c>
      <c r="H250" s="207">
        <f t="shared" si="96"/>
        <v>0</v>
      </c>
      <c r="I250" s="249"/>
      <c r="J250" s="249"/>
      <c r="K250" s="242"/>
      <c r="L250" s="196">
        <f t="shared" si="97"/>
        <v>300</v>
      </c>
      <c r="M250" s="249">
        <v>300</v>
      </c>
      <c r="N250" s="249"/>
      <c r="O250" s="243"/>
      <c r="P250" s="200"/>
      <c r="Q250" s="202"/>
      <c r="R250" s="736"/>
      <c r="S250" s="112"/>
      <c r="T250" s="112"/>
      <c r="U250" s="113"/>
      <c r="V250" s="4"/>
    </row>
    <row r="251" spans="1:22" ht="14.25" hidden="1" customHeight="1" outlineLevel="1" x14ac:dyDescent="0.2">
      <c r="A251" s="548"/>
      <c r="B251" s="549"/>
      <c r="C251" s="550"/>
      <c r="D251" s="561"/>
      <c r="E251" s="684"/>
      <c r="F251" s="613"/>
      <c r="G251" s="58" t="s">
        <v>271</v>
      </c>
      <c r="H251" s="207">
        <f t="shared" si="96"/>
        <v>0</v>
      </c>
      <c r="I251" s="249"/>
      <c r="J251" s="249"/>
      <c r="K251" s="242"/>
      <c r="L251" s="196">
        <f t="shared" si="97"/>
        <v>0</v>
      </c>
      <c r="M251" s="249"/>
      <c r="N251" s="249"/>
      <c r="O251" s="243"/>
      <c r="P251" s="200"/>
      <c r="Q251" s="202"/>
      <c r="R251" s="736"/>
      <c r="S251" s="112"/>
      <c r="T251" s="112"/>
      <c r="U251" s="113"/>
      <c r="V251" s="4"/>
    </row>
    <row r="252" spans="1:22" ht="14.25" customHeight="1" outlineLevel="1" x14ac:dyDescent="0.2">
      <c r="A252" s="548"/>
      <c r="B252" s="549"/>
      <c r="C252" s="550"/>
      <c r="D252" s="561"/>
      <c r="E252" s="684"/>
      <c r="F252" s="613"/>
      <c r="G252" s="58" t="s">
        <v>272</v>
      </c>
      <c r="H252" s="207">
        <f t="shared" si="96"/>
        <v>1800</v>
      </c>
      <c r="I252" s="249">
        <v>1800</v>
      </c>
      <c r="J252" s="249">
        <v>1800</v>
      </c>
      <c r="K252" s="242"/>
      <c r="L252" s="196">
        <f t="shared" si="97"/>
        <v>0</v>
      </c>
      <c r="M252" s="249"/>
      <c r="N252" s="249"/>
      <c r="O252" s="243"/>
      <c r="P252" s="200">
        <v>1900</v>
      </c>
      <c r="Q252" s="202">
        <v>2000</v>
      </c>
      <c r="R252" s="736"/>
      <c r="S252" s="112"/>
      <c r="T252" s="112"/>
      <c r="U252" s="113"/>
      <c r="V252" s="4"/>
    </row>
    <row r="253" spans="1:22" ht="14.25" customHeight="1" outlineLevel="1" thickBot="1" x14ac:dyDescent="0.25">
      <c r="A253" s="558"/>
      <c r="B253" s="559"/>
      <c r="C253" s="560"/>
      <c r="D253" s="561"/>
      <c r="E253" s="703"/>
      <c r="F253" s="613"/>
      <c r="G253" s="17" t="s">
        <v>11</v>
      </c>
      <c r="H253" s="245">
        <f>SUM(H246:H252)</f>
        <v>296400</v>
      </c>
      <c r="I253" s="245">
        <f t="shared" ref="I253:Q253" si="98">SUM(I246:I252)</f>
        <v>291400</v>
      </c>
      <c r="J253" s="245">
        <f t="shared" si="98"/>
        <v>153970</v>
      </c>
      <c r="K253" s="250">
        <f t="shared" si="98"/>
        <v>5000</v>
      </c>
      <c r="L253" s="193">
        <f>SUM(L246:L252)</f>
        <v>276000</v>
      </c>
      <c r="M253" s="245">
        <f>SUM(M246:M252)</f>
        <v>271000</v>
      </c>
      <c r="N253" s="245">
        <f t="shared" si="98"/>
        <v>142000</v>
      </c>
      <c r="O253" s="250">
        <f t="shared" si="98"/>
        <v>5000</v>
      </c>
      <c r="P253" s="205">
        <f t="shared" si="98"/>
        <v>321500</v>
      </c>
      <c r="Q253" s="465">
        <f t="shared" si="98"/>
        <v>349200</v>
      </c>
      <c r="R253" s="736"/>
      <c r="S253" s="87"/>
      <c r="T253" s="87"/>
      <c r="U253" s="97"/>
      <c r="V253" s="4"/>
    </row>
    <row r="254" spans="1:22" ht="14.25" customHeight="1" outlineLevel="1" x14ac:dyDescent="0.2">
      <c r="A254" s="545" t="s">
        <v>242</v>
      </c>
      <c r="B254" s="546"/>
      <c r="C254" s="547"/>
      <c r="D254" s="561" t="s">
        <v>243</v>
      </c>
      <c r="E254" s="683"/>
      <c r="F254" s="613" t="s">
        <v>103</v>
      </c>
      <c r="G254" s="58" t="s">
        <v>58</v>
      </c>
      <c r="H254" s="207">
        <f t="shared" ref="H254:H261" si="99">I254+K254</f>
        <v>193650</v>
      </c>
      <c r="I254" s="197">
        <v>193650</v>
      </c>
      <c r="J254" s="197">
        <v>118200</v>
      </c>
      <c r="K254" s="254"/>
      <c r="L254" s="196">
        <f t="shared" ref="L254:L261" si="100">M254+O254</f>
        <v>148500</v>
      </c>
      <c r="M254" s="197">
        <v>148500</v>
      </c>
      <c r="N254" s="197">
        <v>95200</v>
      </c>
      <c r="O254" s="199"/>
      <c r="P254" s="200">
        <v>220730</v>
      </c>
      <c r="Q254" s="202">
        <v>220730</v>
      </c>
      <c r="R254" s="735"/>
      <c r="S254" s="741"/>
      <c r="T254" s="741"/>
      <c r="U254" s="747"/>
      <c r="V254" s="4"/>
    </row>
    <row r="255" spans="1:22" ht="14.25" hidden="1" customHeight="1" outlineLevel="1" x14ac:dyDescent="0.2">
      <c r="A255" s="548"/>
      <c r="B255" s="549"/>
      <c r="C255" s="550"/>
      <c r="D255" s="561"/>
      <c r="E255" s="684"/>
      <c r="F255" s="613"/>
      <c r="G255" s="58" t="s">
        <v>93</v>
      </c>
      <c r="H255" s="207">
        <f t="shared" si="99"/>
        <v>0</v>
      </c>
      <c r="I255" s="197"/>
      <c r="J255" s="197"/>
      <c r="K255" s="254"/>
      <c r="L255" s="196">
        <f t="shared" si="100"/>
        <v>0</v>
      </c>
      <c r="M255" s="197"/>
      <c r="N255" s="197"/>
      <c r="O255" s="199"/>
      <c r="P255" s="200"/>
      <c r="Q255" s="202"/>
      <c r="R255" s="735"/>
      <c r="S255" s="741"/>
      <c r="T255" s="741"/>
      <c r="U255" s="747"/>
      <c r="V255" s="4"/>
    </row>
    <row r="256" spans="1:22" ht="15.75" customHeight="1" outlineLevel="1" x14ac:dyDescent="0.2">
      <c r="A256" s="548"/>
      <c r="B256" s="549"/>
      <c r="C256" s="550"/>
      <c r="D256" s="561"/>
      <c r="E256" s="684"/>
      <c r="F256" s="613"/>
      <c r="G256" s="58" t="s">
        <v>94</v>
      </c>
      <c r="H256" s="207">
        <f t="shared" si="99"/>
        <v>13000</v>
      </c>
      <c r="I256" s="197">
        <v>13000</v>
      </c>
      <c r="J256" s="197">
        <v>0</v>
      </c>
      <c r="K256" s="254"/>
      <c r="L256" s="196">
        <f t="shared" si="100"/>
        <v>11000</v>
      </c>
      <c r="M256" s="197">
        <v>11000</v>
      </c>
      <c r="N256" s="197"/>
      <c r="O256" s="199"/>
      <c r="P256" s="200">
        <v>16000</v>
      </c>
      <c r="Q256" s="202">
        <v>16000</v>
      </c>
      <c r="R256" s="735"/>
      <c r="S256" s="741"/>
      <c r="T256" s="741"/>
      <c r="U256" s="747"/>
      <c r="V256" s="4"/>
    </row>
    <row r="257" spans="1:22" ht="14.25" customHeight="1" outlineLevel="1" x14ac:dyDescent="0.2">
      <c r="A257" s="548"/>
      <c r="B257" s="549"/>
      <c r="C257" s="550"/>
      <c r="D257" s="561"/>
      <c r="E257" s="684"/>
      <c r="F257" s="613"/>
      <c r="G257" s="58" t="s">
        <v>85</v>
      </c>
      <c r="H257" s="207">
        <f t="shared" si="99"/>
        <v>3000</v>
      </c>
      <c r="I257" s="197">
        <v>3000</v>
      </c>
      <c r="J257" s="197">
        <v>0</v>
      </c>
      <c r="K257" s="254"/>
      <c r="L257" s="196">
        <f t="shared" si="100"/>
        <v>3000</v>
      </c>
      <c r="M257" s="197">
        <v>3000</v>
      </c>
      <c r="N257" s="197"/>
      <c r="O257" s="199"/>
      <c r="P257" s="200">
        <v>3000</v>
      </c>
      <c r="Q257" s="202">
        <v>3000</v>
      </c>
      <c r="R257" s="735"/>
      <c r="S257" s="741"/>
      <c r="T257" s="741"/>
      <c r="U257" s="747"/>
      <c r="V257" s="4"/>
    </row>
    <row r="258" spans="1:22" ht="14.25" hidden="1" customHeight="1" outlineLevel="1" x14ac:dyDescent="0.2">
      <c r="A258" s="548"/>
      <c r="B258" s="549"/>
      <c r="C258" s="550"/>
      <c r="D258" s="561"/>
      <c r="E258" s="684"/>
      <c r="F258" s="613"/>
      <c r="G258" s="58" t="s">
        <v>270</v>
      </c>
      <c r="H258" s="207">
        <f t="shared" si="99"/>
        <v>0</v>
      </c>
      <c r="I258" s="249"/>
      <c r="J258" s="249"/>
      <c r="K258" s="255"/>
      <c r="L258" s="196">
        <f t="shared" si="100"/>
        <v>0</v>
      </c>
      <c r="M258" s="249"/>
      <c r="N258" s="249"/>
      <c r="O258" s="243"/>
      <c r="P258" s="200"/>
      <c r="Q258" s="202"/>
      <c r="R258" s="735"/>
      <c r="S258" s="112"/>
      <c r="T258" s="112"/>
      <c r="U258" s="113"/>
      <c r="V258" s="4"/>
    </row>
    <row r="259" spans="1:22" ht="14.25" customHeight="1" outlineLevel="1" x14ac:dyDescent="0.2">
      <c r="A259" s="548"/>
      <c r="B259" s="549"/>
      <c r="C259" s="550"/>
      <c r="D259" s="561"/>
      <c r="E259" s="684"/>
      <c r="F259" s="613"/>
      <c r="G259" s="58" t="s">
        <v>299</v>
      </c>
      <c r="H259" s="207">
        <f t="shared" si="99"/>
        <v>0</v>
      </c>
      <c r="I259" s="249"/>
      <c r="J259" s="249"/>
      <c r="K259" s="255"/>
      <c r="L259" s="196">
        <f t="shared" si="100"/>
        <v>100</v>
      </c>
      <c r="M259" s="249">
        <v>100</v>
      </c>
      <c r="N259" s="249"/>
      <c r="O259" s="243"/>
      <c r="P259" s="200"/>
      <c r="Q259" s="202"/>
      <c r="R259" s="735"/>
      <c r="S259" s="112"/>
      <c r="T259" s="112"/>
      <c r="U259" s="113"/>
      <c r="V259" s="4"/>
    </row>
    <row r="260" spans="1:22" ht="14.25" hidden="1" customHeight="1" outlineLevel="1" x14ac:dyDescent="0.2">
      <c r="A260" s="548"/>
      <c r="B260" s="549"/>
      <c r="C260" s="550"/>
      <c r="D260" s="561"/>
      <c r="E260" s="684"/>
      <c r="F260" s="613"/>
      <c r="G260" s="58" t="s">
        <v>271</v>
      </c>
      <c r="H260" s="207">
        <f t="shared" si="99"/>
        <v>0</v>
      </c>
      <c r="I260" s="249"/>
      <c r="J260" s="249"/>
      <c r="K260" s="255"/>
      <c r="L260" s="196">
        <f t="shared" si="100"/>
        <v>0</v>
      </c>
      <c r="M260" s="249"/>
      <c r="N260" s="249"/>
      <c r="O260" s="243"/>
      <c r="P260" s="200"/>
      <c r="Q260" s="202"/>
      <c r="R260" s="735"/>
      <c r="S260" s="112"/>
      <c r="T260" s="112"/>
      <c r="U260" s="113"/>
      <c r="V260" s="4"/>
    </row>
    <row r="261" spans="1:22" ht="14.25" hidden="1" customHeight="1" outlineLevel="1" x14ac:dyDescent="0.2">
      <c r="A261" s="548"/>
      <c r="B261" s="549"/>
      <c r="C261" s="550"/>
      <c r="D261" s="561"/>
      <c r="E261" s="684"/>
      <c r="F261" s="613"/>
      <c r="G261" s="58" t="s">
        <v>272</v>
      </c>
      <c r="H261" s="207">
        <f t="shared" si="99"/>
        <v>0</v>
      </c>
      <c r="I261" s="249"/>
      <c r="J261" s="249"/>
      <c r="K261" s="255"/>
      <c r="L261" s="196">
        <f t="shared" si="100"/>
        <v>0</v>
      </c>
      <c r="M261" s="249"/>
      <c r="N261" s="249"/>
      <c r="O261" s="243"/>
      <c r="P261" s="200"/>
      <c r="Q261" s="202"/>
      <c r="R261" s="735"/>
      <c r="S261" s="112"/>
      <c r="T261" s="112"/>
      <c r="U261" s="113"/>
      <c r="V261" s="4"/>
    </row>
    <row r="262" spans="1:22" ht="14.25" customHeight="1" outlineLevel="1" x14ac:dyDescent="0.2">
      <c r="A262" s="558"/>
      <c r="B262" s="559"/>
      <c r="C262" s="560"/>
      <c r="D262" s="561"/>
      <c r="E262" s="703"/>
      <c r="F262" s="613"/>
      <c r="G262" s="17" t="s">
        <v>11</v>
      </c>
      <c r="H262" s="245">
        <f>SUM(H254:H261)</f>
        <v>209650</v>
      </c>
      <c r="I262" s="245">
        <f t="shared" ref="I262:Q262" si="101">SUM(I254:I261)</f>
        <v>209650</v>
      </c>
      <c r="J262" s="245">
        <f t="shared" si="101"/>
        <v>118200</v>
      </c>
      <c r="K262" s="250">
        <f t="shared" si="101"/>
        <v>0</v>
      </c>
      <c r="L262" s="193">
        <f>SUM(L254:L261)</f>
        <v>162600</v>
      </c>
      <c r="M262" s="245">
        <f>SUM(M254:M261)</f>
        <v>162600</v>
      </c>
      <c r="N262" s="245">
        <f t="shared" si="101"/>
        <v>95200</v>
      </c>
      <c r="O262" s="250">
        <f t="shared" si="101"/>
        <v>0</v>
      </c>
      <c r="P262" s="205">
        <f t="shared" si="101"/>
        <v>239730</v>
      </c>
      <c r="Q262" s="465">
        <f t="shared" si="101"/>
        <v>239730</v>
      </c>
      <c r="R262" s="735"/>
      <c r="S262" s="302">
        <f>SUM(S254)</f>
        <v>0</v>
      </c>
      <c r="T262" s="302">
        <f>SUM(T254)</f>
        <v>0</v>
      </c>
      <c r="U262" s="303">
        <f>SUM(U254)</f>
        <v>0</v>
      </c>
      <c r="V262" s="4"/>
    </row>
    <row r="263" spans="1:22" ht="14.25" hidden="1" customHeight="1" outlineLevel="1" x14ac:dyDescent="0.2">
      <c r="A263" s="545" t="s">
        <v>244</v>
      </c>
      <c r="B263" s="546"/>
      <c r="C263" s="547"/>
      <c r="D263" s="561" t="s">
        <v>245</v>
      </c>
      <c r="E263" s="683"/>
      <c r="F263" s="613" t="s">
        <v>104</v>
      </c>
      <c r="G263" s="58" t="s">
        <v>58</v>
      </c>
      <c r="H263" s="207">
        <f t="shared" ref="H263:H269" si="102">I263+K263</f>
        <v>0</v>
      </c>
      <c r="I263" s="197"/>
      <c r="J263" s="197"/>
      <c r="K263" s="198"/>
      <c r="L263" s="196">
        <f t="shared" ref="L263:L269" si="103">M263+O263</f>
        <v>0</v>
      </c>
      <c r="M263" s="197"/>
      <c r="N263" s="197"/>
      <c r="O263" s="199"/>
      <c r="P263" s="200"/>
      <c r="Q263" s="202"/>
      <c r="R263" s="735"/>
      <c r="S263" s="738"/>
      <c r="T263" s="739"/>
      <c r="U263" s="740"/>
      <c r="V263" s="4"/>
    </row>
    <row r="264" spans="1:22" ht="14.25" hidden="1" customHeight="1" outlineLevel="1" x14ac:dyDescent="0.2">
      <c r="A264" s="548"/>
      <c r="B264" s="549"/>
      <c r="C264" s="550"/>
      <c r="D264" s="561"/>
      <c r="E264" s="684"/>
      <c r="F264" s="613"/>
      <c r="G264" s="58" t="s">
        <v>93</v>
      </c>
      <c r="H264" s="207">
        <f t="shared" si="102"/>
        <v>0</v>
      </c>
      <c r="I264" s="197"/>
      <c r="J264" s="197"/>
      <c r="K264" s="198"/>
      <c r="L264" s="196">
        <f t="shared" si="103"/>
        <v>0</v>
      </c>
      <c r="M264" s="197"/>
      <c r="N264" s="197"/>
      <c r="O264" s="199"/>
      <c r="P264" s="200"/>
      <c r="Q264" s="202"/>
      <c r="R264" s="735"/>
      <c r="S264" s="738"/>
      <c r="T264" s="739"/>
      <c r="U264" s="740"/>
      <c r="V264" s="4"/>
    </row>
    <row r="265" spans="1:22" ht="37.5" customHeight="1" outlineLevel="1" x14ac:dyDescent="0.2">
      <c r="A265" s="548"/>
      <c r="B265" s="549"/>
      <c r="C265" s="550"/>
      <c r="D265" s="561"/>
      <c r="E265" s="684"/>
      <c r="F265" s="613"/>
      <c r="G265" s="58" t="s">
        <v>94</v>
      </c>
      <c r="H265" s="207">
        <f t="shared" si="102"/>
        <v>381160</v>
      </c>
      <c r="I265" s="197">
        <v>381160</v>
      </c>
      <c r="J265" s="197">
        <v>160860</v>
      </c>
      <c r="K265" s="198"/>
      <c r="L265" s="196">
        <f t="shared" si="103"/>
        <v>390500</v>
      </c>
      <c r="M265" s="197">
        <v>390500</v>
      </c>
      <c r="N265" s="197">
        <v>162000</v>
      </c>
      <c r="O265" s="199"/>
      <c r="P265" s="200">
        <v>359750</v>
      </c>
      <c r="Q265" s="202">
        <v>350650</v>
      </c>
      <c r="R265" s="735"/>
      <c r="S265" s="738"/>
      <c r="T265" s="739"/>
      <c r="U265" s="740"/>
      <c r="V265" s="4"/>
    </row>
    <row r="266" spans="1:22" ht="14.25" hidden="1" customHeight="1" outlineLevel="1" x14ac:dyDescent="0.2">
      <c r="A266" s="548"/>
      <c r="B266" s="549"/>
      <c r="C266" s="550"/>
      <c r="D266" s="561"/>
      <c r="E266" s="684"/>
      <c r="F266" s="613"/>
      <c r="G266" s="58" t="s">
        <v>85</v>
      </c>
      <c r="H266" s="177">
        <f t="shared" si="102"/>
        <v>0</v>
      </c>
      <c r="I266" s="175"/>
      <c r="J266" s="175"/>
      <c r="K266" s="176"/>
      <c r="L266" s="171">
        <f t="shared" si="103"/>
        <v>0</v>
      </c>
      <c r="M266" s="175"/>
      <c r="N266" s="175"/>
      <c r="O266" s="172"/>
      <c r="P266" s="57"/>
      <c r="Q266" s="466"/>
      <c r="R266" s="735"/>
      <c r="S266" s="738"/>
      <c r="T266" s="739"/>
      <c r="U266" s="740"/>
      <c r="V266" s="4"/>
    </row>
    <row r="267" spans="1:22" ht="14.25" hidden="1" customHeight="1" outlineLevel="1" x14ac:dyDescent="0.2">
      <c r="A267" s="548"/>
      <c r="B267" s="549"/>
      <c r="C267" s="550"/>
      <c r="D267" s="561"/>
      <c r="E267" s="684"/>
      <c r="F267" s="613"/>
      <c r="G267" s="58" t="s">
        <v>270</v>
      </c>
      <c r="H267" s="177">
        <f t="shared" si="102"/>
        <v>0</v>
      </c>
      <c r="I267" s="114"/>
      <c r="J267" s="114"/>
      <c r="K267" s="109"/>
      <c r="L267" s="171">
        <f t="shared" si="103"/>
        <v>0</v>
      </c>
      <c r="M267" s="114"/>
      <c r="N267" s="114"/>
      <c r="O267" s="127"/>
      <c r="P267" s="57"/>
      <c r="Q267" s="466"/>
      <c r="R267" s="736"/>
      <c r="S267" s="304"/>
      <c r="T267" s="305"/>
      <c r="U267" s="304"/>
      <c r="V267" s="4"/>
    </row>
    <row r="268" spans="1:22" ht="14.25" hidden="1" customHeight="1" outlineLevel="1" x14ac:dyDescent="0.2">
      <c r="A268" s="548"/>
      <c r="B268" s="549"/>
      <c r="C268" s="550"/>
      <c r="D268" s="561"/>
      <c r="E268" s="684"/>
      <c r="F268" s="613"/>
      <c r="G268" s="58" t="s">
        <v>271</v>
      </c>
      <c r="H268" s="177">
        <f t="shared" si="102"/>
        <v>0</v>
      </c>
      <c r="I268" s="114"/>
      <c r="J268" s="114"/>
      <c r="K268" s="109"/>
      <c r="L268" s="171">
        <f t="shared" si="103"/>
        <v>0</v>
      </c>
      <c r="M268" s="114"/>
      <c r="N268" s="114"/>
      <c r="O268" s="127"/>
      <c r="P268" s="57"/>
      <c r="Q268" s="466"/>
      <c r="R268" s="736"/>
      <c r="S268" s="304"/>
      <c r="T268" s="305"/>
      <c r="U268" s="304"/>
      <c r="V268" s="4"/>
    </row>
    <row r="269" spans="1:22" ht="11.25" hidden="1" customHeight="1" outlineLevel="1" x14ac:dyDescent="0.2">
      <c r="A269" s="548"/>
      <c r="B269" s="549"/>
      <c r="C269" s="550"/>
      <c r="D269" s="561"/>
      <c r="E269" s="684"/>
      <c r="F269" s="613"/>
      <c r="G269" s="58" t="s">
        <v>272</v>
      </c>
      <c r="H269" s="177">
        <f t="shared" si="102"/>
        <v>0</v>
      </c>
      <c r="I269" s="114"/>
      <c r="J269" s="114"/>
      <c r="K269" s="109"/>
      <c r="L269" s="171">
        <f t="shared" si="103"/>
        <v>0</v>
      </c>
      <c r="M269" s="114"/>
      <c r="N269" s="114"/>
      <c r="O269" s="127"/>
      <c r="P269" s="57"/>
      <c r="Q269" s="466"/>
      <c r="R269" s="736"/>
      <c r="S269" s="304"/>
      <c r="T269" s="305"/>
      <c r="U269" s="304"/>
      <c r="V269" s="4"/>
    </row>
    <row r="270" spans="1:22" ht="34.5" customHeight="1" outlineLevel="1" thickBot="1" x14ac:dyDescent="0.25">
      <c r="A270" s="548"/>
      <c r="B270" s="549"/>
      <c r="C270" s="550"/>
      <c r="D270" s="734"/>
      <c r="E270" s="684"/>
      <c r="F270" s="683"/>
      <c r="G270" s="187" t="s">
        <v>11</v>
      </c>
      <c r="H270" s="298">
        <f>SUM(H263:H269)</f>
        <v>381160</v>
      </c>
      <c r="I270" s="298">
        <f t="shared" ref="I270:K270" si="104">SUM(I263:I269)</f>
        <v>381160</v>
      </c>
      <c r="J270" s="298">
        <f t="shared" si="104"/>
        <v>160860</v>
      </c>
      <c r="K270" s="299">
        <f t="shared" si="104"/>
        <v>0</v>
      </c>
      <c r="L270" s="300">
        <f t="shared" ref="L270:Q270" ca="1" si="105">SUM(L263:L270)</f>
        <v>5857500</v>
      </c>
      <c r="M270" s="298">
        <f t="shared" ca="1" si="105"/>
        <v>5857500</v>
      </c>
      <c r="N270" s="298">
        <f t="shared" ca="1" si="105"/>
        <v>2430000</v>
      </c>
      <c r="O270" s="492">
        <f t="shared" ca="1" si="105"/>
        <v>0</v>
      </c>
      <c r="P270" s="497">
        <f t="shared" ca="1" si="105"/>
        <v>5396250</v>
      </c>
      <c r="Q270" s="301">
        <f t="shared" ca="1" si="105"/>
        <v>5259750</v>
      </c>
      <c r="R270" s="737"/>
      <c r="S270" s="306">
        <f>SUM(S263)</f>
        <v>0</v>
      </c>
      <c r="T270" s="301">
        <f>SUM(T263)</f>
        <v>0</v>
      </c>
      <c r="U270" s="306">
        <f>SUM(U263)</f>
        <v>0</v>
      </c>
      <c r="V270" s="4"/>
    </row>
    <row r="271" spans="1:22" ht="14.25" customHeight="1" outlineLevel="1" thickBot="1" x14ac:dyDescent="0.25">
      <c r="A271" s="623" t="s">
        <v>192</v>
      </c>
      <c r="B271" s="624"/>
      <c r="C271" s="715" t="s">
        <v>12</v>
      </c>
      <c r="D271" s="716"/>
      <c r="E271" s="716"/>
      <c r="F271" s="716"/>
      <c r="G271" s="717"/>
      <c r="H271" s="402">
        <f t="shared" ref="H271:O271" si="106">SUM(H21+H74+H207+H196+H134)</f>
        <v>9473520</v>
      </c>
      <c r="I271" s="402">
        <f t="shared" si="106"/>
        <v>9361020</v>
      </c>
      <c r="J271" s="402">
        <f t="shared" si="106"/>
        <v>5863820</v>
      </c>
      <c r="K271" s="403">
        <f t="shared" si="106"/>
        <v>112500</v>
      </c>
      <c r="L271" s="404">
        <f t="shared" si="106"/>
        <v>9201600</v>
      </c>
      <c r="M271" s="402">
        <f t="shared" si="106"/>
        <v>9138900</v>
      </c>
      <c r="N271" s="402">
        <f t="shared" si="106"/>
        <v>5861700</v>
      </c>
      <c r="O271" s="493">
        <f t="shared" si="106"/>
        <v>62700</v>
      </c>
      <c r="P271" s="495">
        <f>SUM(P21+P74+P207+P196+P134)</f>
        <v>9732530</v>
      </c>
      <c r="Q271" s="504">
        <f>SUM(Q21+Q74+Q207+Q196+Q134)</f>
        <v>9973570</v>
      </c>
      <c r="R271" s="295"/>
      <c r="S271" s="295" t="s">
        <v>16</v>
      </c>
      <c r="T271" s="296" t="s">
        <v>16</v>
      </c>
      <c r="U271" s="297" t="s">
        <v>16</v>
      </c>
      <c r="V271" s="4"/>
    </row>
    <row r="272" spans="1:22" ht="19.5" customHeight="1" outlineLevel="1" thickBot="1" x14ac:dyDescent="0.25">
      <c r="A272" s="627" t="s">
        <v>193</v>
      </c>
      <c r="B272" s="718"/>
      <c r="C272" s="719" t="s">
        <v>48</v>
      </c>
      <c r="D272" s="517"/>
      <c r="E272" s="517"/>
      <c r="F272" s="517"/>
      <c r="G272" s="517"/>
      <c r="H272" s="517"/>
      <c r="I272" s="517"/>
      <c r="J272" s="517"/>
      <c r="K272" s="517"/>
      <c r="L272" s="517"/>
      <c r="M272" s="517"/>
      <c r="N272" s="517"/>
      <c r="O272" s="517"/>
      <c r="P272" s="720"/>
      <c r="Q272" s="517"/>
      <c r="R272" s="517"/>
      <c r="S272" s="517"/>
      <c r="T272" s="517"/>
      <c r="U272" s="721"/>
      <c r="V272" s="4"/>
    </row>
    <row r="273" spans="1:22" ht="24.75" customHeight="1" x14ac:dyDescent="0.2">
      <c r="A273" s="672" t="s">
        <v>122</v>
      </c>
      <c r="B273" s="673"/>
      <c r="C273" s="550"/>
      <c r="D273" s="714" t="s">
        <v>246</v>
      </c>
      <c r="E273" s="684" t="s">
        <v>181</v>
      </c>
      <c r="F273" s="703" t="s">
        <v>292</v>
      </c>
      <c r="G273" s="153" t="s">
        <v>18</v>
      </c>
      <c r="H273" s="231">
        <f>I273+K273</f>
        <v>30200</v>
      </c>
      <c r="I273" s="230">
        <v>30200</v>
      </c>
      <c r="J273" s="230">
        <v>23060</v>
      </c>
      <c r="K273" s="258"/>
      <c r="L273" s="229">
        <f>M273+O273</f>
        <v>29600</v>
      </c>
      <c r="M273" s="229">
        <v>29600</v>
      </c>
      <c r="N273" s="230">
        <v>22600</v>
      </c>
      <c r="O273" s="259"/>
      <c r="P273" s="201">
        <v>30320</v>
      </c>
      <c r="Q273" s="260">
        <v>30450</v>
      </c>
      <c r="R273" s="444" t="s">
        <v>342</v>
      </c>
      <c r="S273" s="135">
        <v>720</v>
      </c>
      <c r="T273" s="136">
        <v>710</v>
      </c>
      <c r="U273" s="137">
        <v>700</v>
      </c>
      <c r="V273" s="10"/>
    </row>
    <row r="274" spans="1:22" ht="24.75" customHeight="1" x14ac:dyDescent="0.2">
      <c r="A274" s="548"/>
      <c r="B274" s="549"/>
      <c r="C274" s="550"/>
      <c r="D274" s="714"/>
      <c r="E274" s="684"/>
      <c r="F274" s="703"/>
      <c r="G274" s="148" t="s">
        <v>58</v>
      </c>
      <c r="H274" s="196">
        <f>I274+K274</f>
        <v>56200</v>
      </c>
      <c r="I274" s="197">
        <v>55200</v>
      </c>
      <c r="J274" s="197">
        <v>38600</v>
      </c>
      <c r="K274" s="198">
        <v>1000</v>
      </c>
      <c r="L274" s="207">
        <f>M274+O274</f>
        <v>55900</v>
      </c>
      <c r="M274" s="207">
        <v>54900</v>
      </c>
      <c r="N274" s="197">
        <v>38400</v>
      </c>
      <c r="O274" s="198">
        <v>1000</v>
      </c>
      <c r="P274" s="202">
        <v>55400</v>
      </c>
      <c r="Q274" s="260">
        <v>56100</v>
      </c>
      <c r="R274" s="729" t="s">
        <v>341</v>
      </c>
      <c r="S274" s="731">
        <v>370</v>
      </c>
      <c r="T274" s="731">
        <v>370</v>
      </c>
      <c r="U274" s="731">
        <v>370</v>
      </c>
      <c r="V274" s="4"/>
    </row>
    <row r="275" spans="1:22" ht="24.75" customHeight="1" x14ac:dyDescent="0.2">
      <c r="A275" s="548"/>
      <c r="B275" s="549"/>
      <c r="C275" s="550"/>
      <c r="D275" s="714"/>
      <c r="E275" s="684"/>
      <c r="F275" s="703"/>
      <c r="G275" s="153" t="s">
        <v>85</v>
      </c>
      <c r="H275" s="196">
        <f>I275+K275</f>
        <v>100</v>
      </c>
      <c r="I275" s="197">
        <v>100</v>
      </c>
      <c r="J275" s="197"/>
      <c r="K275" s="198"/>
      <c r="L275" s="207">
        <f>M275+O275</f>
        <v>100</v>
      </c>
      <c r="M275" s="207">
        <v>100</v>
      </c>
      <c r="N275" s="197"/>
      <c r="O275" s="198"/>
      <c r="P275" s="202">
        <v>100</v>
      </c>
      <c r="Q275" s="260">
        <v>100</v>
      </c>
      <c r="R275" s="729"/>
      <c r="S275" s="733"/>
      <c r="T275" s="733"/>
      <c r="U275" s="733"/>
      <c r="V275" s="4"/>
    </row>
    <row r="276" spans="1:22" ht="24.75" hidden="1" customHeight="1" x14ac:dyDescent="0.2">
      <c r="A276" s="548"/>
      <c r="B276" s="549"/>
      <c r="C276" s="550"/>
      <c r="D276" s="714"/>
      <c r="E276" s="684"/>
      <c r="F276" s="703"/>
      <c r="G276" s="153" t="s">
        <v>275</v>
      </c>
      <c r="H276" s="196">
        <f>I276+K276</f>
        <v>0</v>
      </c>
      <c r="I276" s="197"/>
      <c r="J276" s="197"/>
      <c r="K276" s="198"/>
      <c r="L276" s="207">
        <f>M276+O276</f>
        <v>0</v>
      </c>
      <c r="M276" s="207"/>
      <c r="N276" s="197"/>
      <c r="O276" s="198"/>
      <c r="P276" s="202"/>
      <c r="Q276" s="260"/>
      <c r="R276" s="444"/>
      <c r="S276" s="95"/>
      <c r="T276" s="91"/>
      <c r="U276" s="95"/>
      <c r="V276" s="4"/>
    </row>
    <row r="277" spans="1:22" ht="24.75" customHeight="1" x14ac:dyDescent="0.2">
      <c r="A277" s="548"/>
      <c r="B277" s="549"/>
      <c r="C277" s="550"/>
      <c r="D277" s="714"/>
      <c r="E277" s="684"/>
      <c r="F277" s="703"/>
      <c r="G277" s="153" t="s">
        <v>376</v>
      </c>
      <c r="H277" s="196">
        <f>I277+K277</f>
        <v>0</v>
      </c>
      <c r="I277" s="197"/>
      <c r="J277" s="197"/>
      <c r="K277" s="198"/>
      <c r="L277" s="207">
        <f>M277+O277</f>
        <v>700</v>
      </c>
      <c r="M277" s="207">
        <v>700</v>
      </c>
      <c r="N277" s="197">
        <v>500</v>
      </c>
      <c r="O277" s="198"/>
      <c r="P277" s="202"/>
      <c r="Q277" s="260"/>
      <c r="R277" s="444"/>
      <c r="S277" s="95"/>
      <c r="T277" s="91"/>
      <c r="U277" s="95"/>
      <c r="V277" s="4"/>
    </row>
    <row r="278" spans="1:22" ht="24.75" customHeight="1" x14ac:dyDescent="0.2">
      <c r="A278" s="558"/>
      <c r="B278" s="559"/>
      <c r="C278" s="560"/>
      <c r="D278" s="662"/>
      <c r="E278" s="703"/>
      <c r="F278" s="613"/>
      <c r="G278" s="162" t="s">
        <v>11</v>
      </c>
      <c r="H278" s="193">
        <f>SUM(H273:H277)</f>
        <v>86500</v>
      </c>
      <c r="I278" s="203">
        <f t="shared" ref="I278:Q278" si="107">SUM(I273:I277)</f>
        <v>85500</v>
      </c>
      <c r="J278" s="203">
        <f t="shared" si="107"/>
        <v>61660</v>
      </c>
      <c r="K278" s="195">
        <f t="shared" si="107"/>
        <v>1000</v>
      </c>
      <c r="L278" s="194">
        <f>SUM(L273:L277)</f>
        <v>86300</v>
      </c>
      <c r="M278" s="203">
        <f t="shared" si="107"/>
        <v>85300</v>
      </c>
      <c r="N278" s="194">
        <f t="shared" si="107"/>
        <v>61500</v>
      </c>
      <c r="O278" s="208">
        <f t="shared" si="107"/>
        <v>1000</v>
      </c>
      <c r="P278" s="206">
        <f t="shared" si="107"/>
        <v>85820</v>
      </c>
      <c r="Q278" s="194">
        <f t="shared" si="107"/>
        <v>86650</v>
      </c>
      <c r="R278" s="444"/>
      <c r="S278" s="134"/>
      <c r="T278" s="133"/>
      <c r="U278" s="134"/>
      <c r="V278" s="6"/>
    </row>
    <row r="279" spans="1:22" ht="15.75" customHeight="1" x14ac:dyDescent="0.2">
      <c r="A279" s="588" t="s">
        <v>123</v>
      </c>
      <c r="B279" s="589"/>
      <c r="C279" s="590"/>
      <c r="D279" s="722" t="s">
        <v>17</v>
      </c>
      <c r="E279" s="724" t="s">
        <v>181</v>
      </c>
      <c r="F279" s="727"/>
      <c r="G279" s="345" t="s">
        <v>58</v>
      </c>
      <c r="H279" s="346">
        <f t="shared" ref="H279:H284" si="108">I279+K279</f>
        <v>94400</v>
      </c>
      <c r="I279" s="356">
        <f t="shared" ref="I279:K280" si="109">I286+I292+I299+I306+I312+I318+I324+I331+I337+I343+I349+I355+I361</f>
        <v>94400</v>
      </c>
      <c r="J279" s="356">
        <f t="shared" si="109"/>
        <v>0</v>
      </c>
      <c r="K279" s="375">
        <f t="shared" si="109"/>
        <v>0</v>
      </c>
      <c r="L279" s="347">
        <f t="shared" ref="L279:L284" si="110">M279+O279</f>
        <v>35300</v>
      </c>
      <c r="M279" s="356">
        <f>M286+M292+M299+M306+M312+M318+M324+M331+M337+M343+M349+M355+M361+M367</f>
        <v>35300</v>
      </c>
      <c r="N279" s="347">
        <f t="shared" ref="N279:Q280" si="111">N286+N292+N299+N306+N312+N318+N324+N331+N337+N343+N349+N355+N361</f>
        <v>0</v>
      </c>
      <c r="O279" s="375">
        <f t="shared" si="111"/>
        <v>0</v>
      </c>
      <c r="P279" s="358">
        <f t="shared" si="111"/>
        <v>98700</v>
      </c>
      <c r="Q279" s="366">
        <f t="shared" si="111"/>
        <v>100600</v>
      </c>
      <c r="R279" s="728" t="s">
        <v>55</v>
      </c>
      <c r="S279" s="731">
        <v>630</v>
      </c>
      <c r="T279" s="731">
        <v>630</v>
      </c>
      <c r="U279" s="731">
        <v>620</v>
      </c>
      <c r="V279" s="4"/>
    </row>
    <row r="280" spans="1:22" ht="15.75" hidden="1" customHeight="1" x14ac:dyDescent="0.2">
      <c r="A280" s="591"/>
      <c r="B280" s="592"/>
      <c r="C280" s="593"/>
      <c r="D280" s="723"/>
      <c r="E280" s="725"/>
      <c r="F280" s="724"/>
      <c r="G280" s="376" t="s">
        <v>18</v>
      </c>
      <c r="H280" s="346">
        <f t="shared" si="108"/>
        <v>0</v>
      </c>
      <c r="I280" s="356">
        <f t="shared" si="109"/>
        <v>0</v>
      </c>
      <c r="J280" s="356">
        <f t="shared" si="109"/>
        <v>0</v>
      </c>
      <c r="K280" s="357">
        <f t="shared" si="109"/>
        <v>0</v>
      </c>
      <c r="L280" s="347">
        <f t="shared" si="110"/>
        <v>0</v>
      </c>
      <c r="M280" s="377">
        <f>M287+M293+M300+M307+M313+M319+M325+M332+M338+M350</f>
        <v>0</v>
      </c>
      <c r="N280" s="367">
        <f t="shared" si="111"/>
        <v>0</v>
      </c>
      <c r="O280" s="375">
        <f t="shared" si="111"/>
        <v>0</v>
      </c>
      <c r="P280" s="358">
        <f t="shared" si="111"/>
        <v>0</v>
      </c>
      <c r="Q280" s="378">
        <f t="shared" si="111"/>
        <v>0</v>
      </c>
      <c r="R280" s="729"/>
      <c r="S280" s="732"/>
      <c r="T280" s="732"/>
      <c r="U280" s="732"/>
      <c r="V280" s="4"/>
    </row>
    <row r="281" spans="1:22" ht="15.75" customHeight="1" x14ac:dyDescent="0.2">
      <c r="A281" s="591"/>
      <c r="B281" s="592"/>
      <c r="C281" s="593"/>
      <c r="D281" s="723"/>
      <c r="E281" s="725"/>
      <c r="F281" s="724"/>
      <c r="G281" s="376" t="s">
        <v>93</v>
      </c>
      <c r="H281" s="346">
        <f t="shared" si="108"/>
        <v>0</v>
      </c>
      <c r="I281" s="356"/>
      <c r="J281" s="356"/>
      <c r="K281" s="357"/>
      <c r="L281" s="347">
        <f t="shared" si="110"/>
        <v>49300</v>
      </c>
      <c r="M281" s="377">
        <f>SUM(M294+M301+M326)</f>
        <v>49300</v>
      </c>
      <c r="N281" s="367">
        <f t="shared" ref="N281:Q281" si="112">SUM(N294+N301+N326)</f>
        <v>0</v>
      </c>
      <c r="O281" s="357">
        <f t="shared" si="112"/>
        <v>0</v>
      </c>
      <c r="P281" s="369">
        <f t="shared" si="112"/>
        <v>0</v>
      </c>
      <c r="Q281" s="367">
        <f t="shared" si="112"/>
        <v>0</v>
      </c>
      <c r="R281" s="729"/>
      <c r="S281" s="733"/>
      <c r="T281" s="733"/>
      <c r="U281" s="733"/>
      <c r="V281" s="4"/>
    </row>
    <row r="282" spans="1:22" ht="11.25" hidden="1" customHeight="1" x14ac:dyDescent="0.2">
      <c r="A282" s="591"/>
      <c r="B282" s="592"/>
      <c r="C282" s="593"/>
      <c r="D282" s="723"/>
      <c r="E282" s="725"/>
      <c r="F282" s="724"/>
      <c r="G282" s="376" t="s">
        <v>271</v>
      </c>
      <c r="H282" s="346">
        <f t="shared" si="108"/>
        <v>0</v>
      </c>
      <c r="I282" s="356">
        <f t="shared" ref="I282:K284" si="113">I288+I295+I302+I308+I314+I320+I327+I333+I339+I345+I351+I357+I363</f>
        <v>0</v>
      </c>
      <c r="J282" s="356">
        <f t="shared" si="113"/>
        <v>0</v>
      </c>
      <c r="K282" s="357">
        <f t="shared" si="113"/>
        <v>0</v>
      </c>
      <c r="L282" s="347">
        <f t="shared" si="110"/>
        <v>0</v>
      </c>
      <c r="M282" s="377">
        <f t="shared" ref="M282:Q284" si="114">M288+M295+M302+M308+M314+M320+M327+M333+M339+M345+M351+M357+M363</f>
        <v>0</v>
      </c>
      <c r="N282" s="367">
        <f t="shared" si="114"/>
        <v>0</v>
      </c>
      <c r="O282" s="375">
        <f t="shared" si="114"/>
        <v>0</v>
      </c>
      <c r="P282" s="358">
        <f t="shared" si="114"/>
        <v>0</v>
      </c>
      <c r="Q282" s="378">
        <f t="shared" si="114"/>
        <v>0</v>
      </c>
      <c r="R282" s="729"/>
      <c r="S282" s="119"/>
      <c r="T282" s="161"/>
      <c r="U282" s="119"/>
      <c r="V282" s="4"/>
    </row>
    <row r="283" spans="1:22" ht="11.25" hidden="1" customHeight="1" x14ac:dyDescent="0.2">
      <c r="A283" s="591"/>
      <c r="B283" s="592"/>
      <c r="C283" s="593"/>
      <c r="D283" s="723"/>
      <c r="E283" s="725"/>
      <c r="F283" s="724"/>
      <c r="G283" s="376" t="s">
        <v>85</v>
      </c>
      <c r="H283" s="346">
        <f t="shared" si="108"/>
        <v>0</v>
      </c>
      <c r="I283" s="356">
        <f t="shared" si="113"/>
        <v>0</v>
      </c>
      <c r="J283" s="356">
        <f t="shared" si="113"/>
        <v>0</v>
      </c>
      <c r="K283" s="357">
        <f t="shared" si="113"/>
        <v>0</v>
      </c>
      <c r="L283" s="347">
        <f t="shared" si="110"/>
        <v>0</v>
      </c>
      <c r="M283" s="377">
        <f t="shared" si="114"/>
        <v>0</v>
      </c>
      <c r="N283" s="367">
        <f t="shared" si="114"/>
        <v>0</v>
      </c>
      <c r="O283" s="375">
        <f t="shared" si="114"/>
        <v>0</v>
      </c>
      <c r="P283" s="358">
        <f t="shared" si="114"/>
        <v>0</v>
      </c>
      <c r="Q283" s="378">
        <f t="shared" si="114"/>
        <v>0</v>
      </c>
      <c r="R283" s="729"/>
      <c r="S283" s="119"/>
      <c r="T283" s="161"/>
      <c r="U283" s="119"/>
      <c r="V283" s="4"/>
    </row>
    <row r="284" spans="1:22" ht="12.75" hidden="1" customHeight="1" x14ac:dyDescent="0.2">
      <c r="A284" s="591"/>
      <c r="B284" s="592"/>
      <c r="C284" s="593"/>
      <c r="D284" s="723"/>
      <c r="E284" s="725"/>
      <c r="F284" s="724"/>
      <c r="G284" s="376" t="s">
        <v>272</v>
      </c>
      <c r="H284" s="346">
        <f t="shared" si="108"/>
        <v>0</v>
      </c>
      <c r="I284" s="356">
        <f t="shared" si="113"/>
        <v>0</v>
      </c>
      <c r="J284" s="356">
        <f t="shared" si="113"/>
        <v>0</v>
      </c>
      <c r="K284" s="357">
        <f t="shared" si="113"/>
        <v>0</v>
      </c>
      <c r="L284" s="347">
        <f t="shared" si="110"/>
        <v>0</v>
      </c>
      <c r="M284" s="377">
        <f t="shared" si="114"/>
        <v>0</v>
      </c>
      <c r="N284" s="367">
        <f t="shared" si="114"/>
        <v>0</v>
      </c>
      <c r="O284" s="375">
        <f t="shared" si="114"/>
        <v>0</v>
      </c>
      <c r="P284" s="358">
        <f t="shared" si="114"/>
        <v>0</v>
      </c>
      <c r="Q284" s="378">
        <f t="shared" si="114"/>
        <v>0</v>
      </c>
      <c r="R284" s="729"/>
      <c r="S284" s="119"/>
      <c r="T284" s="161"/>
      <c r="U284" s="119"/>
      <c r="V284" s="4"/>
    </row>
    <row r="285" spans="1:22" ht="12.6" customHeight="1" x14ac:dyDescent="0.2">
      <c r="A285" s="594"/>
      <c r="B285" s="595"/>
      <c r="C285" s="596"/>
      <c r="D285" s="723"/>
      <c r="E285" s="726"/>
      <c r="F285" s="724"/>
      <c r="G285" s="379" t="s">
        <v>11</v>
      </c>
      <c r="H285" s="339">
        <f>SUM(H279:H284)</f>
        <v>94400</v>
      </c>
      <c r="I285" s="351">
        <f t="shared" ref="I285:Q285" si="115">SUM(I279:I284)</f>
        <v>94400</v>
      </c>
      <c r="J285" s="351">
        <f t="shared" si="115"/>
        <v>0</v>
      </c>
      <c r="K285" s="352">
        <f t="shared" si="115"/>
        <v>0</v>
      </c>
      <c r="L285" s="340">
        <f>SUM(L279:L284)</f>
        <v>84600</v>
      </c>
      <c r="M285" s="351">
        <f t="shared" si="115"/>
        <v>84600</v>
      </c>
      <c r="N285" s="340">
        <f t="shared" si="115"/>
        <v>0</v>
      </c>
      <c r="O285" s="352">
        <f t="shared" si="115"/>
        <v>0</v>
      </c>
      <c r="P285" s="354">
        <f t="shared" si="115"/>
        <v>98700</v>
      </c>
      <c r="Q285" s="342">
        <f t="shared" si="115"/>
        <v>100600</v>
      </c>
      <c r="R285" s="730"/>
      <c r="S285" s="303"/>
      <c r="T285" s="302"/>
      <c r="U285" s="303"/>
      <c r="V285" s="4"/>
    </row>
    <row r="286" spans="1:22" ht="16.5" customHeight="1" x14ac:dyDescent="0.2">
      <c r="A286" s="705" t="s">
        <v>148</v>
      </c>
      <c r="B286" s="706"/>
      <c r="C286" s="707"/>
      <c r="D286" s="681" t="s">
        <v>247</v>
      </c>
      <c r="E286" s="170"/>
      <c r="F286" s="683" t="s">
        <v>97</v>
      </c>
      <c r="G286" s="148" t="s">
        <v>58</v>
      </c>
      <c r="H286" s="196">
        <f t="shared" ref="H286:H290" si="116">I286+K286</f>
        <v>23000</v>
      </c>
      <c r="I286" s="197">
        <v>23000</v>
      </c>
      <c r="J286" s="197"/>
      <c r="K286" s="261"/>
      <c r="L286" s="207">
        <f>M286+O286</f>
        <v>23000</v>
      </c>
      <c r="M286" s="197">
        <v>23000</v>
      </c>
      <c r="N286" s="207"/>
      <c r="O286" s="261"/>
      <c r="P286" s="202">
        <v>23000</v>
      </c>
      <c r="Q286" s="240">
        <v>23000</v>
      </c>
      <c r="R286" s="663"/>
      <c r="S286" s="157"/>
      <c r="T286" s="156"/>
      <c r="U286" s="157"/>
      <c r="V286" s="4"/>
    </row>
    <row r="287" spans="1:22" ht="13.5" hidden="1" customHeight="1" x14ac:dyDescent="0.2">
      <c r="A287" s="708"/>
      <c r="B287" s="709"/>
      <c r="C287" s="710"/>
      <c r="D287" s="682"/>
      <c r="E287" s="143"/>
      <c r="F287" s="684"/>
      <c r="G287" s="152" t="s">
        <v>18</v>
      </c>
      <c r="H287" s="196">
        <f t="shared" si="116"/>
        <v>0</v>
      </c>
      <c r="I287" s="257"/>
      <c r="J287" s="257"/>
      <c r="K287" s="263"/>
      <c r="L287" s="207">
        <f t="shared" ref="L287:L290" si="117">M287+O287</f>
        <v>0</v>
      </c>
      <c r="M287" s="264"/>
      <c r="N287" s="265"/>
      <c r="O287" s="263"/>
      <c r="P287" s="266"/>
      <c r="Q287" s="267"/>
      <c r="R287" s="663"/>
      <c r="S287" s="158"/>
      <c r="T287" s="150"/>
      <c r="U287" s="158"/>
      <c r="V287" s="4"/>
    </row>
    <row r="288" spans="1:22" ht="11.25" hidden="1" customHeight="1" x14ac:dyDescent="0.2">
      <c r="A288" s="708"/>
      <c r="B288" s="709"/>
      <c r="C288" s="710"/>
      <c r="D288" s="682"/>
      <c r="E288" s="143"/>
      <c r="F288" s="684"/>
      <c r="G288" s="152" t="s">
        <v>271</v>
      </c>
      <c r="H288" s="196">
        <f t="shared" si="116"/>
        <v>0</v>
      </c>
      <c r="I288" s="257"/>
      <c r="J288" s="257"/>
      <c r="K288" s="263"/>
      <c r="L288" s="207">
        <f t="shared" si="117"/>
        <v>0</v>
      </c>
      <c r="M288" s="264"/>
      <c r="N288" s="265"/>
      <c r="O288" s="263"/>
      <c r="P288" s="266"/>
      <c r="Q288" s="267"/>
      <c r="R288" s="663"/>
      <c r="S288" s="158"/>
      <c r="T288" s="150"/>
      <c r="U288" s="158"/>
      <c r="V288" s="4"/>
    </row>
    <row r="289" spans="1:22" ht="11.25" hidden="1" customHeight="1" x14ac:dyDescent="0.2">
      <c r="A289" s="708"/>
      <c r="B289" s="709"/>
      <c r="C289" s="710"/>
      <c r="D289" s="682"/>
      <c r="E289" s="143"/>
      <c r="F289" s="684"/>
      <c r="G289" s="152" t="s">
        <v>85</v>
      </c>
      <c r="H289" s="196">
        <f t="shared" si="116"/>
        <v>0</v>
      </c>
      <c r="I289" s="257"/>
      <c r="J289" s="257"/>
      <c r="K289" s="263"/>
      <c r="L289" s="207">
        <f t="shared" si="117"/>
        <v>0</v>
      </c>
      <c r="M289" s="264"/>
      <c r="N289" s="265"/>
      <c r="O289" s="263"/>
      <c r="P289" s="266"/>
      <c r="Q289" s="267"/>
      <c r="R289" s="663"/>
      <c r="S289" s="158"/>
      <c r="T289" s="150"/>
      <c r="U289" s="158"/>
      <c r="V289" s="4"/>
    </row>
    <row r="290" spans="1:22" ht="17.25" hidden="1" customHeight="1" x14ac:dyDescent="0.2">
      <c r="A290" s="708"/>
      <c r="B290" s="709"/>
      <c r="C290" s="710"/>
      <c r="D290" s="682"/>
      <c r="E290" s="143"/>
      <c r="F290" s="684"/>
      <c r="G290" s="152" t="s">
        <v>272</v>
      </c>
      <c r="H290" s="196">
        <f t="shared" si="116"/>
        <v>0</v>
      </c>
      <c r="I290" s="257"/>
      <c r="J290" s="257"/>
      <c r="K290" s="263"/>
      <c r="L290" s="207">
        <f t="shared" si="117"/>
        <v>0</v>
      </c>
      <c r="M290" s="264"/>
      <c r="N290" s="265"/>
      <c r="O290" s="263"/>
      <c r="P290" s="266"/>
      <c r="Q290" s="267"/>
      <c r="R290" s="663"/>
      <c r="S290" s="158"/>
      <c r="T290" s="150"/>
      <c r="U290" s="158"/>
      <c r="V290" s="4"/>
    </row>
    <row r="291" spans="1:22" ht="29.25" customHeight="1" x14ac:dyDescent="0.2">
      <c r="A291" s="711"/>
      <c r="B291" s="712"/>
      <c r="C291" s="713"/>
      <c r="D291" s="714"/>
      <c r="E291" s="143"/>
      <c r="F291" s="703"/>
      <c r="G291" s="12" t="s">
        <v>11</v>
      </c>
      <c r="H291" s="193">
        <f t="shared" ref="H291:Q291" si="118">SUM(H286:H290)</f>
        <v>23000</v>
      </c>
      <c r="I291" s="203">
        <f t="shared" si="118"/>
        <v>23000</v>
      </c>
      <c r="J291" s="203">
        <f t="shared" si="118"/>
        <v>0</v>
      </c>
      <c r="K291" s="251">
        <f t="shared" si="118"/>
        <v>0</v>
      </c>
      <c r="L291" s="194">
        <f t="shared" si="118"/>
        <v>23000</v>
      </c>
      <c r="M291" s="246">
        <f t="shared" si="118"/>
        <v>23000</v>
      </c>
      <c r="N291" s="245">
        <f t="shared" si="118"/>
        <v>0</v>
      </c>
      <c r="O291" s="251">
        <f t="shared" si="118"/>
        <v>0</v>
      </c>
      <c r="P291" s="268">
        <f t="shared" si="118"/>
        <v>23000</v>
      </c>
      <c r="Q291" s="252">
        <f t="shared" si="118"/>
        <v>23000</v>
      </c>
      <c r="R291" s="663"/>
      <c r="S291" s="92"/>
      <c r="T291" s="93"/>
      <c r="U291" s="92"/>
      <c r="V291" s="4"/>
    </row>
    <row r="292" spans="1:22" ht="18.75" customHeight="1" outlineLevel="1" x14ac:dyDescent="0.2">
      <c r="A292" s="545" t="s">
        <v>149</v>
      </c>
      <c r="B292" s="546"/>
      <c r="C292" s="547"/>
      <c r="D292" s="662" t="s">
        <v>248</v>
      </c>
      <c r="E292" s="683"/>
      <c r="F292" s="613" t="s">
        <v>98</v>
      </c>
      <c r="G292" s="148" t="s">
        <v>58</v>
      </c>
      <c r="H292" s="196">
        <f t="shared" ref="H292:H297" si="119">I292+K292</f>
        <v>22000</v>
      </c>
      <c r="I292" s="197">
        <v>22000</v>
      </c>
      <c r="J292" s="197"/>
      <c r="K292" s="261"/>
      <c r="L292" s="207">
        <f t="shared" ref="L292:L297" si="120">M292+O292</f>
        <v>0</v>
      </c>
      <c r="M292" s="197"/>
      <c r="N292" s="207"/>
      <c r="O292" s="261"/>
      <c r="P292" s="240">
        <v>24000</v>
      </c>
      <c r="Q292" s="200">
        <v>25000</v>
      </c>
      <c r="R292" s="663"/>
      <c r="S292" s="157"/>
      <c r="T292" s="156"/>
      <c r="U292" s="157"/>
      <c r="V292" s="4"/>
    </row>
    <row r="293" spans="1:22" ht="14.25" hidden="1" customHeight="1" outlineLevel="1" x14ac:dyDescent="0.2">
      <c r="A293" s="548"/>
      <c r="B293" s="549"/>
      <c r="C293" s="550"/>
      <c r="D293" s="681"/>
      <c r="E293" s="684"/>
      <c r="F293" s="683"/>
      <c r="G293" s="152" t="s">
        <v>18</v>
      </c>
      <c r="H293" s="196">
        <f t="shared" si="119"/>
        <v>0</v>
      </c>
      <c r="I293" s="197"/>
      <c r="J293" s="197"/>
      <c r="K293" s="228"/>
      <c r="L293" s="207">
        <f t="shared" si="120"/>
        <v>0</v>
      </c>
      <c r="M293" s="241"/>
      <c r="N293" s="249"/>
      <c r="O293" s="242"/>
      <c r="P293" s="262"/>
      <c r="Q293" s="244"/>
      <c r="R293" s="663"/>
      <c r="S293" s="119"/>
      <c r="T293" s="161"/>
      <c r="U293" s="119"/>
      <c r="V293" s="4"/>
    </row>
    <row r="294" spans="1:22" ht="18" customHeight="1" outlineLevel="1" x14ac:dyDescent="0.2">
      <c r="A294" s="548"/>
      <c r="B294" s="549"/>
      <c r="C294" s="550"/>
      <c r="D294" s="681"/>
      <c r="E294" s="684"/>
      <c r="F294" s="683"/>
      <c r="G294" s="152" t="s">
        <v>93</v>
      </c>
      <c r="H294" s="196">
        <f t="shared" si="119"/>
        <v>0</v>
      </c>
      <c r="I294" s="197"/>
      <c r="J294" s="197"/>
      <c r="K294" s="228"/>
      <c r="L294" s="207">
        <f t="shared" si="120"/>
        <v>16300</v>
      </c>
      <c r="M294" s="241">
        <v>16300</v>
      </c>
      <c r="N294" s="249"/>
      <c r="O294" s="242"/>
      <c r="P294" s="262"/>
      <c r="Q294" s="244"/>
      <c r="R294" s="663"/>
      <c r="S294" s="119"/>
      <c r="T294" s="161"/>
      <c r="U294" s="119"/>
      <c r="V294" s="4"/>
    </row>
    <row r="295" spans="1:22" ht="18.75" hidden="1" customHeight="1" outlineLevel="1" x14ac:dyDescent="0.2">
      <c r="A295" s="548"/>
      <c r="B295" s="549"/>
      <c r="C295" s="550"/>
      <c r="D295" s="681"/>
      <c r="E295" s="684"/>
      <c r="F295" s="683"/>
      <c r="G295" s="152" t="s">
        <v>271</v>
      </c>
      <c r="H295" s="196">
        <f t="shared" si="119"/>
        <v>0</v>
      </c>
      <c r="I295" s="197"/>
      <c r="J295" s="197"/>
      <c r="K295" s="228"/>
      <c r="L295" s="207">
        <f t="shared" si="120"/>
        <v>0</v>
      </c>
      <c r="M295" s="241"/>
      <c r="N295" s="249"/>
      <c r="O295" s="242"/>
      <c r="P295" s="262"/>
      <c r="Q295" s="244"/>
      <c r="R295" s="663"/>
      <c r="S295" s="119"/>
      <c r="T295" s="161"/>
      <c r="U295" s="119"/>
      <c r="V295" s="4"/>
    </row>
    <row r="296" spans="1:22" ht="14.25" hidden="1" customHeight="1" outlineLevel="1" x14ac:dyDescent="0.2">
      <c r="A296" s="548"/>
      <c r="B296" s="549"/>
      <c r="C296" s="550"/>
      <c r="D296" s="681"/>
      <c r="E296" s="684"/>
      <c r="F296" s="683"/>
      <c r="G296" s="152" t="s">
        <v>85</v>
      </c>
      <c r="H296" s="196">
        <f t="shared" si="119"/>
        <v>0</v>
      </c>
      <c r="I296" s="197"/>
      <c r="J296" s="197"/>
      <c r="K296" s="228"/>
      <c r="L296" s="207">
        <f t="shared" si="120"/>
        <v>0</v>
      </c>
      <c r="M296" s="241"/>
      <c r="N296" s="249"/>
      <c r="O296" s="242"/>
      <c r="P296" s="262"/>
      <c r="Q296" s="244"/>
      <c r="R296" s="663"/>
      <c r="S296" s="119"/>
      <c r="T296" s="161"/>
      <c r="U296" s="119"/>
      <c r="V296" s="4"/>
    </row>
    <row r="297" spans="1:22" hidden="1" outlineLevel="1" x14ac:dyDescent="0.2">
      <c r="A297" s="548"/>
      <c r="B297" s="549"/>
      <c r="C297" s="550"/>
      <c r="D297" s="681"/>
      <c r="E297" s="684"/>
      <c r="F297" s="683"/>
      <c r="G297" s="152" t="s">
        <v>272</v>
      </c>
      <c r="H297" s="196">
        <f t="shared" si="119"/>
        <v>0</v>
      </c>
      <c r="I297" s="197"/>
      <c r="J297" s="197"/>
      <c r="K297" s="228"/>
      <c r="L297" s="207">
        <f t="shared" si="120"/>
        <v>0</v>
      </c>
      <c r="M297" s="241"/>
      <c r="N297" s="249"/>
      <c r="O297" s="242"/>
      <c r="P297" s="262"/>
      <c r="Q297" s="244"/>
      <c r="R297" s="663"/>
      <c r="S297" s="119"/>
      <c r="T297" s="161"/>
      <c r="U297" s="119"/>
      <c r="V297" s="4"/>
    </row>
    <row r="298" spans="1:22" ht="20.25" customHeight="1" outlineLevel="1" x14ac:dyDescent="0.2">
      <c r="A298" s="558"/>
      <c r="B298" s="559"/>
      <c r="C298" s="560"/>
      <c r="D298" s="681"/>
      <c r="E298" s="703"/>
      <c r="F298" s="683"/>
      <c r="G298" s="12" t="s">
        <v>11</v>
      </c>
      <c r="H298" s="193">
        <f>SUM(H292:H297)</f>
        <v>22000</v>
      </c>
      <c r="I298" s="203">
        <f t="shared" ref="I298:Q298" si="121">SUM(I292:I297)</f>
        <v>22000</v>
      </c>
      <c r="J298" s="203">
        <f t="shared" si="121"/>
        <v>0</v>
      </c>
      <c r="K298" s="251">
        <f t="shared" si="121"/>
        <v>0</v>
      </c>
      <c r="L298" s="194">
        <f t="shared" si="121"/>
        <v>16300</v>
      </c>
      <c r="M298" s="246">
        <f t="shared" si="121"/>
        <v>16300</v>
      </c>
      <c r="N298" s="246">
        <f t="shared" si="121"/>
        <v>0</v>
      </c>
      <c r="O298" s="251">
        <f t="shared" si="121"/>
        <v>0</v>
      </c>
      <c r="P298" s="268">
        <f t="shared" si="121"/>
        <v>24000</v>
      </c>
      <c r="Q298" s="252">
        <f t="shared" si="121"/>
        <v>25000</v>
      </c>
      <c r="R298" s="663"/>
      <c r="S298" s="92"/>
      <c r="T298" s="93"/>
      <c r="U298" s="92"/>
      <c r="V298" s="4"/>
    </row>
    <row r="299" spans="1:22" ht="17.25" customHeight="1" outlineLevel="1" x14ac:dyDescent="0.2">
      <c r="A299" s="545" t="s">
        <v>150</v>
      </c>
      <c r="B299" s="546"/>
      <c r="C299" s="547"/>
      <c r="D299" s="662" t="s">
        <v>249</v>
      </c>
      <c r="E299" s="683"/>
      <c r="F299" s="613" t="s">
        <v>99</v>
      </c>
      <c r="G299" s="148" t="s">
        <v>58</v>
      </c>
      <c r="H299" s="196">
        <f t="shared" ref="H299:H304" si="122">I299+K299</f>
        <v>24000</v>
      </c>
      <c r="I299" s="197">
        <v>24000</v>
      </c>
      <c r="J299" s="197"/>
      <c r="K299" s="261"/>
      <c r="L299" s="207">
        <f t="shared" ref="L299:L304" si="123">M299+O299</f>
        <v>0</v>
      </c>
      <c r="M299" s="197"/>
      <c r="N299" s="197"/>
      <c r="O299" s="261"/>
      <c r="P299" s="240">
        <v>24000</v>
      </c>
      <c r="Q299" s="200">
        <v>24000</v>
      </c>
      <c r="R299" s="663"/>
      <c r="S299" s="157"/>
      <c r="T299" s="156"/>
      <c r="U299" s="157"/>
      <c r="V299" s="4"/>
    </row>
    <row r="300" spans="1:22" ht="4.5" hidden="1" customHeight="1" outlineLevel="1" x14ac:dyDescent="0.2">
      <c r="A300" s="548"/>
      <c r="B300" s="549"/>
      <c r="C300" s="550"/>
      <c r="D300" s="681"/>
      <c r="E300" s="684"/>
      <c r="F300" s="683"/>
      <c r="G300" s="152" t="s">
        <v>18</v>
      </c>
      <c r="H300" s="196">
        <f t="shared" si="122"/>
        <v>0</v>
      </c>
      <c r="I300" s="197"/>
      <c r="J300" s="197"/>
      <c r="K300" s="228"/>
      <c r="L300" s="207">
        <f t="shared" si="123"/>
        <v>0</v>
      </c>
      <c r="M300" s="249"/>
      <c r="N300" s="249"/>
      <c r="O300" s="228"/>
      <c r="P300" s="262"/>
      <c r="Q300" s="244"/>
      <c r="R300" s="663"/>
      <c r="S300" s="119"/>
      <c r="T300" s="161"/>
      <c r="U300" s="119"/>
      <c r="V300" s="4"/>
    </row>
    <row r="301" spans="1:22" ht="18" customHeight="1" outlineLevel="1" x14ac:dyDescent="0.2">
      <c r="A301" s="548"/>
      <c r="B301" s="549"/>
      <c r="C301" s="550"/>
      <c r="D301" s="681"/>
      <c r="E301" s="684"/>
      <c r="F301" s="683"/>
      <c r="G301" s="152" t="s">
        <v>93</v>
      </c>
      <c r="H301" s="196">
        <f t="shared" si="122"/>
        <v>0</v>
      </c>
      <c r="I301" s="197"/>
      <c r="J301" s="197"/>
      <c r="K301" s="228"/>
      <c r="L301" s="207">
        <f t="shared" si="123"/>
        <v>24000</v>
      </c>
      <c r="M301" s="249">
        <v>24000</v>
      </c>
      <c r="N301" s="249"/>
      <c r="O301" s="228"/>
      <c r="P301" s="262"/>
      <c r="Q301" s="244"/>
      <c r="R301" s="663"/>
      <c r="S301" s="119"/>
      <c r="T301" s="161"/>
      <c r="U301" s="119"/>
      <c r="V301" s="4"/>
    </row>
    <row r="302" spans="1:22" ht="14.25" hidden="1" customHeight="1" outlineLevel="1" x14ac:dyDescent="0.2">
      <c r="A302" s="548"/>
      <c r="B302" s="549"/>
      <c r="C302" s="550"/>
      <c r="D302" s="681"/>
      <c r="E302" s="684"/>
      <c r="F302" s="683"/>
      <c r="G302" s="152" t="s">
        <v>271</v>
      </c>
      <c r="H302" s="196">
        <f t="shared" si="122"/>
        <v>0</v>
      </c>
      <c r="I302" s="197"/>
      <c r="J302" s="197"/>
      <c r="K302" s="228"/>
      <c r="L302" s="207">
        <f t="shared" si="123"/>
        <v>0</v>
      </c>
      <c r="M302" s="249"/>
      <c r="N302" s="249"/>
      <c r="O302" s="228"/>
      <c r="P302" s="262"/>
      <c r="Q302" s="244"/>
      <c r="R302" s="663"/>
      <c r="S302" s="119"/>
      <c r="T302" s="161"/>
      <c r="U302" s="119"/>
      <c r="V302" s="4"/>
    </row>
    <row r="303" spans="1:22" ht="14.25" hidden="1" customHeight="1" outlineLevel="1" x14ac:dyDescent="0.2">
      <c r="A303" s="548"/>
      <c r="B303" s="549"/>
      <c r="C303" s="550"/>
      <c r="D303" s="681"/>
      <c r="E303" s="684"/>
      <c r="F303" s="683"/>
      <c r="G303" s="152" t="s">
        <v>85</v>
      </c>
      <c r="H303" s="196">
        <f t="shared" si="122"/>
        <v>0</v>
      </c>
      <c r="I303" s="197"/>
      <c r="J303" s="197"/>
      <c r="K303" s="228"/>
      <c r="L303" s="207">
        <f t="shared" si="123"/>
        <v>0</v>
      </c>
      <c r="M303" s="249"/>
      <c r="N303" s="249"/>
      <c r="O303" s="228"/>
      <c r="P303" s="262"/>
      <c r="Q303" s="244"/>
      <c r="R303" s="663"/>
      <c r="S303" s="119"/>
      <c r="T303" s="161"/>
      <c r="U303" s="119"/>
      <c r="V303" s="4"/>
    </row>
    <row r="304" spans="1:22" ht="14.25" hidden="1" customHeight="1" outlineLevel="1" x14ac:dyDescent="0.2">
      <c r="A304" s="548"/>
      <c r="B304" s="549"/>
      <c r="C304" s="550"/>
      <c r="D304" s="681"/>
      <c r="E304" s="684"/>
      <c r="F304" s="683"/>
      <c r="G304" s="152" t="s">
        <v>272</v>
      </c>
      <c r="H304" s="196">
        <f t="shared" si="122"/>
        <v>0</v>
      </c>
      <c r="I304" s="197"/>
      <c r="J304" s="197"/>
      <c r="K304" s="228"/>
      <c r="L304" s="207">
        <f t="shared" si="123"/>
        <v>0</v>
      </c>
      <c r="M304" s="249"/>
      <c r="N304" s="249"/>
      <c r="O304" s="228"/>
      <c r="P304" s="262"/>
      <c r="Q304" s="244"/>
      <c r="R304" s="663"/>
      <c r="S304" s="119"/>
      <c r="T304" s="161"/>
      <c r="U304" s="119"/>
      <c r="V304" s="4"/>
    </row>
    <row r="305" spans="1:22" ht="21.75" customHeight="1" outlineLevel="1" x14ac:dyDescent="0.2">
      <c r="A305" s="558"/>
      <c r="B305" s="559"/>
      <c r="C305" s="560"/>
      <c r="D305" s="681"/>
      <c r="E305" s="703"/>
      <c r="F305" s="683"/>
      <c r="G305" s="12" t="s">
        <v>11</v>
      </c>
      <c r="H305" s="193">
        <f>SUM(H299:H304)</f>
        <v>24000</v>
      </c>
      <c r="I305" s="203">
        <f t="shared" ref="I305:Q305" si="124">SUM(I299:I304)</f>
        <v>24000</v>
      </c>
      <c r="J305" s="203">
        <f t="shared" si="124"/>
        <v>0</v>
      </c>
      <c r="K305" s="251">
        <f t="shared" si="124"/>
        <v>0</v>
      </c>
      <c r="L305" s="194">
        <f t="shared" si="124"/>
        <v>24000</v>
      </c>
      <c r="M305" s="246">
        <f t="shared" si="124"/>
        <v>24000</v>
      </c>
      <c r="N305" s="246">
        <f t="shared" si="124"/>
        <v>0</v>
      </c>
      <c r="O305" s="251">
        <f t="shared" si="124"/>
        <v>0</v>
      </c>
      <c r="P305" s="268">
        <f t="shared" si="124"/>
        <v>24000</v>
      </c>
      <c r="Q305" s="252">
        <f t="shared" si="124"/>
        <v>24000</v>
      </c>
      <c r="R305" s="663"/>
      <c r="S305" s="92"/>
      <c r="T305" s="93"/>
      <c r="U305" s="92"/>
      <c r="V305" s="4"/>
    </row>
    <row r="306" spans="1:22" ht="14.25" customHeight="1" outlineLevel="1" x14ac:dyDescent="0.2">
      <c r="A306" s="545" t="s">
        <v>151</v>
      </c>
      <c r="B306" s="546"/>
      <c r="C306" s="547"/>
      <c r="D306" s="662" t="s">
        <v>250</v>
      </c>
      <c r="E306" s="683"/>
      <c r="F306" s="613" t="s">
        <v>100</v>
      </c>
      <c r="G306" s="148" t="s">
        <v>58</v>
      </c>
      <c r="H306" s="196">
        <f>I306+K306</f>
        <v>200</v>
      </c>
      <c r="I306" s="197">
        <v>200</v>
      </c>
      <c r="J306" s="197"/>
      <c r="K306" s="261"/>
      <c r="L306" s="207">
        <f>M306+O306</f>
        <v>200</v>
      </c>
      <c r="M306" s="197">
        <v>200</v>
      </c>
      <c r="N306" s="197"/>
      <c r="O306" s="261"/>
      <c r="P306" s="240">
        <v>200</v>
      </c>
      <c r="Q306" s="200">
        <v>200</v>
      </c>
      <c r="R306" s="663"/>
      <c r="S306" s="157"/>
      <c r="T306" s="156"/>
      <c r="U306" s="157"/>
      <c r="V306" s="4"/>
    </row>
    <row r="307" spans="1:22" ht="14.25" hidden="1" customHeight="1" outlineLevel="1" x14ac:dyDescent="0.2">
      <c r="A307" s="548"/>
      <c r="B307" s="549"/>
      <c r="C307" s="550"/>
      <c r="D307" s="681"/>
      <c r="E307" s="684"/>
      <c r="F307" s="683"/>
      <c r="G307" s="152" t="s">
        <v>18</v>
      </c>
      <c r="H307" s="196">
        <f>I307+K307</f>
        <v>0</v>
      </c>
      <c r="I307" s="197"/>
      <c r="J307" s="197"/>
      <c r="K307" s="228"/>
      <c r="L307" s="207">
        <f>M307+O307</f>
        <v>0</v>
      </c>
      <c r="M307" s="249"/>
      <c r="N307" s="249"/>
      <c r="O307" s="228"/>
      <c r="P307" s="262"/>
      <c r="Q307" s="244"/>
      <c r="R307" s="663"/>
      <c r="S307" s="119"/>
      <c r="T307" s="161"/>
      <c r="U307" s="119"/>
      <c r="V307" s="4"/>
    </row>
    <row r="308" spans="1:22" ht="14.25" hidden="1" customHeight="1" outlineLevel="1" x14ac:dyDescent="0.2">
      <c r="A308" s="548"/>
      <c r="B308" s="549"/>
      <c r="C308" s="550"/>
      <c r="D308" s="681"/>
      <c r="E308" s="684"/>
      <c r="F308" s="683"/>
      <c r="G308" s="152" t="s">
        <v>271</v>
      </c>
      <c r="H308" s="196">
        <f>I308+K308</f>
        <v>0</v>
      </c>
      <c r="I308" s="197"/>
      <c r="J308" s="197"/>
      <c r="K308" s="228"/>
      <c r="L308" s="207">
        <f>M308+O308</f>
        <v>0</v>
      </c>
      <c r="M308" s="249"/>
      <c r="N308" s="249"/>
      <c r="O308" s="228"/>
      <c r="P308" s="262"/>
      <c r="Q308" s="244"/>
      <c r="R308" s="663"/>
      <c r="S308" s="119"/>
      <c r="T308" s="161"/>
      <c r="U308" s="119"/>
      <c r="V308" s="4"/>
    </row>
    <row r="309" spans="1:22" ht="14.25" hidden="1" customHeight="1" outlineLevel="1" x14ac:dyDescent="0.2">
      <c r="A309" s="548"/>
      <c r="B309" s="549"/>
      <c r="C309" s="550"/>
      <c r="D309" s="681"/>
      <c r="E309" s="684"/>
      <c r="F309" s="683"/>
      <c r="G309" s="152" t="s">
        <v>85</v>
      </c>
      <c r="H309" s="196">
        <f>I309+K309</f>
        <v>0</v>
      </c>
      <c r="I309" s="197"/>
      <c r="J309" s="197"/>
      <c r="K309" s="228"/>
      <c r="L309" s="207">
        <f>M309+O309</f>
        <v>0</v>
      </c>
      <c r="M309" s="249"/>
      <c r="N309" s="249"/>
      <c r="O309" s="228"/>
      <c r="P309" s="262"/>
      <c r="Q309" s="244"/>
      <c r="R309" s="663"/>
      <c r="S309" s="119"/>
      <c r="T309" s="161"/>
      <c r="U309" s="119"/>
      <c r="V309" s="4"/>
    </row>
    <row r="310" spans="1:22" ht="14.25" hidden="1" customHeight="1" outlineLevel="1" x14ac:dyDescent="0.2">
      <c r="A310" s="548"/>
      <c r="B310" s="549"/>
      <c r="C310" s="550"/>
      <c r="D310" s="681"/>
      <c r="E310" s="684"/>
      <c r="F310" s="683"/>
      <c r="G310" s="152" t="s">
        <v>272</v>
      </c>
      <c r="H310" s="196">
        <f>I310+K310</f>
        <v>0</v>
      </c>
      <c r="I310" s="197"/>
      <c r="J310" s="197"/>
      <c r="K310" s="228"/>
      <c r="L310" s="207">
        <f>M310+O310</f>
        <v>0</v>
      </c>
      <c r="M310" s="249"/>
      <c r="N310" s="249"/>
      <c r="O310" s="228"/>
      <c r="P310" s="262"/>
      <c r="Q310" s="244"/>
      <c r="R310" s="663"/>
      <c r="S310" s="119"/>
      <c r="T310" s="161"/>
      <c r="U310" s="119"/>
      <c r="V310" s="4"/>
    </row>
    <row r="311" spans="1:22" ht="19.5" customHeight="1" outlineLevel="1" x14ac:dyDescent="0.2">
      <c r="A311" s="558"/>
      <c r="B311" s="559"/>
      <c r="C311" s="560"/>
      <c r="D311" s="681"/>
      <c r="E311" s="703"/>
      <c r="F311" s="683"/>
      <c r="G311" s="12" t="s">
        <v>11</v>
      </c>
      <c r="H311" s="193">
        <f>SUM(H306:H310)</f>
        <v>200</v>
      </c>
      <c r="I311" s="203">
        <f t="shared" ref="I311:Q311" si="125">SUM(I306:I310)</f>
        <v>200</v>
      </c>
      <c r="J311" s="203">
        <f t="shared" si="125"/>
        <v>0</v>
      </c>
      <c r="K311" s="251">
        <f t="shared" si="125"/>
        <v>0</v>
      </c>
      <c r="L311" s="194">
        <f t="shared" si="125"/>
        <v>200</v>
      </c>
      <c r="M311" s="203">
        <f t="shared" si="125"/>
        <v>200</v>
      </c>
      <c r="N311" s="246">
        <f t="shared" si="125"/>
        <v>0</v>
      </c>
      <c r="O311" s="251">
        <f t="shared" si="125"/>
        <v>0</v>
      </c>
      <c r="P311" s="268">
        <f t="shared" si="125"/>
        <v>200</v>
      </c>
      <c r="Q311" s="252">
        <f t="shared" si="125"/>
        <v>200</v>
      </c>
      <c r="R311" s="663"/>
      <c r="S311" s="92"/>
      <c r="T311" s="93"/>
      <c r="U311" s="92"/>
      <c r="V311" s="4"/>
    </row>
    <row r="312" spans="1:22" ht="24.75" customHeight="1" outlineLevel="1" x14ac:dyDescent="0.2">
      <c r="A312" s="545" t="s">
        <v>152</v>
      </c>
      <c r="B312" s="546"/>
      <c r="C312" s="547"/>
      <c r="D312" s="662" t="s">
        <v>251</v>
      </c>
      <c r="E312" s="683"/>
      <c r="F312" s="613" t="s">
        <v>101</v>
      </c>
      <c r="G312" s="148" t="s">
        <v>58</v>
      </c>
      <c r="H312" s="196">
        <f>I312+K312</f>
        <v>6000</v>
      </c>
      <c r="I312" s="197">
        <v>6000</v>
      </c>
      <c r="J312" s="197"/>
      <c r="K312" s="261"/>
      <c r="L312" s="207">
        <f>M312+O312</f>
        <v>4000</v>
      </c>
      <c r="M312" s="207">
        <v>4000</v>
      </c>
      <c r="N312" s="197"/>
      <c r="O312" s="261"/>
      <c r="P312" s="240">
        <v>6000</v>
      </c>
      <c r="Q312" s="200">
        <v>6000</v>
      </c>
      <c r="R312" s="663"/>
      <c r="S312" s="157"/>
      <c r="T312" s="156"/>
      <c r="U312" s="157"/>
      <c r="V312" s="4"/>
    </row>
    <row r="313" spans="1:22" ht="14.25" hidden="1" customHeight="1" outlineLevel="1" x14ac:dyDescent="0.2">
      <c r="A313" s="548"/>
      <c r="B313" s="549"/>
      <c r="C313" s="550"/>
      <c r="D313" s="681"/>
      <c r="E313" s="684"/>
      <c r="F313" s="683"/>
      <c r="G313" s="152" t="s">
        <v>18</v>
      </c>
      <c r="H313" s="196">
        <f>I313+K313</f>
        <v>0</v>
      </c>
      <c r="I313" s="253"/>
      <c r="J313" s="197"/>
      <c r="K313" s="228"/>
      <c r="L313" s="207">
        <f>M313+O313</f>
        <v>0</v>
      </c>
      <c r="M313" s="241"/>
      <c r="N313" s="249"/>
      <c r="O313" s="249"/>
      <c r="P313" s="262"/>
      <c r="Q313" s="244"/>
      <c r="R313" s="663"/>
      <c r="S313" s="119"/>
      <c r="T313" s="161"/>
      <c r="U313" s="119"/>
      <c r="V313" s="4"/>
    </row>
    <row r="314" spans="1:22" ht="14.25" hidden="1" customHeight="1" outlineLevel="1" x14ac:dyDescent="0.2">
      <c r="A314" s="548"/>
      <c r="B314" s="549"/>
      <c r="C314" s="550"/>
      <c r="D314" s="681"/>
      <c r="E314" s="684"/>
      <c r="F314" s="683"/>
      <c r="G314" s="152" t="s">
        <v>271</v>
      </c>
      <c r="H314" s="196">
        <f>I314+K314</f>
        <v>0</v>
      </c>
      <c r="I314" s="197"/>
      <c r="J314" s="197"/>
      <c r="K314" s="228"/>
      <c r="L314" s="207">
        <f>M314+O314</f>
        <v>0</v>
      </c>
      <c r="M314" s="241"/>
      <c r="N314" s="249"/>
      <c r="O314" s="242"/>
      <c r="P314" s="262"/>
      <c r="Q314" s="244"/>
      <c r="R314" s="663"/>
      <c r="S314" s="119"/>
      <c r="T314" s="161"/>
      <c r="U314" s="119"/>
      <c r="V314" s="4"/>
    </row>
    <row r="315" spans="1:22" ht="14.25" hidden="1" customHeight="1" outlineLevel="1" x14ac:dyDescent="0.2">
      <c r="A315" s="548"/>
      <c r="B315" s="549"/>
      <c r="C315" s="550"/>
      <c r="D315" s="681"/>
      <c r="E315" s="684"/>
      <c r="F315" s="683"/>
      <c r="G315" s="152" t="s">
        <v>85</v>
      </c>
      <c r="H315" s="196">
        <f>I315+K315</f>
        <v>0</v>
      </c>
      <c r="I315" s="197"/>
      <c r="J315" s="197"/>
      <c r="K315" s="228"/>
      <c r="L315" s="207">
        <f>M315+O315</f>
        <v>0</v>
      </c>
      <c r="M315" s="241"/>
      <c r="N315" s="249"/>
      <c r="O315" s="242"/>
      <c r="P315" s="262"/>
      <c r="Q315" s="244"/>
      <c r="R315" s="663"/>
      <c r="S315" s="119"/>
      <c r="T315" s="161"/>
      <c r="U315" s="119"/>
      <c r="V315" s="4"/>
    </row>
    <row r="316" spans="1:22" ht="14.25" hidden="1" customHeight="1" outlineLevel="1" x14ac:dyDescent="0.2">
      <c r="A316" s="548"/>
      <c r="B316" s="549"/>
      <c r="C316" s="550"/>
      <c r="D316" s="681"/>
      <c r="E316" s="684"/>
      <c r="F316" s="683"/>
      <c r="G316" s="152" t="s">
        <v>272</v>
      </c>
      <c r="H316" s="196">
        <f>I316+K316</f>
        <v>0</v>
      </c>
      <c r="I316" s="197"/>
      <c r="J316" s="197"/>
      <c r="K316" s="228"/>
      <c r="L316" s="207">
        <f>M316+O316</f>
        <v>0</v>
      </c>
      <c r="M316" s="241"/>
      <c r="N316" s="249"/>
      <c r="O316" s="242"/>
      <c r="P316" s="262"/>
      <c r="Q316" s="244"/>
      <c r="R316" s="663"/>
      <c r="S316" s="119"/>
      <c r="T316" s="161"/>
      <c r="U316" s="119"/>
      <c r="V316" s="4"/>
    </row>
    <row r="317" spans="1:22" ht="21" customHeight="1" outlineLevel="1" x14ac:dyDescent="0.2">
      <c r="A317" s="558"/>
      <c r="B317" s="559"/>
      <c r="C317" s="560"/>
      <c r="D317" s="681"/>
      <c r="E317" s="703"/>
      <c r="F317" s="683"/>
      <c r="G317" s="12" t="s">
        <v>11</v>
      </c>
      <c r="H317" s="193">
        <f>SUM(H312:H316)</f>
        <v>6000</v>
      </c>
      <c r="I317" s="203">
        <f t="shared" ref="I317:Q317" si="126">SUM(I312:I316)</f>
        <v>6000</v>
      </c>
      <c r="J317" s="203">
        <f t="shared" si="126"/>
        <v>0</v>
      </c>
      <c r="K317" s="251">
        <f t="shared" si="126"/>
        <v>0</v>
      </c>
      <c r="L317" s="194">
        <f t="shared" si="126"/>
        <v>4000</v>
      </c>
      <c r="M317" s="250">
        <f t="shared" si="126"/>
        <v>4000</v>
      </c>
      <c r="N317" s="203">
        <f t="shared" si="126"/>
        <v>0</v>
      </c>
      <c r="O317" s="195">
        <f t="shared" si="126"/>
        <v>0</v>
      </c>
      <c r="P317" s="268">
        <f t="shared" si="126"/>
        <v>6000</v>
      </c>
      <c r="Q317" s="252">
        <f t="shared" si="126"/>
        <v>6000</v>
      </c>
      <c r="R317" s="663"/>
      <c r="S317" s="92"/>
      <c r="T317" s="93"/>
      <c r="U317" s="92"/>
      <c r="V317" s="4"/>
    </row>
    <row r="318" spans="1:22" ht="36.75" customHeight="1" outlineLevel="1" x14ac:dyDescent="0.2">
      <c r="A318" s="545" t="s">
        <v>153</v>
      </c>
      <c r="B318" s="546"/>
      <c r="C318" s="547"/>
      <c r="D318" s="662" t="s">
        <v>258</v>
      </c>
      <c r="E318" s="683"/>
      <c r="F318" s="613" t="s">
        <v>103</v>
      </c>
      <c r="G318" s="148" t="s">
        <v>58</v>
      </c>
      <c r="H318" s="196">
        <f>I318+K318</f>
        <v>3000</v>
      </c>
      <c r="I318" s="197">
        <v>3000</v>
      </c>
      <c r="J318" s="197"/>
      <c r="K318" s="261"/>
      <c r="L318" s="207">
        <f>M318+O318</f>
        <v>2700</v>
      </c>
      <c r="M318" s="207">
        <v>2700</v>
      </c>
      <c r="N318" s="197"/>
      <c r="O318" s="198"/>
      <c r="P318" s="240">
        <v>4000</v>
      </c>
      <c r="Q318" s="200">
        <v>4000</v>
      </c>
      <c r="R318" s="663"/>
      <c r="S318" s="157"/>
      <c r="T318" s="156"/>
      <c r="U318" s="157"/>
      <c r="V318" s="4"/>
    </row>
    <row r="319" spans="1:22" ht="14.25" hidden="1" customHeight="1" outlineLevel="1" x14ac:dyDescent="0.2">
      <c r="A319" s="548"/>
      <c r="B319" s="549"/>
      <c r="C319" s="550"/>
      <c r="D319" s="681"/>
      <c r="E319" s="684"/>
      <c r="F319" s="683"/>
      <c r="G319" s="152" t="s">
        <v>18</v>
      </c>
      <c r="H319" s="196">
        <f>I319+K319</f>
        <v>0</v>
      </c>
      <c r="I319" s="197"/>
      <c r="J319" s="197"/>
      <c r="K319" s="228"/>
      <c r="L319" s="207">
        <f>M319+O319</f>
        <v>0</v>
      </c>
      <c r="M319" s="241"/>
      <c r="N319" s="249"/>
      <c r="O319" s="242"/>
      <c r="P319" s="262"/>
      <c r="Q319" s="244"/>
      <c r="R319" s="663"/>
      <c r="S319" s="119"/>
      <c r="T319" s="161"/>
      <c r="U319" s="119"/>
      <c r="V319" s="4"/>
    </row>
    <row r="320" spans="1:22" ht="14.25" hidden="1" customHeight="1" outlineLevel="1" x14ac:dyDescent="0.2">
      <c r="A320" s="548"/>
      <c r="B320" s="549"/>
      <c r="C320" s="550"/>
      <c r="D320" s="681"/>
      <c r="E320" s="684"/>
      <c r="F320" s="683"/>
      <c r="G320" s="152" t="s">
        <v>271</v>
      </c>
      <c r="H320" s="196">
        <f>I320+K320</f>
        <v>0</v>
      </c>
      <c r="I320" s="197"/>
      <c r="J320" s="197"/>
      <c r="K320" s="228"/>
      <c r="L320" s="207">
        <f>M320+O320</f>
        <v>0</v>
      </c>
      <c r="M320" s="241"/>
      <c r="N320" s="249"/>
      <c r="O320" s="242"/>
      <c r="P320" s="262"/>
      <c r="Q320" s="244"/>
      <c r="R320" s="663"/>
      <c r="S320" s="119"/>
      <c r="T320" s="161"/>
      <c r="U320" s="119"/>
      <c r="V320" s="4"/>
    </row>
    <row r="321" spans="1:22" ht="14.25" hidden="1" customHeight="1" outlineLevel="1" x14ac:dyDescent="0.2">
      <c r="A321" s="548"/>
      <c r="B321" s="549"/>
      <c r="C321" s="550"/>
      <c r="D321" s="681"/>
      <c r="E321" s="684"/>
      <c r="F321" s="683"/>
      <c r="G321" s="152" t="s">
        <v>85</v>
      </c>
      <c r="H321" s="196">
        <f>I321+K321</f>
        <v>0</v>
      </c>
      <c r="I321" s="197"/>
      <c r="J321" s="197"/>
      <c r="K321" s="228"/>
      <c r="L321" s="207">
        <f>M321+O321</f>
        <v>0</v>
      </c>
      <c r="M321" s="241"/>
      <c r="N321" s="249"/>
      <c r="O321" s="242"/>
      <c r="P321" s="262"/>
      <c r="Q321" s="244"/>
      <c r="R321" s="663"/>
      <c r="S321" s="119"/>
      <c r="T321" s="161"/>
      <c r="U321" s="119"/>
      <c r="V321" s="4"/>
    </row>
    <row r="322" spans="1:22" ht="14.25" hidden="1" customHeight="1" outlineLevel="1" x14ac:dyDescent="0.2">
      <c r="A322" s="548"/>
      <c r="B322" s="549"/>
      <c r="C322" s="550"/>
      <c r="D322" s="681"/>
      <c r="E322" s="684"/>
      <c r="F322" s="683"/>
      <c r="G322" s="152" t="s">
        <v>272</v>
      </c>
      <c r="H322" s="196">
        <f>I322+K322</f>
        <v>0</v>
      </c>
      <c r="I322" s="197"/>
      <c r="J322" s="197"/>
      <c r="K322" s="228"/>
      <c r="L322" s="207">
        <f>M322+O322</f>
        <v>0</v>
      </c>
      <c r="M322" s="241"/>
      <c r="N322" s="249"/>
      <c r="O322" s="242"/>
      <c r="P322" s="262"/>
      <c r="Q322" s="244"/>
      <c r="R322" s="663"/>
      <c r="S322" s="119"/>
      <c r="T322" s="161"/>
      <c r="U322" s="119"/>
      <c r="V322" s="4"/>
    </row>
    <row r="323" spans="1:22" ht="38.25" customHeight="1" outlineLevel="1" x14ac:dyDescent="0.2">
      <c r="A323" s="558"/>
      <c r="B323" s="559"/>
      <c r="C323" s="560"/>
      <c r="D323" s="681"/>
      <c r="E323" s="703"/>
      <c r="F323" s="683"/>
      <c r="G323" s="12" t="s">
        <v>11</v>
      </c>
      <c r="H323" s="193">
        <f>SUM(H318:H322)</f>
        <v>3000</v>
      </c>
      <c r="I323" s="203">
        <f t="shared" ref="I323:Q323" si="127">SUM(I318:I322)</f>
        <v>3000</v>
      </c>
      <c r="J323" s="203">
        <f t="shared" si="127"/>
        <v>0</v>
      </c>
      <c r="K323" s="251">
        <f t="shared" si="127"/>
        <v>0</v>
      </c>
      <c r="L323" s="194">
        <f t="shared" si="127"/>
        <v>2700</v>
      </c>
      <c r="M323" s="250">
        <f t="shared" si="127"/>
        <v>2700</v>
      </c>
      <c r="N323" s="204">
        <f t="shared" si="127"/>
        <v>0</v>
      </c>
      <c r="O323" s="195">
        <f t="shared" si="127"/>
        <v>0</v>
      </c>
      <c r="P323" s="268">
        <f t="shared" si="127"/>
        <v>4000</v>
      </c>
      <c r="Q323" s="252">
        <f t="shared" si="127"/>
        <v>4000</v>
      </c>
      <c r="R323" s="663"/>
      <c r="S323" s="92"/>
      <c r="T323" s="93"/>
      <c r="U323" s="92"/>
      <c r="V323" s="4"/>
    </row>
    <row r="324" spans="1:22" ht="23.25" customHeight="1" outlineLevel="1" x14ac:dyDescent="0.2">
      <c r="A324" s="545" t="s">
        <v>154</v>
      </c>
      <c r="B324" s="546"/>
      <c r="C324" s="547"/>
      <c r="D324" s="662" t="s">
        <v>252</v>
      </c>
      <c r="E324" s="683"/>
      <c r="F324" s="613" t="s">
        <v>102</v>
      </c>
      <c r="G324" s="148" t="s">
        <v>58</v>
      </c>
      <c r="H324" s="196">
        <f t="shared" ref="H324:H329" si="128">I324+K324</f>
        <v>11000</v>
      </c>
      <c r="I324" s="197">
        <v>11000</v>
      </c>
      <c r="J324" s="197"/>
      <c r="K324" s="261"/>
      <c r="L324" s="207">
        <f t="shared" ref="L324:L329" si="129">M324+O324</f>
        <v>0</v>
      </c>
      <c r="M324" s="207"/>
      <c r="N324" s="197"/>
      <c r="O324" s="198"/>
      <c r="P324" s="240">
        <v>12000</v>
      </c>
      <c r="Q324" s="200">
        <v>13000</v>
      </c>
      <c r="R324" s="663"/>
      <c r="S324" s="157"/>
      <c r="T324" s="156"/>
      <c r="U324" s="157"/>
      <c r="V324" s="4"/>
    </row>
    <row r="325" spans="1:22" ht="14.25" hidden="1" customHeight="1" outlineLevel="1" x14ac:dyDescent="0.2">
      <c r="A325" s="548"/>
      <c r="B325" s="549"/>
      <c r="C325" s="550"/>
      <c r="D325" s="681"/>
      <c r="E325" s="684"/>
      <c r="F325" s="683"/>
      <c r="G325" s="152" t="s">
        <v>18</v>
      </c>
      <c r="H325" s="196">
        <f t="shared" si="128"/>
        <v>0</v>
      </c>
      <c r="I325" s="197"/>
      <c r="J325" s="197"/>
      <c r="K325" s="228"/>
      <c r="L325" s="207">
        <f t="shared" si="129"/>
        <v>0</v>
      </c>
      <c r="M325" s="241"/>
      <c r="N325" s="249"/>
      <c r="O325" s="242"/>
      <c r="P325" s="262"/>
      <c r="Q325" s="244"/>
      <c r="R325" s="663"/>
      <c r="S325" s="119"/>
      <c r="T325" s="161"/>
      <c r="U325" s="119"/>
      <c r="V325" s="4"/>
    </row>
    <row r="326" spans="1:22" ht="24" customHeight="1" outlineLevel="1" x14ac:dyDescent="0.2">
      <c r="A326" s="548"/>
      <c r="B326" s="549"/>
      <c r="C326" s="550"/>
      <c r="D326" s="681"/>
      <c r="E326" s="684"/>
      <c r="F326" s="683"/>
      <c r="G326" s="152" t="s">
        <v>93</v>
      </c>
      <c r="H326" s="196">
        <f t="shared" si="128"/>
        <v>0</v>
      </c>
      <c r="I326" s="197"/>
      <c r="J326" s="197"/>
      <c r="K326" s="228"/>
      <c r="L326" s="207">
        <f t="shared" si="129"/>
        <v>9000</v>
      </c>
      <c r="M326" s="241">
        <v>9000</v>
      </c>
      <c r="N326" s="249"/>
      <c r="O326" s="242"/>
      <c r="P326" s="262"/>
      <c r="Q326" s="244"/>
      <c r="R326" s="663"/>
      <c r="S326" s="119"/>
      <c r="T326" s="161"/>
      <c r="U326" s="119"/>
      <c r="V326" s="4"/>
    </row>
    <row r="327" spans="1:22" ht="14.25" hidden="1" customHeight="1" outlineLevel="1" x14ac:dyDescent="0.2">
      <c r="A327" s="548"/>
      <c r="B327" s="549"/>
      <c r="C327" s="550"/>
      <c r="D327" s="681"/>
      <c r="E327" s="684"/>
      <c r="F327" s="683"/>
      <c r="G327" s="152" t="s">
        <v>271</v>
      </c>
      <c r="H327" s="196">
        <f t="shared" si="128"/>
        <v>0</v>
      </c>
      <c r="I327" s="197"/>
      <c r="J327" s="197"/>
      <c r="K327" s="228"/>
      <c r="L327" s="207">
        <f t="shared" si="129"/>
        <v>0</v>
      </c>
      <c r="M327" s="241"/>
      <c r="N327" s="249"/>
      <c r="O327" s="242"/>
      <c r="P327" s="262"/>
      <c r="Q327" s="244"/>
      <c r="R327" s="663"/>
      <c r="S327" s="119"/>
      <c r="T327" s="161"/>
      <c r="U327" s="119"/>
      <c r="V327" s="4"/>
    </row>
    <row r="328" spans="1:22" ht="14.25" hidden="1" customHeight="1" outlineLevel="1" x14ac:dyDescent="0.2">
      <c r="A328" s="548"/>
      <c r="B328" s="549"/>
      <c r="C328" s="550"/>
      <c r="D328" s="681"/>
      <c r="E328" s="684"/>
      <c r="F328" s="683"/>
      <c r="G328" s="152" t="s">
        <v>85</v>
      </c>
      <c r="H328" s="196">
        <f t="shared" si="128"/>
        <v>0</v>
      </c>
      <c r="I328" s="197"/>
      <c r="J328" s="197"/>
      <c r="K328" s="228"/>
      <c r="L328" s="207">
        <f t="shared" si="129"/>
        <v>0</v>
      </c>
      <c r="M328" s="241"/>
      <c r="N328" s="249"/>
      <c r="O328" s="242"/>
      <c r="P328" s="262"/>
      <c r="Q328" s="244"/>
      <c r="R328" s="663"/>
      <c r="S328" s="119"/>
      <c r="T328" s="161"/>
      <c r="U328" s="119"/>
      <c r="V328" s="4"/>
    </row>
    <row r="329" spans="1:22" ht="14.25" hidden="1" customHeight="1" outlineLevel="1" x14ac:dyDescent="0.2">
      <c r="A329" s="548"/>
      <c r="B329" s="549"/>
      <c r="C329" s="550"/>
      <c r="D329" s="681"/>
      <c r="E329" s="684"/>
      <c r="F329" s="683"/>
      <c r="G329" s="152" t="s">
        <v>272</v>
      </c>
      <c r="H329" s="196">
        <f t="shared" si="128"/>
        <v>0</v>
      </c>
      <c r="I329" s="197"/>
      <c r="J329" s="197"/>
      <c r="K329" s="228"/>
      <c r="L329" s="207">
        <f t="shared" si="129"/>
        <v>0</v>
      </c>
      <c r="M329" s="241"/>
      <c r="N329" s="249"/>
      <c r="O329" s="242"/>
      <c r="P329" s="262"/>
      <c r="Q329" s="244"/>
      <c r="R329" s="663"/>
      <c r="S329" s="119"/>
      <c r="T329" s="161"/>
      <c r="U329" s="119"/>
      <c r="V329" s="4"/>
    </row>
    <row r="330" spans="1:22" ht="23.25" customHeight="1" outlineLevel="1" x14ac:dyDescent="0.2">
      <c r="A330" s="558"/>
      <c r="B330" s="559"/>
      <c r="C330" s="560"/>
      <c r="D330" s="681"/>
      <c r="E330" s="703"/>
      <c r="F330" s="683"/>
      <c r="G330" s="12" t="s">
        <v>11</v>
      </c>
      <c r="H330" s="193">
        <f>SUM(H324:H329)</f>
        <v>11000</v>
      </c>
      <c r="I330" s="203">
        <f t="shared" ref="I330:Q330" si="130">SUM(I324:I329)</f>
        <v>11000</v>
      </c>
      <c r="J330" s="203">
        <f t="shared" si="130"/>
        <v>0</v>
      </c>
      <c r="K330" s="251">
        <f t="shared" si="130"/>
        <v>0</v>
      </c>
      <c r="L330" s="194">
        <f t="shared" si="130"/>
        <v>9000</v>
      </c>
      <c r="M330" s="250">
        <f t="shared" si="130"/>
        <v>9000</v>
      </c>
      <c r="N330" s="203">
        <f t="shared" si="130"/>
        <v>0</v>
      </c>
      <c r="O330" s="251">
        <f t="shared" si="130"/>
        <v>0</v>
      </c>
      <c r="P330" s="268">
        <f t="shared" si="130"/>
        <v>12000</v>
      </c>
      <c r="Q330" s="252">
        <f t="shared" si="130"/>
        <v>13000</v>
      </c>
      <c r="R330" s="663"/>
      <c r="S330" s="92"/>
      <c r="T330" s="93"/>
      <c r="U330" s="92"/>
      <c r="V330" s="4"/>
    </row>
    <row r="331" spans="1:22" ht="23.25" customHeight="1" outlineLevel="1" x14ac:dyDescent="0.2">
      <c r="A331" s="545" t="s">
        <v>155</v>
      </c>
      <c r="B331" s="546"/>
      <c r="C331" s="547"/>
      <c r="D331" s="662" t="s">
        <v>253</v>
      </c>
      <c r="E331" s="683"/>
      <c r="F331" s="613" t="s">
        <v>104</v>
      </c>
      <c r="G331" s="148" t="s">
        <v>58</v>
      </c>
      <c r="H331" s="196">
        <f>I331+K331</f>
        <v>1500</v>
      </c>
      <c r="I331" s="197">
        <v>1500</v>
      </c>
      <c r="J331" s="197"/>
      <c r="K331" s="261"/>
      <c r="L331" s="207">
        <f>M331+O331</f>
        <v>1500</v>
      </c>
      <c r="M331" s="207">
        <v>1500</v>
      </c>
      <c r="N331" s="197"/>
      <c r="O331" s="198"/>
      <c r="P331" s="240">
        <v>1400</v>
      </c>
      <c r="Q331" s="200">
        <v>1300</v>
      </c>
      <c r="R331" s="663"/>
      <c r="S331" s="157"/>
      <c r="T331" s="156"/>
      <c r="U331" s="157"/>
      <c r="V331" s="4"/>
    </row>
    <row r="332" spans="1:22" ht="14.25" hidden="1" customHeight="1" outlineLevel="1" x14ac:dyDescent="0.2">
      <c r="A332" s="548"/>
      <c r="B332" s="549"/>
      <c r="C332" s="550"/>
      <c r="D332" s="681"/>
      <c r="E332" s="684"/>
      <c r="F332" s="683"/>
      <c r="G332" s="152" t="s">
        <v>18</v>
      </c>
      <c r="H332" s="196">
        <f>I332+K332</f>
        <v>0</v>
      </c>
      <c r="I332" s="197"/>
      <c r="J332" s="197"/>
      <c r="K332" s="228"/>
      <c r="L332" s="207">
        <f>M332+O332</f>
        <v>0</v>
      </c>
      <c r="M332" s="241"/>
      <c r="N332" s="249"/>
      <c r="O332" s="242"/>
      <c r="P332" s="262"/>
      <c r="Q332" s="244"/>
      <c r="R332" s="663"/>
      <c r="S332" s="119"/>
      <c r="T332" s="161"/>
      <c r="U332" s="119"/>
      <c r="V332" s="4"/>
    </row>
    <row r="333" spans="1:22" ht="14.25" hidden="1" customHeight="1" outlineLevel="1" x14ac:dyDescent="0.2">
      <c r="A333" s="548"/>
      <c r="B333" s="549"/>
      <c r="C333" s="550"/>
      <c r="D333" s="681"/>
      <c r="E333" s="684"/>
      <c r="F333" s="683"/>
      <c r="G333" s="152" t="s">
        <v>271</v>
      </c>
      <c r="H333" s="196">
        <f>I333+K333</f>
        <v>0</v>
      </c>
      <c r="I333" s="197"/>
      <c r="J333" s="197"/>
      <c r="K333" s="228"/>
      <c r="L333" s="207">
        <f>M333+O333</f>
        <v>0</v>
      </c>
      <c r="M333" s="241"/>
      <c r="N333" s="249"/>
      <c r="O333" s="242"/>
      <c r="P333" s="262"/>
      <c r="Q333" s="244"/>
      <c r="R333" s="663"/>
      <c r="S333" s="119"/>
      <c r="T333" s="161"/>
      <c r="U333" s="119"/>
      <c r="V333" s="4"/>
    </row>
    <row r="334" spans="1:22" ht="14.25" hidden="1" customHeight="1" outlineLevel="1" x14ac:dyDescent="0.2">
      <c r="A334" s="548"/>
      <c r="B334" s="549"/>
      <c r="C334" s="550"/>
      <c r="D334" s="681"/>
      <c r="E334" s="684"/>
      <c r="F334" s="683"/>
      <c r="G334" s="152" t="s">
        <v>85</v>
      </c>
      <c r="H334" s="196">
        <f>I334+K334</f>
        <v>0</v>
      </c>
      <c r="I334" s="197"/>
      <c r="J334" s="197"/>
      <c r="K334" s="228"/>
      <c r="L334" s="207">
        <f>M334+O334</f>
        <v>0</v>
      </c>
      <c r="M334" s="241"/>
      <c r="N334" s="249"/>
      <c r="O334" s="242"/>
      <c r="P334" s="262"/>
      <c r="Q334" s="244"/>
      <c r="R334" s="663"/>
      <c r="S334" s="119"/>
      <c r="T334" s="161"/>
      <c r="U334" s="119"/>
      <c r="V334" s="4"/>
    </row>
    <row r="335" spans="1:22" ht="14.25" hidden="1" customHeight="1" outlineLevel="1" x14ac:dyDescent="0.2">
      <c r="A335" s="548"/>
      <c r="B335" s="549"/>
      <c r="C335" s="550"/>
      <c r="D335" s="681"/>
      <c r="E335" s="684"/>
      <c r="F335" s="683"/>
      <c r="G335" s="152" t="s">
        <v>272</v>
      </c>
      <c r="H335" s="196">
        <f>I335+K335</f>
        <v>0</v>
      </c>
      <c r="I335" s="197"/>
      <c r="J335" s="197"/>
      <c r="K335" s="228"/>
      <c r="L335" s="207">
        <f>M335+O335</f>
        <v>0</v>
      </c>
      <c r="M335" s="241"/>
      <c r="N335" s="249"/>
      <c r="O335" s="242"/>
      <c r="P335" s="262"/>
      <c r="Q335" s="244"/>
      <c r="R335" s="663"/>
      <c r="S335" s="119"/>
      <c r="T335" s="161"/>
      <c r="U335" s="119"/>
      <c r="V335" s="4"/>
    </row>
    <row r="336" spans="1:22" ht="30" customHeight="1" outlineLevel="1" x14ac:dyDescent="0.2">
      <c r="A336" s="558"/>
      <c r="B336" s="559"/>
      <c r="C336" s="560"/>
      <c r="D336" s="681"/>
      <c r="E336" s="703"/>
      <c r="F336" s="683"/>
      <c r="G336" s="12" t="s">
        <v>11</v>
      </c>
      <c r="H336" s="193">
        <f>SUM(H331:H335)</f>
        <v>1500</v>
      </c>
      <c r="I336" s="203">
        <f t="shared" ref="I336:Q336" si="131">SUM(I331:I335)</f>
        <v>1500</v>
      </c>
      <c r="J336" s="203">
        <f t="shared" si="131"/>
        <v>0</v>
      </c>
      <c r="K336" s="251">
        <f t="shared" si="131"/>
        <v>0</v>
      </c>
      <c r="L336" s="194">
        <f t="shared" si="131"/>
        <v>1500</v>
      </c>
      <c r="M336" s="203">
        <f t="shared" si="131"/>
        <v>1500</v>
      </c>
      <c r="N336" s="203">
        <f t="shared" si="131"/>
        <v>0</v>
      </c>
      <c r="O336" s="251">
        <f t="shared" si="131"/>
        <v>0</v>
      </c>
      <c r="P336" s="268">
        <f t="shared" si="131"/>
        <v>1400</v>
      </c>
      <c r="Q336" s="252">
        <f t="shared" si="131"/>
        <v>1300</v>
      </c>
      <c r="R336" s="663"/>
      <c r="S336" s="92"/>
      <c r="T336" s="93"/>
      <c r="U336" s="92"/>
      <c r="V336" s="4"/>
    </row>
    <row r="337" spans="1:22" ht="22.5" customHeight="1" outlineLevel="1" x14ac:dyDescent="0.2">
      <c r="A337" s="545" t="s">
        <v>156</v>
      </c>
      <c r="B337" s="546"/>
      <c r="C337" s="547"/>
      <c r="D337" s="662" t="s">
        <v>254</v>
      </c>
      <c r="E337" s="683"/>
      <c r="F337" s="613" t="s">
        <v>289</v>
      </c>
      <c r="G337" s="148" t="s">
        <v>58</v>
      </c>
      <c r="H337" s="196">
        <f>I337+K337</f>
        <v>600</v>
      </c>
      <c r="I337" s="197">
        <v>600</v>
      </c>
      <c r="J337" s="197"/>
      <c r="K337" s="261"/>
      <c r="L337" s="207">
        <f>M337+O337</f>
        <v>600</v>
      </c>
      <c r="M337" s="207">
        <v>600</v>
      </c>
      <c r="N337" s="197"/>
      <c r="O337" s="198"/>
      <c r="P337" s="240">
        <v>600</v>
      </c>
      <c r="Q337" s="200">
        <v>600</v>
      </c>
      <c r="R337" s="663"/>
      <c r="S337" s="157"/>
      <c r="T337" s="156"/>
      <c r="U337" s="157"/>
      <c r="V337" s="4"/>
    </row>
    <row r="338" spans="1:22" ht="14.25" hidden="1" customHeight="1" outlineLevel="1" x14ac:dyDescent="0.2">
      <c r="A338" s="548"/>
      <c r="B338" s="549"/>
      <c r="C338" s="550"/>
      <c r="D338" s="681"/>
      <c r="E338" s="684"/>
      <c r="F338" s="683"/>
      <c r="G338" s="152" t="s">
        <v>18</v>
      </c>
      <c r="H338" s="196">
        <f>I338+K338</f>
        <v>0</v>
      </c>
      <c r="I338" s="197"/>
      <c r="J338" s="197"/>
      <c r="K338" s="228"/>
      <c r="L338" s="207">
        <f>M338+O338</f>
        <v>0</v>
      </c>
      <c r="M338" s="241"/>
      <c r="N338" s="249"/>
      <c r="O338" s="242"/>
      <c r="P338" s="262"/>
      <c r="Q338" s="244"/>
      <c r="R338" s="663"/>
      <c r="S338" s="119"/>
      <c r="T338" s="161"/>
      <c r="U338" s="119"/>
      <c r="V338" s="4"/>
    </row>
    <row r="339" spans="1:22" ht="14.25" hidden="1" customHeight="1" outlineLevel="1" x14ac:dyDescent="0.2">
      <c r="A339" s="548"/>
      <c r="B339" s="549"/>
      <c r="C339" s="550"/>
      <c r="D339" s="681"/>
      <c r="E339" s="684"/>
      <c r="F339" s="683"/>
      <c r="G339" s="152" t="s">
        <v>271</v>
      </c>
      <c r="H339" s="196">
        <f>I339+K339</f>
        <v>0</v>
      </c>
      <c r="I339" s="197"/>
      <c r="J339" s="197"/>
      <c r="K339" s="228"/>
      <c r="L339" s="207">
        <f>M339+O339</f>
        <v>0</v>
      </c>
      <c r="M339" s="241"/>
      <c r="N339" s="249"/>
      <c r="O339" s="242"/>
      <c r="P339" s="262"/>
      <c r="Q339" s="244"/>
      <c r="R339" s="663"/>
      <c r="S339" s="119"/>
      <c r="T339" s="161"/>
      <c r="U339" s="119"/>
      <c r="V339" s="4"/>
    </row>
    <row r="340" spans="1:22" ht="14.25" hidden="1" customHeight="1" outlineLevel="1" x14ac:dyDescent="0.2">
      <c r="A340" s="548"/>
      <c r="B340" s="549"/>
      <c r="C340" s="550"/>
      <c r="D340" s="681"/>
      <c r="E340" s="684"/>
      <c r="F340" s="683"/>
      <c r="G340" s="152" t="s">
        <v>85</v>
      </c>
      <c r="H340" s="196">
        <f>I340+K340</f>
        <v>0</v>
      </c>
      <c r="I340" s="197"/>
      <c r="J340" s="197"/>
      <c r="K340" s="228"/>
      <c r="L340" s="207">
        <f>M340+O340</f>
        <v>0</v>
      </c>
      <c r="M340" s="241"/>
      <c r="N340" s="249"/>
      <c r="O340" s="242"/>
      <c r="P340" s="262"/>
      <c r="Q340" s="244"/>
      <c r="R340" s="663"/>
      <c r="S340" s="119"/>
      <c r="T340" s="161"/>
      <c r="U340" s="119"/>
      <c r="V340" s="4"/>
    </row>
    <row r="341" spans="1:22" ht="14.25" hidden="1" customHeight="1" outlineLevel="1" x14ac:dyDescent="0.2">
      <c r="A341" s="548"/>
      <c r="B341" s="549"/>
      <c r="C341" s="550"/>
      <c r="D341" s="681"/>
      <c r="E341" s="684"/>
      <c r="F341" s="683"/>
      <c r="G341" s="152" t="s">
        <v>272</v>
      </c>
      <c r="H341" s="196">
        <f>I341+K341</f>
        <v>0</v>
      </c>
      <c r="I341" s="197"/>
      <c r="J341" s="197"/>
      <c r="K341" s="228"/>
      <c r="L341" s="207">
        <f>M341+O341</f>
        <v>0</v>
      </c>
      <c r="M341" s="241"/>
      <c r="N341" s="249"/>
      <c r="O341" s="242"/>
      <c r="P341" s="262"/>
      <c r="Q341" s="244"/>
      <c r="R341" s="663"/>
      <c r="S341" s="119"/>
      <c r="T341" s="161"/>
      <c r="U341" s="119"/>
      <c r="V341" s="4"/>
    </row>
    <row r="342" spans="1:22" ht="23.25" customHeight="1" outlineLevel="1" x14ac:dyDescent="0.2">
      <c r="A342" s="558"/>
      <c r="B342" s="559"/>
      <c r="C342" s="560"/>
      <c r="D342" s="681"/>
      <c r="E342" s="703"/>
      <c r="F342" s="683"/>
      <c r="G342" s="12" t="s">
        <v>11</v>
      </c>
      <c r="H342" s="193">
        <f>SUM(H337:H341)</f>
        <v>600</v>
      </c>
      <c r="I342" s="203">
        <f t="shared" ref="I342:Q342" si="132">SUM(I337:I341)</f>
        <v>600</v>
      </c>
      <c r="J342" s="203">
        <f t="shared" si="132"/>
        <v>0</v>
      </c>
      <c r="K342" s="251">
        <f t="shared" si="132"/>
        <v>0</v>
      </c>
      <c r="L342" s="194">
        <f t="shared" si="132"/>
        <v>600</v>
      </c>
      <c r="M342" s="250">
        <f t="shared" si="132"/>
        <v>600</v>
      </c>
      <c r="N342" s="204">
        <f t="shared" si="132"/>
        <v>0</v>
      </c>
      <c r="O342" s="195">
        <f t="shared" si="132"/>
        <v>0</v>
      </c>
      <c r="P342" s="268">
        <f t="shared" si="132"/>
        <v>600</v>
      </c>
      <c r="Q342" s="252">
        <f t="shared" si="132"/>
        <v>600</v>
      </c>
      <c r="R342" s="663"/>
      <c r="S342" s="92"/>
      <c r="T342" s="93"/>
      <c r="U342" s="92"/>
      <c r="V342" s="4"/>
    </row>
    <row r="343" spans="1:22" ht="14.25" customHeight="1" outlineLevel="1" x14ac:dyDescent="0.2">
      <c r="A343" s="545" t="s">
        <v>157</v>
      </c>
      <c r="B343" s="546"/>
      <c r="C343" s="547"/>
      <c r="D343" s="662" t="s">
        <v>255</v>
      </c>
      <c r="E343" s="683"/>
      <c r="F343" s="613" t="s">
        <v>290</v>
      </c>
      <c r="G343" s="148" t="s">
        <v>58</v>
      </c>
      <c r="H343" s="196">
        <f>I343+K343</f>
        <v>3000</v>
      </c>
      <c r="I343" s="197">
        <v>3000</v>
      </c>
      <c r="J343" s="197"/>
      <c r="K343" s="261"/>
      <c r="L343" s="207">
        <f>M343+O343</f>
        <v>3000</v>
      </c>
      <c r="M343" s="207">
        <v>3000</v>
      </c>
      <c r="N343" s="197"/>
      <c r="O343" s="198"/>
      <c r="P343" s="240">
        <v>3000</v>
      </c>
      <c r="Q343" s="200">
        <v>3000</v>
      </c>
      <c r="R343" s="663"/>
      <c r="S343" s="157"/>
      <c r="T343" s="156"/>
      <c r="U343" s="157"/>
      <c r="V343" s="4"/>
    </row>
    <row r="344" spans="1:22" ht="14.25" hidden="1" customHeight="1" outlineLevel="1" x14ac:dyDescent="0.2">
      <c r="A344" s="548"/>
      <c r="B344" s="549"/>
      <c r="C344" s="550"/>
      <c r="D344" s="681"/>
      <c r="E344" s="684"/>
      <c r="F344" s="683"/>
      <c r="G344" s="152" t="s">
        <v>18</v>
      </c>
      <c r="H344" s="196">
        <f>I344+K344</f>
        <v>0</v>
      </c>
      <c r="I344" s="197"/>
      <c r="J344" s="197"/>
      <c r="K344" s="228"/>
      <c r="L344" s="207">
        <f>M344+O344</f>
        <v>0</v>
      </c>
      <c r="M344" s="241"/>
      <c r="N344" s="249"/>
      <c r="O344" s="242"/>
      <c r="P344" s="262"/>
      <c r="Q344" s="244"/>
      <c r="R344" s="663"/>
      <c r="S344" s="119"/>
      <c r="T344" s="161"/>
      <c r="U344" s="119"/>
      <c r="V344" s="4"/>
    </row>
    <row r="345" spans="1:22" ht="14.25" hidden="1" customHeight="1" outlineLevel="1" x14ac:dyDescent="0.2">
      <c r="A345" s="548"/>
      <c r="B345" s="549"/>
      <c r="C345" s="550"/>
      <c r="D345" s="681"/>
      <c r="E345" s="684"/>
      <c r="F345" s="683"/>
      <c r="G345" s="152" t="s">
        <v>271</v>
      </c>
      <c r="H345" s="196">
        <f>I345+K345</f>
        <v>0</v>
      </c>
      <c r="I345" s="197"/>
      <c r="J345" s="197"/>
      <c r="K345" s="228"/>
      <c r="L345" s="207">
        <f>M345+O345</f>
        <v>0</v>
      </c>
      <c r="M345" s="241"/>
      <c r="N345" s="249"/>
      <c r="O345" s="242"/>
      <c r="P345" s="262"/>
      <c r="Q345" s="244"/>
      <c r="R345" s="663"/>
      <c r="S345" s="119"/>
      <c r="T345" s="161"/>
      <c r="U345" s="119"/>
      <c r="V345" s="4"/>
    </row>
    <row r="346" spans="1:22" ht="14.25" hidden="1" customHeight="1" outlineLevel="1" x14ac:dyDescent="0.2">
      <c r="A346" s="548"/>
      <c r="B346" s="549"/>
      <c r="C346" s="550"/>
      <c r="D346" s="681"/>
      <c r="E346" s="684"/>
      <c r="F346" s="683"/>
      <c r="G346" s="152" t="s">
        <v>85</v>
      </c>
      <c r="H346" s="196">
        <f>I346+K346</f>
        <v>0</v>
      </c>
      <c r="I346" s="197"/>
      <c r="J346" s="197"/>
      <c r="K346" s="228"/>
      <c r="L346" s="207">
        <f>M346+O346</f>
        <v>0</v>
      </c>
      <c r="M346" s="241"/>
      <c r="N346" s="249"/>
      <c r="O346" s="242"/>
      <c r="P346" s="262"/>
      <c r="Q346" s="244"/>
      <c r="R346" s="663"/>
      <c r="S346" s="119"/>
      <c r="T346" s="161"/>
      <c r="U346" s="119"/>
      <c r="V346" s="4"/>
    </row>
    <row r="347" spans="1:22" ht="14.25" hidden="1" customHeight="1" outlineLevel="1" x14ac:dyDescent="0.2">
      <c r="A347" s="548"/>
      <c r="B347" s="549"/>
      <c r="C347" s="550"/>
      <c r="D347" s="681"/>
      <c r="E347" s="684"/>
      <c r="F347" s="683"/>
      <c r="G347" s="152" t="s">
        <v>272</v>
      </c>
      <c r="H347" s="196">
        <f>I347+K347</f>
        <v>0</v>
      </c>
      <c r="I347" s="197"/>
      <c r="J347" s="197"/>
      <c r="K347" s="228"/>
      <c r="L347" s="207">
        <f>M347+O347</f>
        <v>0</v>
      </c>
      <c r="M347" s="241"/>
      <c r="N347" s="249"/>
      <c r="O347" s="242"/>
      <c r="P347" s="262"/>
      <c r="Q347" s="244"/>
      <c r="R347" s="663"/>
      <c r="S347" s="119"/>
      <c r="T347" s="161"/>
      <c r="U347" s="119"/>
      <c r="V347" s="4"/>
    </row>
    <row r="348" spans="1:22" ht="19.5" customHeight="1" outlineLevel="1" x14ac:dyDescent="0.2">
      <c r="A348" s="558"/>
      <c r="B348" s="559"/>
      <c r="C348" s="560"/>
      <c r="D348" s="681"/>
      <c r="E348" s="703"/>
      <c r="F348" s="683"/>
      <c r="G348" s="12" t="s">
        <v>11</v>
      </c>
      <c r="H348" s="193">
        <f>SUM(H343:H347)</f>
        <v>3000</v>
      </c>
      <c r="I348" s="203">
        <f t="shared" ref="I348:Q348" si="133">SUM(I343:I347)</f>
        <v>3000</v>
      </c>
      <c r="J348" s="203">
        <f t="shared" si="133"/>
        <v>0</v>
      </c>
      <c r="K348" s="251">
        <f t="shared" si="133"/>
        <v>0</v>
      </c>
      <c r="L348" s="194">
        <f t="shared" si="133"/>
        <v>3000</v>
      </c>
      <c r="M348" s="250">
        <f t="shared" si="133"/>
        <v>3000</v>
      </c>
      <c r="N348" s="204">
        <f t="shared" si="133"/>
        <v>0</v>
      </c>
      <c r="O348" s="195">
        <f t="shared" si="133"/>
        <v>0</v>
      </c>
      <c r="P348" s="268">
        <f t="shared" si="133"/>
        <v>3000</v>
      </c>
      <c r="Q348" s="252">
        <f t="shared" si="133"/>
        <v>3000</v>
      </c>
      <c r="R348" s="663"/>
      <c r="S348" s="92"/>
      <c r="T348" s="93"/>
      <c r="U348" s="92"/>
      <c r="V348" s="4"/>
    </row>
    <row r="349" spans="1:22" ht="28.5" customHeight="1" outlineLevel="1" x14ac:dyDescent="0.2">
      <c r="A349" s="545" t="s">
        <v>158</v>
      </c>
      <c r="B349" s="546"/>
      <c r="C349" s="547"/>
      <c r="D349" s="662" t="s">
        <v>256</v>
      </c>
      <c r="E349" s="683"/>
      <c r="F349" s="613" t="s">
        <v>107</v>
      </c>
      <c r="G349" s="148" t="s">
        <v>58</v>
      </c>
      <c r="H349" s="196">
        <f>I349+K349</f>
        <v>0</v>
      </c>
      <c r="I349" s="197"/>
      <c r="J349" s="197"/>
      <c r="K349" s="261"/>
      <c r="L349" s="207">
        <f>M349+O349</f>
        <v>0</v>
      </c>
      <c r="M349" s="207"/>
      <c r="N349" s="197"/>
      <c r="O349" s="198"/>
      <c r="P349" s="240">
        <v>400</v>
      </c>
      <c r="Q349" s="200">
        <v>400</v>
      </c>
      <c r="R349" s="663"/>
      <c r="S349" s="157"/>
      <c r="T349" s="156"/>
      <c r="U349" s="157"/>
      <c r="V349" s="4"/>
    </row>
    <row r="350" spans="1:22" ht="14.25" hidden="1" customHeight="1" outlineLevel="1" x14ac:dyDescent="0.2">
      <c r="A350" s="548"/>
      <c r="B350" s="549"/>
      <c r="C350" s="550"/>
      <c r="D350" s="681"/>
      <c r="E350" s="684"/>
      <c r="F350" s="683"/>
      <c r="G350" s="152" t="s">
        <v>18</v>
      </c>
      <c r="H350" s="196">
        <f>I350+K350</f>
        <v>0</v>
      </c>
      <c r="I350" s="197"/>
      <c r="J350" s="197"/>
      <c r="K350" s="228"/>
      <c r="L350" s="207">
        <f>M350+O350</f>
        <v>0</v>
      </c>
      <c r="M350" s="241"/>
      <c r="N350" s="249"/>
      <c r="O350" s="242"/>
      <c r="P350" s="262"/>
      <c r="Q350" s="244"/>
      <c r="R350" s="663"/>
      <c r="S350" s="119"/>
      <c r="T350" s="161"/>
      <c r="U350" s="119"/>
      <c r="V350" s="4"/>
    </row>
    <row r="351" spans="1:22" ht="14.25" hidden="1" customHeight="1" outlineLevel="1" x14ac:dyDescent="0.2">
      <c r="A351" s="548"/>
      <c r="B351" s="549"/>
      <c r="C351" s="550"/>
      <c r="D351" s="681"/>
      <c r="E351" s="684"/>
      <c r="F351" s="683"/>
      <c r="G351" s="152" t="s">
        <v>271</v>
      </c>
      <c r="H351" s="196">
        <f>I351+K351</f>
        <v>0</v>
      </c>
      <c r="I351" s="197"/>
      <c r="J351" s="197"/>
      <c r="K351" s="228"/>
      <c r="L351" s="207">
        <f>M351+O351</f>
        <v>0</v>
      </c>
      <c r="M351" s="241"/>
      <c r="N351" s="249"/>
      <c r="O351" s="242"/>
      <c r="P351" s="262"/>
      <c r="Q351" s="244"/>
      <c r="R351" s="663"/>
      <c r="S351" s="119"/>
      <c r="T351" s="161"/>
      <c r="U351" s="119"/>
      <c r="V351" s="4"/>
    </row>
    <row r="352" spans="1:22" ht="14.25" hidden="1" customHeight="1" outlineLevel="1" x14ac:dyDescent="0.2">
      <c r="A352" s="548"/>
      <c r="B352" s="549"/>
      <c r="C352" s="550"/>
      <c r="D352" s="681"/>
      <c r="E352" s="684"/>
      <c r="F352" s="683"/>
      <c r="G352" s="152" t="s">
        <v>85</v>
      </c>
      <c r="H352" s="196">
        <f>I352+K352</f>
        <v>0</v>
      </c>
      <c r="I352" s="197"/>
      <c r="J352" s="197"/>
      <c r="K352" s="228"/>
      <c r="L352" s="207">
        <f>M352+O352</f>
        <v>0</v>
      </c>
      <c r="M352" s="241"/>
      <c r="N352" s="249"/>
      <c r="O352" s="242"/>
      <c r="P352" s="262"/>
      <c r="Q352" s="244"/>
      <c r="R352" s="663"/>
      <c r="S352" s="119"/>
      <c r="T352" s="161"/>
      <c r="U352" s="119"/>
      <c r="V352" s="4"/>
    </row>
    <row r="353" spans="1:22" ht="14.25" hidden="1" customHeight="1" outlineLevel="1" x14ac:dyDescent="0.2">
      <c r="A353" s="548"/>
      <c r="B353" s="549"/>
      <c r="C353" s="550"/>
      <c r="D353" s="681"/>
      <c r="E353" s="684"/>
      <c r="F353" s="683"/>
      <c r="G353" s="152" t="s">
        <v>272</v>
      </c>
      <c r="H353" s="196">
        <f>I353+K353</f>
        <v>0</v>
      </c>
      <c r="I353" s="197"/>
      <c r="J353" s="197"/>
      <c r="K353" s="228"/>
      <c r="L353" s="207">
        <f>M353+O353</f>
        <v>0</v>
      </c>
      <c r="M353" s="241"/>
      <c r="N353" s="249"/>
      <c r="O353" s="242"/>
      <c r="P353" s="262"/>
      <c r="Q353" s="244"/>
      <c r="R353" s="663"/>
      <c r="S353" s="119"/>
      <c r="T353" s="161"/>
      <c r="U353" s="119"/>
      <c r="V353" s="4"/>
    </row>
    <row r="354" spans="1:22" ht="38.25" customHeight="1" outlineLevel="1" x14ac:dyDescent="0.2">
      <c r="A354" s="558"/>
      <c r="B354" s="559"/>
      <c r="C354" s="560"/>
      <c r="D354" s="681"/>
      <c r="E354" s="703"/>
      <c r="F354" s="683"/>
      <c r="G354" s="12" t="s">
        <v>11</v>
      </c>
      <c r="H354" s="193">
        <f>SUM(H349:H353)</f>
        <v>0</v>
      </c>
      <c r="I354" s="203">
        <f t="shared" ref="I354:Q354" si="134">SUM(I349:I353)</f>
        <v>0</v>
      </c>
      <c r="J354" s="203">
        <f t="shared" si="134"/>
        <v>0</v>
      </c>
      <c r="K354" s="251">
        <f t="shared" si="134"/>
        <v>0</v>
      </c>
      <c r="L354" s="194">
        <f t="shared" si="134"/>
        <v>0</v>
      </c>
      <c r="M354" s="250">
        <f t="shared" si="134"/>
        <v>0</v>
      </c>
      <c r="N354" s="203">
        <f t="shared" si="134"/>
        <v>0</v>
      </c>
      <c r="O354" s="209">
        <f t="shared" si="134"/>
        <v>0</v>
      </c>
      <c r="P354" s="206">
        <f t="shared" si="134"/>
        <v>400</v>
      </c>
      <c r="Q354" s="252">
        <f t="shared" si="134"/>
        <v>400</v>
      </c>
      <c r="R354" s="663"/>
      <c r="S354" s="92"/>
      <c r="T354" s="93"/>
      <c r="U354" s="92"/>
      <c r="V354" s="4"/>
    </row>
    <row r="355" spans="1:22" ht="12" customHeight="1" outlineLevel="1" x14ac:dyDescent="0.2">
      <c r="A355" s="545" t="s">
        <v>159</v>
      </c>
      <c r="B355" s="546"/>
      <c r="C355" s="547"/>
      <c r="D355" s="681" t="s">
        <v>257</v>
      </c>
      <c r="E355" s="683"/>
      <c r="F355" s="683" t="s">
        <v>288</v>
      </c>
      <c r="G355" s="152" t="s">
        <v>58</v>
      </c>
      <c r="H355" s="196">
        <f>I355+K355</f>
        <v>100</v>
      </c>
      <c r="I355" s="197">
        <v>100</v>
      </c>
      <c r="J355" s="197"/>
      <c r="K355" s="261"/>
      <c r="L355" s="207">
        <f>M355+O355</f>
        <v>100</v>
      </c>
      <c r="M355" s="207">
        <v>100</v>
      </c>
      <c r="N355" s="197"/>
      <c r="O355" s="198"/>
      <c r="P355" s="240">
        <v>100</v>
      </c>
      <c r="Q355" s="200">
        <v>100</v>
      </c>
      <c r="R355" s="663"/>
      <c r="S355" s="158"/>
      <c r="T355" s="150"/>
      <c r="U355" s="158"/>
      <c r="V355" s="4"/>
    </row>
    <row r="356" spans="1:22" ht="12" hidden="1" customHeight="1" outlineLevel="1" x14ac:dyDescent="0.2">
      <c r="A356" s="548"/>
      <c r="B356" s="549"/>
      <c r="C356" s="550"/>
      <c r="D356" s="682"/>
      <c r="E356" s="684"/>
      <c r="F356" s="684"/>
      <c r="G356" s="152" t="s">
        <v>18</v>
      </c>
      <c r="H356" s="196">
        <f>I356+K356</f>
        <v>0</v>
      </c>
      <c r="I356" s="197"/>
      <c r="J356" s="197"/>
      <c r="K356" s="228"/>
      <c r="L356" s="207">
        <f>M356+O356</f>
        <v>0</v>
      </c>
      <c r="M356" s="241"/>
      <c r="N356" s="249"/>
      <c r="O356" s="242"/>
      <c r="P356" s="262"/>
      <c r="Q356" s="244"/>
      <c r="R356" s="663"/>
      <c r="S356" s="158"/>
      <c r="T356" s="150"/>
      <c r="U356" s="158"/>
      <c r="V356" s="4"/>
    </row>
    <row r="357" spans="1:22" ht="12" hidden="1" customHeight="1" outlineLevel="1" x14ac:dyDescent="0.2">
      <c r="A357" s="548"/>
      <c r="B357" s="549"/>
      <c r="C357" s="550"/>
      <c r="D357" s="682"/>
      <c r="E357" s="684"/>
      <c r="F357" s="684"/>
      <c r="G357" s="152" t="s">
        <v>271</v>
      </c>
      <c r="H357" s="196">
        <f>I357+K357</f>
        <v>0</v>
      </c>
      <c r="I357" s="197"/>
      <c r="J357" s="197"/>
      <c r="K357" s="228"/>
      <c r="L357" s="207">
        <f>M357+O357</f>
        <v>0</v>
      </c>
      <c r="M357" s="241"/>
      <c r="N357" s="249"/>
      <c r="O357" s="242"/>
      <c r="P357" s="262"/>
      <c r="Q357" s="244"/>
      <c r="R357" s="663"/>
      <c r="S357" s="158"/>
      <c r="T357" s="150"/>
      <c r="U357" s="158"/>
      <c r="V357" s="4"/>
    </row>
    <row r="358" spans="1:22" ht="12" hidden="1" customHeight="1" outlineLevel="1" x14ac:dyDescent="0.2">
      <c r="A358" s="548"/>
      <c r="B358" s="549"/>
      <c r="C358" s="550"/>
      <c r="D358" s="682"/>
      <c r="E358" s="684"/>
      <c r="F358" s="684"/>
      <c r="G358" s="152" t="s">
        <v>85</v>
      </c>
      <c r="H358" s="196">
        <f>I358+K358</f>
        <v>0</v>
      </c>
      <c r="I358" s="197"/>
      <c r="J358" s="197"/>
      <c r="K358" s="228"/>
      <c r="L358" s="207">
        <f>M358+O358</f>
        <v>0</v>
      </c>
      <c r="M358" s="241"/>
      <c r="N358" s="249"/>
      <c r="O358" s="242"/>
      <c r="P358" s="262"/>
      <c r="Q358" s="244"/>
      <c r="R358" s="663"/>
      <c r="S358" s="158"/>
      <c r="T358" s="150"/>
      <c r="U358" s="158"/>
      <c r="V358" s="4"/>
    </row>
    <row r="359" spans="1:22" ht="12" hidden="1" customHeight="1" outlineLevel="1" x14ac:dyDescent="0.2">
      <c r="A359" s="548"/>
      <c r="B359" s="549"/>
      <c r="C359" s="550"/>
      <c r="D359" s="682"/>
      <c r="E359" s="684"/>
      <c r="F359" s="684"/>
      <c r="G359" s="152" t="s">
        <v>272</v>
      </c>
      <c r="H359" s="196">
        <f>I359+K359</f>
        <v>0</v>
      </c>
      <c r="I359" s="197"/>
      <c r="J359" s="197"/>
      <c r="K359" s="228"/>
      <c r="L359" s="207">
        <f>M359+O359</f>
        <v>0</v>
      </c>
      <c r="M359" s="241"/>
      <c r="N359" s="249"/>
      <c r="O359" s="242"/>
      <c r="P359" s="262"/>
      <c r="Q359" s="244"/>
      <c r="R359" s="663"/>
      <c r="S359" s="158"/>
      <c r="T359" s="150"/>
      <c r="U359" s="158"/>
      <c r="V359" s="4"/>
    </row>
    <row r="360" spans="1:22" ht="42" customHeight="1" outlineLevel="1" x14ac:dyDescent="0.2">
      <c r="A360" s="548"/>
      <c r="B360" s="549"/>
      <c r="C360" s="550"/>
      <c r="D360" s="682"/>
      <c r="E360" s="684"/>
      <c r="F360" s="684"/>
      <c r="G360" s="12" t="s">
        <v>11</v>
      </c>
      <c r="H360" s="248">
        <f>SUM(H355:H359)</f>
        <v>100</v>
      </c>
      <c r="I360" s="246">
        <f t="shared" ref="I360:Q360" si="135">SUM(I355:I359)</f>
        <v>100</v>
      </c>
      <c r="J360" s="246">
        <f t="shared" si="135"/>
        <v>0</v>
      </c>
      <c r="K360" s="251">
        <f t="shared" si="135"/>
        <v>0</v>
      </c>
      <c r="L360" s="245">
        <f>SUM(L355:L359)</f>
        <v>100</v>
      </c>
      <c r="M360" s="203">
        <f t="shared" si="135"/>
        <v>100</v>
      </c>
      <c r="N360" s="250">
        <f t="shared" si="135"/>
        <v>0</v>
      </c>
      <c r="O360" s="195">
        <f t="shared" si="135"/>
        <v>0</v>
      </c>
      <c r="P360" s="268">
        <f t="shared" si="135"/>
        <v>100</v>
      </c>
      <c r="Q360" s="252">
        <f t="shared" si="135"/>
        <v>100</v>
      </c>
      <c r="R360" s="704"/>
      <c r="S360" s="92"/>
      <c r="T360" s="93"/>
      <c r="U360" s="92"/>
      <c r="V360" s="4"/>
    </row>
    <row r="361" spans="1:22" ht="15.75" customHeight="1" outlineLevel="1" x14ac:dyDescent="0.2">
      <c r="A361" s="661" t="s">
        <v>259</v>
      </c>
      <c r="B361" s="661"/>
      <c r="C361" s="661"/>
      <c r="D361" s="662" t="s">
        <v>260</v>
      </c>
      <c r="E361" s="613"/>
      <c r="F361" s="613" t="s">
        <v>291</v>
      </c>
      <c r="G361" s="58" t="s">
        <v>58</v>
      </c>
      <c r="H361" s="269">
        <f>I361+K361</f>
        <v>0</v>
      </c>
      <c r="I361" s="253"/>
      <c r="J361" s="253"/>
      <c r="K361" s="270"/>
      <c r="L361" s="269">
        <f>M361+O361</f>
        <v>0</v>
      </c>
      <c r="M361" s="253"/>
      <c r="N361" s="253"/>
      <c r="O361" s="270"/>
      <c r="P361" s="271"/>
      <c r="Q361" s="271"/>
      <c r="R361" s="663"/>
      <c r="S361" s="178"/>
      <c r="T361" s="178"/>
      <c r="U361" s="178"/>
      <c r="V361" s="4"/>
    </row>
    <row r="362" spans="1:22" ht="15.75" hidden="1" customHeight="1" outlineLevel="1" x14ac:dyDescent="0.2">
      <c r="A362" s="661"/>
      <c r="B362" s="661"/>
      <c r="C362" s="661"/>
      <c r="D362" s="662"/>
      <c r="E362" s="613"/>
      <c r="F362" s="613"/>
      <c r="G362" s="58" t="s">
        <v>18</v>
      </c>
      <c r="H362" s="269">
        <f>I362+K362</f>
        <v>0</v>
      </c>
      <c r="I362" s="253"/>
      <c r="J362" s="253"/>
      <c r="K362" s="270"/>
      <c r="L362" s="269">
        <f>M362+O362</f>
        <v>0</v>
      </c>
      <c r="M362" s="253"/>
      <c r="N362" s="253"/>
      <c r="O362" s="270"/>
      <c r="P362" s="271"/>
      <c r="Q362" s="271"/>
      <c r="R362" s="663"/>
      <c r="S362" s="178"/>
      <c r="T362" s="178"/>
      <c r="U362" s="178"/>
      <c r="V362" s="4"/>
    </row>
    <row r="363" spans="1:22" ht="15.75" hidden="1" customHeight="1" outlineLevel="1" x14ac:dyDescent="0.2">
      <c r="A363" s="661"/>
      <c r="B363" s="661"/>
      <c r="C363" s="661"/>
      <c r="D363" s="662"/>
      <c r="E363" s="613"/>
      <c r="F363" s="613"/>
      <c r="G363" s="58" t="s">
        <v>271</v>
      </c>
      <c r="H363" s="269">
        <f>I363+K363</f>
        <v>0</v>
      </c>
      <c r="I363" s="253"/>
      <c r="J363" s="253"/>
      <c r="K363" s="270"/>
      <c r="L363" s="269">
        <f>M363+O363</f>
        <v>0</v>
      </c>
      <c r="M363" s="253"/>
      <c r="N363" s="253"/>
      <c r="O363" s="270"/>
      <c r="P363" s="271"/>
      <c r="Q363" s="271"/>
      <c r="R363" s="663"/>
      <c r="S363" s="178"/>
      <c r="T363" s="178"/>
      <c r="U363" s="178"/>
      <c r="V363" s="4"/>
    </row>
    <row r="364" spans="1:22" ht="15.75" hidden="1" customHeight="1" outlineLevel="1" x14ac:dyDescent="0.2">
      <c r="A364" s="661"/>
      <c r="B364" s="661"/>
      <c r="C364" s="661"/>
      <c r="D364" s="662"/>
      <c r="E364" s="613"/>
      <c r="F364" s="613"/>
      <c r="G364" s="58" t="s">
        <v>85</v>
      </c>
      <c r="H364" s="269">
        <f>I364+K364</f>
        <v>0</v>
      </c>
      <c r="I364" s="253"/>
      <c r="J364" s="253"/>
      <c r="K364" s="270"/>
      <c r="L364" s="269">
        <f>M364+O364</f>
        <v>0</v>
      </c>
      <c r="M364" s="253"/>
      <c r="N364" s="253"/>
      <c r="O364" s="270"/>
      <c r="P364" s="271"/>
      <c r="Q364" s="271"/>
      <c r="R364" s="663"/>
      <c r="S364" s="178"/>
      <c r="T364" s="178"/>
      <c r="U364" s="178"/>
      <c r="V364" s="4"/>
    </row>
    <row r="365" spans="1:22" ht="15.75" hidden="1" customHeight="1" outlineLevel="1" x14ac:dyDescent="0.2">
      <c r="A365" s="661"/>
      <c r="B365" s="661"/>
      <c r="C365" s="661"/>
      <c r="D365" s="662"/>
      <c r="E365" s="613"/>
      <c r="F365" s="613"/>
      <c r="G365" s="58" t="s">
        <v>272</v>
      </c>
      <c r="H365" s="269">
        <f>I365+K365</f>
        <v>0</v>
      </c>
      <c r="I365" s="253"/>
      <c r="J365" s="253"/>
      <c r="K365" s="270"/>
      <c r="L365" s="269">
        <f>M365+O365</f>
        <v>0</v>
      </c>
      <c r="M365" s="253"/>
      <c r="N365" s="253"/>
      <c r="O365" s="270"/>
      <c r="P365" s="271"/>
      <c r="Q365" s="271"/>
      <c r="R365" s="663"/>
      <c r="S365" s="178"/>
      <c r="T365" s="178"/>
      <c r="U365" s="178"/>
      <c r="V365" s="4"/>
    </row>
    <row r="366" spans="1:22" ht="21" customHeight="1" outlineLevel="1" x14ac:dyDescent="0.2">
      <c r="A366" s="661"/>
      <c r="B366" s="661"/>
      <c r="C366" s="661"/>
      <c r="D366" s="662"/>
      <c r="E366" s="613"/>
      <c r="F366" s="613"/>
      <c r="G366" s="405" t="s">
        <v>11</v>
      </c>
      <c r="H366" s="406">
        <f>SUM(H361:H365)</f>
        <v>0</v>
      </c>
      <c r="I366" s="407">
        <f t="shared" ref="I366:Q366" si="136">SUM(I361:I365)</f>
        <v>0</v>
      </c>
      <c r="J366" s="407">
        <f t="shared" si="136"/>
        <v>0</v>
      </c>
      <c r="K366" s="408">
        <f t="shared" si="136"/>
        <v>0</v>
      </c>
      <c r="L366" s="406">
        <f t="shared" si="136"/>
        <v>0</v>
      </c>
      <c r="M366" s="407">
        <f t="shared" si="136"/>
        <v>0</v>
      </c>
      <c r="N366" s="407">
        <f t="shared" si="136"/>
        <v>0</v>
      </c>
      <c r="O366" s="408">
        <f t="shared" si="136"/>
        <v>0</v>
      </c>
      <c r="P366" s="409">
        <f t="shared" si="136"/>
        <v>0</v>
      </c>
      <c r="Q366" s="409">
        <f t="shared" si="136"/>
        <v>0</v>
      </c>
      <c r="R366" s="663"/>
      <c r="S366" s="86"/>
      <c r="T366" s="86"/>
      <c r="U366" s="86"/>
      <c r="V366" s="4"/>
    </row>
    <row r="367" spans="1:22" ht="33.75" customHeight="1" outlineLevel="1" x14ac:dyDescent="0.2">
      <c r="A367" s="546" t="s">
        <v>298</v>
      </c>
      <c r="B367" s="546"/>
      <c r="C367" s="547"/>
      <c r="D367" s="681" t="s">
        <v>312</v>
      </c>
      <c r="E367" s="145"/>
      <c r="F367" s="683" t="s">
        <v>106</v>
      </c>
      <c r="G367" s="186" t="s">
        <v>113</v>
      </c>
      <c r="H367" s="207">
        <f>I367+K367</f>
        <v>0</v>
      </c>
      <c r="I367" s="197"/>
      <c r="J367" s="197"/>
      <c r="K367" s="198"/>
      <c r="L367" s="207">
        <f>M367+O367</f>
        <v>200</v>
      </c>
      <c r="M367" s="197">
        <v>200</v>
      </c>
      <c r="N367" s="197"/>
      <c r="O367" s="198"/>
      <c r="P367" s="261"/>
      <c r="Q367" s="261"/>
      <c r="R367" s="179"/>
      <c r="S367" s="86"/>
      <c r="T367" s="86"/>
      <c r="U367" s="86"/>
      <c r="V367" s="4"/>
    </row>
    <row r="368" spans="1:22" ht="35.25" customHeight="1" outlineLevel="1" x14ac:dyDescent="0.2">
      <c r="A368" s="549"/>
      <c r="B368" s="549"/>
      <c r="C368" s="550"/>
      <c r="D368" s="682"/>
      <c r="E368" s="143"/>
      <c r="F368" s="684"/>
      <c r="G368" s="405" t="s">
        <v>11</v>
      </c>
      <c r="H368" s="406">
        <f>H367</f>
        <v>0</v>
      </c>
      <c r="I368" s="407"/>
      <c r="J368" s="407"/>
      <c r="K368" s="408"/>
      <c r="L368" s="406">
        <f>L367</f>
        <v>200</v>
      </c>
      <c r="M368" s="407"/>
      <c r="N368" s="407"/>
      <c r="O368" s="408"/>
      <c r="P368" s="409"/>
      <c r="Q368" s="409"/>
      <c r="R368" s="179"/>
      <c r="S368" s="96"/>
      <c r="T368" s="86"/>
      <c r="U368" s="181"/>
      <c r="V368" s="4"/>
    </row>
    <row r="369" spans="1:25" ht="21.75" customHeight="1" outlineLevel="1" thickBot="1" x14ac:dyDescent="0.25">
      <c r="A369" s="685" t="s">
        <v>193</v>
      </c>
      <c r="B369" s="686"/>
      <c r="C369" s="687" t="s">
        <v>12</v>
      </c>
      <c r="D369" s="687"/>
      <c r="E369" s="687"/>
      <c r="F369" s="687"/>
      <c r="G369" s="688"/>
      <c r="H369" s="310">
        <f>H278+H285</f>
        <v>180900</v>
      </c>
      <c r="I369" s="310">
        <f>I278+I285</f>
        <v>179900</v>
      </c>
      <c r="J369" s="310">
        <f>J278+J285</f>
        <v>61660</v>
      </c>
      <c r="K369" s="310">
        <f>K278+K285</f>
        <v>1000</v>
      </c>
      <c r="L369" s="311">
        <f t="shared" ref="L369:Q369" si="137">L278+L285</f>
        <v>170900</v>
      </c>
      <c r="M369" s="310">
        <f t="shared" si="137"/>
        <v>169900</v>
      </c>
      <c r="N369" s="310">
        <f t="shared" si="137"/>
        <v>61500</v>
      </c>
      <c r="O369" s="310">
        <f t="shared" si="137"/>
        <v>1000</v>
      </c>
      <c r="P369" s="310">
        <f t="shared" si="137"/>
        <v>184520</v>
      </c>
      <c r="Q369" s="310">
        <f t="shared" si="137"/>
        <v>187250</v>
      </c>
      <c r="R369" s="307"/>
      <c r="S369" s="308" t="s">
        <v>16</v>
      </c>
      <c r="T369" s="309" t="s">
        <v>16</v>
      </c>
      <c r="U369" s="309" t="s">
        <v>16</v>
      </c>
      <c r="V369" s="4"/>
    </row>
    <row r="370" spans="1:25" ht="21" customHeight="1" outlineLevel="1" thickBot="1" x14ac:dyDescent="0.25">
      <c r="A370" s="312" t="s">
        <v>191</v>
      </c>
      <c r="B370" s="689" t="s">
        <v>13</v>
      </c>
      <c r="C370" s="690"/>
      <c r="D370" s="690"/>
      <c r="E370" s="690"/>
      <c r="F370" s="690"/>
      <c r="G370" s="690"/>
      <c r="H370" s="313">
        <f>H271+H369</f>
        <v>9654420</v>
      </c>
      <c r="I370" s="313">
        <f t="shared" ref="I370:Q370" si="138">I271+I369</f>
        <v>9540920</v>
      </c>
      <c r="J370" s="313">
        <f t="shared" si="138"/>
        <v>5925480</v>
      </c>
      <c r="K370" s="313">
        <f t="shared" si="138"/>
        <v>113500</v>
      </c>
      <c r="L370" s="313">
        <f t="shared" si="138"/>
        <v>9372500</v>
      </c>
      <c r="M370" s="313">
        <f t="shared" si="138"/>
        <v>9308800</v>
      </c>
      <c r="N370" s="313">
        <f t="shared" si="138"/>
        <v>5923200</v>
      </c>
      <c r="O370" s="313">
        <f t="shared" si="138"/>
        <v>63700</v>
      </c>
      <c r="P370" s="313">
        <f t="shared" si="138"/>
        <v>9917050</v>
      </c>
      <c r="Q370" s="313">
        <f t="shared" si="138"/>
        <v>10160820</v>
      </c>
      <c r="R370" s="314" t="s">
        <v>16</v>
      </c>
      <c r="S370" s="315" t="s">
        <v>16</v>
      </c>
      <c r="T370" s="313" t="s">
        <v>16</v>
      </c>
      <c r="U370" s="315" t="s">
        <v>16</v>
      </c>
      <c r="V370" s="4"/>
    </row>
    <row r="371" spans="1:25" ht="21.75" thickBot="1" x14ac:dyDescent="0.25">
      <c r="A371" s="316" t="s">
        <v>195</v>
      </c>
      <c r="B371" s="664" t="s">
        <v>194</v>
      </c>
      <c r="C371" s="664"/>
      <c r="D371" s="664"/>
      <c r="E371" s="664"/>
      <c r="F371" s="664"/>
      <c r="G371" s="664"/>
      <c r="H371" s="664"/>
      <c r="I371" s="664"/>
      <c r="J371" s="664"/>
      <c r="K371" s="664"/>
      <c r="L371" s="664"/>
      <c r="M371" s="664"/>
      <c r="N371" s="664"/>
      <c r="O371" s="664"/>
      <c r="P371" s="664"/>
      <c r="Q371" s="664"/>
      <c r="R371" s="664"/>
      <c r="S371" s="664"/>
      <c r="T371" s="664"/>
      <c r="U371" s="665"/>
      <c r="V371" s="10"/>
    </row>
    <row r="372" spans="1:25" ht="17.25" customHeight="1" thickBot="1" x14ac:dyDescent="0.25">
      <c r="A372" s="666" t="s">
        <v>196</v>
      </c>
      <c r="B372" s="667"/>
      <c r="C372" s="668" t="s">
        <v>197</v>
      </c>
      <c r="D372" s="669"/>
      <c r="E372" s="669"/>
      <c r="F372" s="669"/>
      <c r="G372" s="669"/>
      <c r="H372" s="670"/>
      <c r="I372" s="670"/>
      <c r="J372" s="670"/>
      <c r="K372" s="670"/>
      <c r="L372" s="670"/>
      <c r="M372" s="670"/>
      <c r="N372" s="670"/>
      <c r="O372" s="670"/>
      <c r="P372" s="670"/>
      <c r="Q372" s="670"/>
      <c r="R372" s="670"/>
      <c r="S372" s="669"/>
      <c r="T372" s="669"/>
      <c r="U372" s="671"/>
      <c r="V372" s="6"/>
    </row>
    <row r="373" spans="1:25" ht="21" customHeight="1" x14ac:dyDescent="0.2">
      <c r="A373" s="672" t="s">
        <v>118</v>
      </c>
      <c r="B373" s="673"/>
      <c r="C373" s="674"/>
      <c r="D373" s="675" t="s">
        <v>117</v>
      </c>
      <c r="E373" s="678" t="s">
        <v>182</v>
      </c>
      <c r="F373" s="679" t="s">
        <v>291</v>
      </c>
      <c r="G373" s="691" t="s">
        <v>58</v>
      </c>
      <c r="H373" s="694">
        <f>I373+K373</f>
        <v>52500</v>
      </c>
      <c r="I373" s="697">
        <v>52500</v>
      </c>
      <c r="J373" s="697"/>
      <c r="K373" s="700"/>
      <c r="L373" s="694">
        <f>M373+O373</f>
        <v>35000</v>
      </c>
      <c r="M373" s="911">
        <v>35000</v>
      </c>
      <c r="N373" s="911"/>
      <c r="O373" s="911"/>
      <c r="P373" s="911">
        <v>0</v>
      </c>
      <c r="Q373" s="912">
        <v>0</v>
      </c>
      <c r="R373" s="445" t="s">
        <v>343</v>
      </c>
      <c r="S373" s="138">
        <v>14</v>
      </c>
      <c r="T373" s="139">
        <v>14</v>
      </c>
      <c r="U373" s="138">
        <v>15</v>
      </c>
      <c r="V373" s="4"/>
    </row>
    <row r="374" spans="1:25" ht="14.25" hidden="1" customHeight="1" x14ac:dyDescent="0.2">
      <c r="A374" s="548"/>
      <c r="B374" s="549"/>
      <c r="C374" s="550"/>
      <c r="D374" s="676"/>
      <c r="E374" s="655"/>
      <c r="F374" s="680"/>
      <c r="G374" s="692"/>
      <c r="H374" s="695"/>
      <c r="I374" s="698"/>
      <c r="J374" s="698"/>
      <c r="K374" s="701"/>
      <c r="L374" s="695"/>
      <c r="M374" s="911"/>
      <c r="N374" s="911"/>
      <c r="O374" s="911"/>
      <c r="P374" s="911"/>
      <c r="Q374" s="912"/>
      <c r="R374" s="445"/>
      <c r="S374" s="140"/>
      <c r="T374" s="433"/>
      <c r="U374" s="140"/>
      <c r="V374" s="4"/>
    </row>
    <row r="375" spans="1:25" ht="14.25" hidden="1" customHeight="1" x14ac:dyDescent="0.2">
      <c r="A375" s="548"/>
      <c r="B375" s="549"/>
      <c r="C375" s="550"/>
      <c r="D375" s="676"/>
      <c r="E375" s="655"/>
      <c r="F375" s="680"/>
      <c r="G375" s="692"/>
      <c r="H375" s="695"/>
      <c r="I375" s="698"/>
      <c r="J375" s="698"/>
      <c r="K375" s="701"/>
      <c r="L375" s="695"/>
      <c r="M375" s="911"/>
      <c r="N375" s="911"/>
      <c r="O375" s="911"/>
      <c r="P375" s="911"/>
      <c r="Q375" s="912"/>
      <c r="R375" s="445"/>
      <c r="S375" s="121"/>
      <c r="T375" s="120"/>
      <c r="U375" s="121"/>
      <c r="V375" s="4"/>
    </row>
    <row r="376" spans="1:25" ht="14.25" hidden="1" customHeight="1" x14ac:dyDescent="0.2">
      <c r="A376" s="548"/>
      <c r="B376" s="549"/>
      <c r="C376" s="550"/>
      <c r="D376" s="676"/>
      <c r="E376" s="655"/>
      <c r="F376" s="680"/>
      <c r="G376" s="692"/>
      <c r="H376" s="695"/>
      <c r="I376" s="698"/>
      <c r="J376" s="698"/>
      <c r="K376" s="701"/>
      <c r="L376" s="695"/>
      <c r="M376" s="911"/>
      <c r="N376" s="911"/>
      <c r="O376" s="911"/>
      <c r="P376" s="911"/>
      <c r="Q376" s="912"/>
      <c r="R376" s="445"/>
      <c r="S376" s="121"/>
      <c r="T376" s="120"/>
      <c r="U376" s="121"/>
      <c r="V376" s="4"/>
    </row>
    <row r="377" spans="1:25" ht="21.75" customHeight="1" x14ac:dyDescent="0.2">
      <c r="A377" s="548"/>
      <c r="B377" s="549"/>
      <c r="C377" s="550"/>
      <c r="D377" s="676"/>
      <c r="E377" s="655"/>
      <c r="F377" s="680"/>
      <c r="G377" s="693"/>
      <c r="H377" s="696"/>
      <c r="I377" s="699"/>
      <c r="J377" s="699"/>
      <c r="K377" s="702"/>
      <c r="L377" s="696"/>
      <c r="M377" s="911"/>
      <c r="N377" s="911"/>
      <c r="O377" s="911"/>
      <c r="P377" s="911"/>
      <c r="Q377" s="912"/>
      <c r="R377" s="445" t="s">
        <v>344</v>
      </c>
      <c r="S377" s="140">
        <v>50</v>
      </c>
      <c r="T377" s="433">
        <v>55</v>
      </c>
      <c r="U377" s="140">
        <v>55</v>
      </c>
      <c r="V377" s="4"/>
    </row>
    <row r="378" spans="1:25" ht="21.75" customHeight="1" x14ac:dyDescent="0.2">
      <c r="A378" s="558"/>
      <c r="B378" s="559"/>
      <c r="C378" s="560"/>
      <c r="D378" s="677"/>
      <c r="E378" s="656"/>
      <c r="F378" s="614"/>
      <c r="G378" s="162" t="s">
        <v>11</v>
      </c>
      <c r="H378" s="193">
        <f>SUM(H373:H375)</f>
        <v>52500</v>
      </c>
      <c r="I378" s="203">
        <f t="shared" ref="I378:K378" si="139">SUM(I373:I375)</f>
        <v>52500</v>
      </c>
      <c r="J378" s="203">
        <f t="shared" si="139"/>
        <v>0</v>
      </c>
      <c r="K378" s="204">
        <f t="shared" si="139"/>
        <v>0</v>
      </c>
      <c r="L378" s="193">
        <f>SUM(L373:L376)</f>
        <v>35000</v>
      </c>
      <c r="M378" s="194">
        <f t="shared" ref="M378:Q378" si="140">SUM(M373:M376)</f>
        <v>35000</v>
      </c>
      <c r="N378" s="209">
        <f t="shared" si="140"/>
        <v>0</v>
      </c>
      <c r="O378" s="195">
        <f t="shared" si="140"/>
        <v>0</v>
      </c>
      <c r="P378" s="193">
        <f t="shared" si="140"/>
        <v>0</v>
      </c>
      <c r="Q378" s="205">
        <f t="shared" si="140"/>
        <v>0</v>
      </c>
      <c r="R378" s="445" t="s">
        <v>345</v>
      </c>
      <c r="S378" s="435">
        <v>2200</v>
      </c>
      <c r="T378" s="434">
        <v>2300</v>
      </c>
      <c r="U378" s="435">
        <v>2300</v>
      </c>
      <c r="V378" s="4"/>
    </row>
    <row r="379" spans="1:25" s="15" customFormat="1" ht="23.25" customHeight="1" x14ac:dyDescent="0.2">
      <c r="A379" s="545" t="s">
        <v>160</v>
      </c>
      <c r="B379" s="546"/>
      <c r="C379" s="547"/>
      <c r="D379" s="561" t="s">
        <v>116</v>
      </c>
      <c r="E379" s="654" t="s">
        <v>183</v>
      </c>
      <c r="F379" s="614" t="s">
        <v>291</v>
      </c>
      <c r="G379" s="148" t="s">
        <v>58</v>
      </c>
      <c r="H379" s="236">
        <f>I379+K379</f>
        <v>10000</v>
      </c>
      <c r="I379" s="234">
        <v>10000</v>
      </c>
      <c r="J379" s="234"/>
      <c r="K379" s="235"/>
      <c r="L379" s="236">
        <f>M379+O379</f>
        <v>0</v>
      </c>
      <c r="M379" s="233"/>
      <c r="N379" s="234"/>
      <c r="O379" s="235"/>
      <c r="P379" s="238">
        <v>0</v>
      </c>
      <c r="Q379" s="273">
        <v>0</v>
      </c>
      <c r="R379" s="447" t="s">
        <v>346</v>
      </c>
      <c r="S379" s="132">
        <v>13</v>
      </c>
      <c r="T379" s="131">
        <v>13</v>
      </c>
      <c r="U379" s="132">
        <v>13</v>
      </c>
      <c r="V379" s="14"/>
    </row>
    <row r="380" spans="1:25" s="15" customFormat="1" ht="19.5" hidden="1" customHeight="1" x14ac:dyDescent="0.2">
      <c r="A380" s="548"/>
      <c r="B380" s="549"/>
      <c r="C380" s="550"/>
      <c r="D380" s="561"/>
      <c r="E380" s="655"/>
      <c r="F380" s="614"/>
      <c r="G380" s="148" t="s">
        <v>270</v>
      </c>
      <c r="H380" s="236">
        <f>I380+K380</f>
        <v>0</v>
      </c>
      <c r="I380" s="234"/>
      <c r="J380" s="234"/>
      <c r="K380" s="235"/>
      <c r="L380" s="236">
        <f>M380+O380</f>
        <v>0</v>
      </c>
      <c r="M380" s="233"/>
      <c r="N380" s="234"/>
      <c r="O380" s="235"/>
      <c r="P380" s="238"/>
      <c r="Q380" s="273"/>
      <c r="R380" s="447"/>
      <c r="S380" s="132">
        <v>241</v>
      </c>
      <c r="T380" s="131">
        <v>250</v>
      </c>
      <c r="U380" s="132">
        <v>250</v>
      </c>
      <c r="V380" s="14"/>
    </row>
    <row r="381" spans="1:25" s="15" customFormat="1" ht="16.5" hidden="1" customHeight="1" x14ac:dyDescent="0.2">
      <c r="A381" s="548"/>
      <c r="B381" s="549"/>
      <c r="C381" s="550"/>
      <c r="D381" s="561"/>
      <c r="E381" s="655"/>
      <c r="F381" s="614"/>
      <c r="G381" s="148" t="s">
        <v>272</v>
      </c>
      <c r="H381" s="236">
        <f>I381+K381</f>
        <v>0</v>
      </c>
      <c r="I381" s="234"/>
      <c r="J381" s="234"/>
      <c r="K381" s="235"/>
      <c r="L381" s="236">
        <f>M381+O381</f>
        <v>0</v>
      </c>
      <c r="M381" s="233"/>
      <c r="N381" s="234"/>
      <c r="O381" s="235"/>
      <c r="P381" s="238"/>
      <c r="Q381" s="273"/>
      <c r="R381" s="447"/>
      <c r="S381" s="159"/>
      <c r="T381" s="160"/>
      <c r="U381" s="159"/>
      <c r="V381" s="14"/>
    </row>
    <row r="382" spans="1:25" s="15" customFormat="1" ht="21" customHeight="1" x14ac:dyDescent="0.2">
      <c r="A382" s="548"/>
      <c r="B382" s="549"/>
      <c r="C382" s="550"/>
      <c r="D382" s="561"/>
      <c r="E382" s="655"/>
      <c r="F382" s="614"/>
      <c r="G382" s="148" t="s">
        <v>93</v>
      </c>
      <c r="H382" s="236"/>
      <c r="I382" s="234"/>
      <c r="J382" s="234"/>
      <c r="K382" s="235"/>
      <c r="L382" s="236">
        <f>M382+O382</f>
        <v>10000</v>
      </c>
      <c r="M382" s="233">
        <v>10000</v>
      </c>
      <c r="N382" s="233"/>
      <c r="O382" s="273"/>
      <c r="P382" s="238"/>
      <c r="Q382" s="273"/>
      <c r="R382" s="447" t="s">
        <v>347</v>
      </c>
      <c r="S382" s="132">
        <v>250</v>
      </c>
      <c r="T382" s="131">
        <v>250</v>
      </c>
      <c r="U382" s="132">
        <v>250</v>
      </c>
      <c r="V382" s="14"/>
    </row>
    <row r="383" spans="1:25" s="15" customFormat="1" ht="9.75" customHeight="1" x14ac:dyDescent="0.2">
      <c r="A383" s="558"/>
      <c r="B383" s="559"/>
      <c r="C383" s="560"/>
      <c r="D383" s="653"/>
      <c r="E383" s="656"/>
      <c r="F383" s="614"/>
      <c r="G383" s="162" t="s">
        <v>11</v>
      </c>
      <c r="H383" s="193">
        <f>SUM(H379:H381)</f>
        <v>10000</v>
      </c>
      <c r="I383" s="203">
        <f t="shared" ref="I383:K383" si="141">SUM(I379:I381)</f>
        <v>10000</v>
      </c>
      <c r="J383" s="203">
        <f t="shared" si="141"/>
        <v>0</v>
      </c>
      <c r="K383" s="204">
        <f t="shared" si="141"/>
        <v>0</v>
      </c>
      <c r="L383" s="205">
        <f>SUM(L379:L382)</f>
        <v>10000</v>
      </c>
      <c r="M383" s="203">
        <f t="shared" ref="M383:Q383" si="142">SUM(M379:M382)</f>
        <v>10000</v>
      </c>
      <c r="N383" s="203">
        <f t="shared" si="142"/>
        <v>0</v>
      </c>
      <c r="O383" s="194">
        <f t="shared" si="142"/>
        <v>0</v>
      </c>
      <c r="P383" s="193">
        <f t="shared" si="142"/>
        <v>0</v>
      </c>
      <c r="Q383" s="206">
        <f t="shared" si="142"/>
        <v>0</v>
      </c>
      <c r="R383" s="446"/>
      <c r="S383" s="134"/>
      <c r="T383" s="133"/>
      <c r="U383" s="134"/>
      <c r="V383" s="14"/>
      <c r="X383" s="13"/>
      <c r="Y383" s="13"/>
    </row>
    <row r="384" spans="1:25" s="15" customFormat="1" ht="34.5" customHeight="1" x14ac:dyDescent="0.2">
      <c r="A384" s="657" t="s">
        <v>161</v>
      </c>
      <c r="B384" s="546"/>
      <c r="C384" s="547"/>
      <c r="D384" s="561" t="s">
        <v>198</v>
      </c>
      <c r="E384" s="654" t="s">
        <v>189</v>
      </c>
      <c r="F384" s="614" t="s">
        <v>291</v>
      </c>
      <c r="G384" s="148" t="s">
        <v>58</v>
      </c>
      <c r="H384" s="236">
        <v>7700</v>
      </c>
      <c r="I384" s="234">
        <v>7700</v>
      </c>
      <c r="J384" s="234"/>
      <c r="K384" s="235"/>
      <c r="L384" s="236">
        <f>M384+O384</f>
        <v>4700</v>
      </c>
      <c r="M384" s="233">
        <v>4700</v>
      </c>
      <c r="N384" s="234"/>
      <c r="O384" s="235"/>
      <c r="P384" s="238">
        <v>7700</v>
      </c>
      <c r="Q384" s="273">
        <v>15700</v>
      </c>
      <c r="R384" s="450" t="s">
        <v>348</v>
      </c>
      <c r="S384" s="132" t="s">
        <v>350</v>
      </c>
      <c r="T384" s="131" t="s">
        <v>350</v>
      </c>
      <c r="U384" s="132" t="s">
        <v>351</v>
      </c>
      <c r="V384" s="14"/>
    </row>
    <row r="385" spans="1:23" s="15" customFormat="1" ht="12.75" hidden="1" customHeight="1" x14ac:dyDescent="0.2">
      <c r="A385" s="658"/>
      <c r="B385" s="549"/>
      <c r="C385" s="550"/>
      <c r="D385" s="561"/>
      <c r="E385" s="655"/>
      <c r="F385" s="614"/>
      <c r="G385" s="148" t="s">
        <v>270</v>
      </c>
      <c r="H385" s="236">
        <f>I385+K385</f>
        <v>0</v>
      </c>
      <c r="I385" s="234"/>
      <c r="J385" s="234"/>
      <c r="K385" s="235"/>
      <c r="L385" s="236">
        <f>M385+O385</f>
        <v>0</v>
      </c>
      <c r="M385" s="233"/>
      <c r="N385" s="234"/>
      <c r="O385" s="235"/>
      <c r="P385" s="238"/>
      <c r="Q385" s="273"/>
      <c r="R385" s="450"/>
      <c r="S385" s="132">
        <v>1800</v>
      </c>
      <c r="T385" s="131">
        <v>1800</v>
      </c>
      <c r="U385" s="132">
        <v>1800</v>
      </c>
      <c r="V385" s="14"/>
    </row>
    <row r="386" spans="1:23" s="15" customFormat="1" ht="30.75" customHeight="1" x14ac:dyDescent="0.2">
      <c r="A386" s="658"/>
      <c r="B386" s="549"/>
      <c r="C386" s="550"/>
      <c r="D386" s="561"/>
      <c r="E386" s="655"/>
      <c r="F386" s="614"/>
      <c r="G386" s="148" t="s">
        <v>93</v>
      </c>
      <c r="H386" s="236"/>
      <c r="I386" s="234"/>
      <c r="J386" s="234"/>
      <c r="K386" s="235"/>
      <c r="L386" s="236">
        <v>1000</v>
      </c>
      <c r="M386" s="274">
        <v>1000</v>
      </c>
      <c r="N386" s="274"/>
      <c r="O386" s="275"/>
      <c r="P386" s="276"/>
      <c r="Q386" s="275"/>
      <c r="R386" s="450" t="s">
        <v>349</v>
      </c>
      <c r="S386" s="132">
        <v>2000</v>
      </c>
      <c r="T386" s="131">
        <v>2100</v>
      </c>
      <c r="U386" s="132">
        <v>2200</v>
      </c>
      <c r="V386" s="14"/>
    </row>
    <row r="387" spans="1:23" s="15" customFormat="1" ht="30" customHeight="1" x14ac:dyDescent="0.2">
      <c r="A387" s="659"/>
      <c r="B387" s="559"/>
      <c r="C387" s="560"/>
      <c r="D387" s="561"/>
      <c r="E387" s="656"/>
      <c r="F387" s="614"/>
      <c r="G387" s="162" t="s">
        <v>11</v>
      </c>
      <c r="H387" s="193">
        <f>SUM(H384:H385)</f>
        <v>7700</v>
      </c>
      <c r="I387" s="203">
        <f t="shared" ref="I387:K387" si="143">SUM(I384:I385)</f>
        <v>7700</v>
      </c>
      <c r="J387" s="203">
        <f t="shared" si="143"/>
        <v>0</v>
      </c>
      <c r="K387" s="204">
        <f t="shared" si="143"/>
        <v>0</v>
      </c>
      <c r="L387" s="205">
        <f>SUM(L384:L386)</f>
        <v>5700</v>
      </c>
      <c r="M387" s="203">
        <f t="shared" ref="M387:Q387" si="144">SUM(M384:M386)</f>
        <v>5700</v>
      </c>
      <c r="N387" s="209">
        <f t="shared" si="144"/>
        <v>0</v>
      </c>
      <c r="O387" s="195">
        <f t="shared" si="144"/>
        <v>0</v>
      </c>
      <c r="P387" s="193">
        <f t="shared" si="144"/>
        <v>7700</v>
      </c>
      <c r="Q387" s="205">
        <f t="shared" si="144"/>
        <v>15700</v>
      </c>
      <c r="R387" s="450"/>
      <c r="S387" s="96"/>
      <c r="T387" s="86"/>
      <c r="U387" s="96"/>
      <c r="V387" s="14"/>
    </row>
    <row r="388" spans="1:23" s="15" customFormat="1" ht="12.75" customHeight="1" x14ac:dyDescent="0.2">
      <c r="A388" s="592" t="s">
        <v>176</v>
      </c>
      <c r="B388" s="592"/>
      <c r="C388" s="593"/>
      <c r="D388" s="632" t="s">
        <v>111</v>
      </c>
      <c r="E388" s="635" t="s">
        <v>184</v>
      </c>
      <c r="F388" s="638"/>
      <c r="G388" s="380" t="s">
        <v>113</v>
      </c>
      <c r="H388" s="381">
        <f>I388+K388</f>
        <v>43500</v>
      </c>
      <c r="I388" s="382">
        <f t="shared" ref="I388:K389" si="145">I391+I394</f>
        <v>43500</v>
      </c>
      <c r="J388" s="382">
        <f t="shared" si="145"/>
        <v>25200</v>
      </c>
      <c r="K388" s="383">
        <f t="shared" si="145"/>
        <v>0</v>
      </c>
      <c r="L388" s="381">
        <f>M388+O388</f>
        <v>32400</v>
      </c>
      <c r="M388" s="384">
        <f t="shared" ref="M388:Q389" si="146">M391+M394</f>
        <v>32400</v>
      </c>
      <c r="N388" s="382">
        <f t="shared" si="146"/>
        <v>19200</v>
      </c>
      <c r="O388" s="385">
        <f t="shared" si="146"/>
        <v>0</v>
      </c>
      <c r="P388" s="386">
        <f t="shared" si="146"/>
        <v>48360</v>
      </c>
      <c r="Q388" s="386">
        <f t="shared" si="146"/>
        <v>48360</v>
      </c>
      <c r="R388" s="448" t="s">
        <v>352</v>
      </c>
      <c r="S388" s="451">
        <v>5</v>
      </c>
      <c r="T388" s="439">
        <v>5</v>
      </c>
      <c r="U388" s="451">
        <v>5</v>
      </c>
      <c r="V388" s="88"/>
    </row>
    <row r="389" spans="1:23" ht="17.25" hidden="1" customHeight="1" x14ac:dyDescent="0.2">
      <c r="A389" s="592"/>
      <c r="B389" s="592"/>
      <c r="C389" s="593"/>
      <c r="D389" s="633"/>
      <c r="E389" s="636"/>
      <c r="F389" s="639"/>
      <c r="G389" s="345" t="s">
        <v>272</v>
      </c>
      <c r="H389" s="381">
        <f>I389+K389</f>
        <v>0</v>
      </c>
      <c r="I389" s="356">
        <f t="shared" si="145"/>
        <v>0</v>
      </c>
      <c r="J389" s="356">
        <f t="shared" si="145"/>
        <v>0</v>
      </c>
      <c r="K389" s="349">
        <f t="shared" si="145"/>
        <v>0</v>
      </c>
      <c r="L389" s="381">
        <f>M389+O389</f>
        <v>0</v>
      </c>
      <c r="M389" s="347">
        <f t="shared" si="146"/>
        <v>0</v>
      </c>
      <c r="N389" s="356">
        <f t="shared" si="146"/>
        <v>0</v>
      </c>
      <c r="O389" s="348">
        <f t="shared" si="146"/>
        <v>0</v>
      </c>
      <c r="P389" s="375">
        <f t="shared" si="146"/>
        <v>0</v>
      </c>
      <c r="Q389" s="375">
        <f t="shared" si="146"/>
        <v>0</v>
      </c>
      <c r="R389" s="449"/>
      <c r="S389" s="189"/>
      <c r="T389" s="90"/>
      <c r="U389" s="122"/>
      <c r="V389" s="6"/>
      <c r="W389" s="10"/>
    </row>
    <row r="390" spans="1:23" ht="27.75" customHeight="1" x14ac:dyDescent="0.2">
      <c r="A390" s="595"/>
      <c r="B390" s="595"/>
      <c r="C390" s="596"/>
      <c r="D390" s="634"/>
      <c r="E390" s="636"/>
      <c r="F390" s="640"/>
      <c r="G390" s="338" t="s">
        <v>11</v>
      </c>
      <c r="H390" s="381">
        <f>SUM(H388:H389)</f>
        <v>43500</v>
      </c>
      <c r="I390" s="382">
        <f t="shared" ref="I390:K390" si="147">SUM(I388:I389)</f>
        <v>43500</v>
      </c>
      <c r="J390" s="382">
        <f t="shared" si="147"/>
        <v>25200</v>
      </c>
      <c r="K390" s="383">
        <f t="shared" si="147"/>
        <v>0</v>
      </c>
      <c r="L390" s="387">
        <f>SUM(L388:L389)</f>
        <v>32400</v>
      </c>
      <c r="M390" s="383">
        <f t="shared" ref="M390:Q390" si="148">SUM(M388:M389)</f>
        <v>32400</v>
      </c>
      <c r="N390" s="383">
        <f t="shared" si="148"/>
        <v>19200</v>
      </c>
      <c r="O390" s="385">
        <f t="shared" si="148"/>
        <v>0</v>
      </c>
      <c r="P390" s="384">
        <f t="shared" si="148"/>
        <v>48360</v>
      </c>
      <c r="Q390" s="387">
        <f t="shared" si="148"/>
        <v>48360</v>
      </c>
      <c r="R390" s="450"/>
      <c r="S390" s="452"/>
      <c r="T390" s="425"/>
      <c r="U390" s="427"/>
      <c r="V390" s="6"/>
      <c r="W390" s="10"/>
    </row>
    <row r="391" spans="1:23" ht="12.75" customHeight="1" x14ac:dyDescent="0.2">
      <c r="A391" s="546" t="s">
        <v>177</v>
      </c>
      <c r="B391" s="546"/>
      <c r="C391" s="547"/>
      <c r="D391" s="641" t="s">
        <v>112</v>
      </c>
      <c r="E391" s="636"/>
      <c r="F391" s="644">
        <v>23</v>
      </c>
      <c r="G391" s="84" t="s">
        <v>58</v>
      </c>
      <c r="H391" s="278">
        <f>I391+K391</f>
        <v>26180</v>
      </c>
      <c r="I391" s="234">
        <v>26180</v>
      </c>
      <c r="J391" s="234">
        <v>15600</v>
      </c>
      <c r="K391" s="235"/>
      <c r="L391" s="236">
        <f>M391+O391</f>
        <v>19300</v>
      </c>
      <c r="M391" s="233">
        <v>19300</v>
      </c>
      <c r="N391" s="234">
        <v>11700</v>
      </c>
      <c r="O391" s="239"/>
      <c r="P391" s="272">
        <v>28860</v>
      </c>
      <c r="Q391" s="272">
        <v>28860</v>
      </c>
      <c r="R391" s="647"/>
      <c r="S391" s="189"/>
      <c r="T391" s="189"/>
      <c r="U391" s="122"/>
      <c r="V391" s="6"/>
      <c r="W391" s="10"/>
    </row>
    <row r="392" spans="1:23" ht="12.75" hidden="1" customHeight="1" x14ac:dyDescent="0.2">
      <c r="A392" s="549"/>
      <c r="B392" s="549"/>
      <c r="C392" s="550"/>
      <c r="D392" s="642"/>
      <c r="E392" s="636"/>
      <c r="F392" s="645"/>
      <c r="G392" s="84" t="s">
        <v>272</v>
      </c>
      <c r="H392" s="278">
        <f>I392+K392</f>
        <v>0</v>
      </c>
      <c r="I392" s="234"/>
      <c r="J392" s="234"/>
      <c r="K392" s="235"/>
      <c r="L392" s="236">
        <f>M392+O392</f>
        <v>0</v>
      </c>
      <c r="M392" s="233"/>
      <c r="N392" s="234"/>
      <c r="O392" s="239"/>
      <c r="P392" s="272"/>
      <c r="Q392" s="272"/>
      <c r="R392" s="648"/>
      <c r="S392" s="189"/>
      <c r="T392" s="189"/>
      <c r="U392" s="122"/>
      <c r="V392" s="6"/>
      <c r="W392" s="10"/>
    </row>
    <row r="393" spans="1:23" ht="21" customHeight="1" x14ac:dyDescent="0.2">
      <c r="A393" s="559"/>
      <c r="B393" s="559"/>
      <c r="C393" s="560"/>
      <c r="D393" s="643"/>
      <c r="E393" s="636"/>
      <c r="F393" s="646"/>
      <c r="G393" s="396" t="s">
        <v>11</v>
      </c>
      <c r="H393" s="410">
        <f>SUM(H391:H392)</f>
        <v>26180</v>
      </c>
      <c r="I393" s="411">
        <f t="shared" ref="I393:K393" si="149">SUM(I391:I392)</f>
        <v>26180</v>
      </c>
      <c r="J393" s="411">
        <f t="shared" si="149"/>
        <v>15600</v>
      </c>
      <c r="K393" s="412">
        <f t="shared" si="149"/>
        <v>0</v>
      </c>
      <c r="L393" s="413">
        <f>SUM(L391:L392)</f>
        <v>19300</v>
      </c>
      <c r="M393" s="412">
        <f t="shared" ref="M393:Q393" si="150">SUM(M391:M392)</f>
        <v>19300</v>
      </c>
      <c r="N393" s="412">
        <f t="shared" si="150"/>
        <v>11700</v>
      </c>
      <c r="O393" s="414">
        <f t="shared" si="150"/>
        <v>0</v>
      </c>
      <c r="P393" s="415">
        <f t="shared" si="150"/>
        <v>28860</v>
      </c>
      <c r="Q393" s="416">
        <f t="shared" si="150"/>
        <v>28860</v>
      </c>
      <c r="R393" s="649"/>
      <c r="S393" s="425"/>
      <c r="T393" s="425"/>
      <c r="U393" s="427"/>
      <c r="V393" s="6"/>
      <c r="W393" s="10"/>
    </row>
    <row r="394" spans="1:23" x14ac:dyDescent="0.2">
      <c r="A394" s="546" t="s">
        <v>162</v>
      </c>
      <c r="B394" s="546"/>
      <c r="C394" s="547"/>
      <c r="D394" s="641" t="s">
        <v>114</v>
      </c>
      <c r="E394" s="636"/>
      <c r="F394" s="644">
        <v>23</v>
      </c>
      <c r="G394" s="84" t="s">
        <v>58</v>
      </c>
      <c r="H394" s="278">
        <f>I394+K394</f>
        <v>17320</v>
      </c>
      <c r="I394" s="234">
        <v>17320</v>
      </c>
      <c r="J394" s="234">
        <v>9600</v>
      </c>
      <c r="K394" s="235"/>
      <c r="L394" s="236">
        <f>M394+O394</f>
        <v>13100</v>
      </c>
      <c r="M394" s="234">
        <v>13100</v>
      </c>
      <c r="N394" s="234">
        <v>7500</v>
      </c>
      <c r="O394" s="239"/>
      <c r="P394" s="233">
        <v>19500</v>
      </c>
      <c r="Q394" s="239">
        <v>19500</v>
      </c>
      <c r="R394" s="652"/>
      <c r="S394" s="189"/>
      <c r="T394" s="189"/>
      <c r="U394" s="90"/>
      <c r="V394" s="4"/>
    </row>
    <row r="395" spans="1:23" hidden="1" x14ac:dyDescent="0.2">
      <c r="A395" s="549"/>
      <c r="B395" s="549"/>
      <c r="C395" s="550"/>
      <c r="D395" s="642"/>
      <c r="E395" s="636"/>
      <c r="F395" s="645"/>
      <c r="G395" s="84" t="s">
        <v>272</v>
      </c>
      <c r="H395" s="278">
        <f>I395+K395</f>
        <v>0</v>
      </c>
      <c r="I395" s="234"/>
      <c r="J395" s="234"/>
      <c r="K395" s="235"/>
      <c r="L395" s="236">
        <f>M395+O395</f>
        <v>0</v>
      </c>
      <c r="M395" s="234"/>
      <c r="N395" s="234"/>
      <c r="O395" s="239"/>
      <c r="P395" s="233"/>
      <c r="Q395" s="239"/>
      <c r="R395" s="652"/>
      <c r="S395" s="189"/>
      <c r="T395" s="189"/>
      <c r="U395" s="90"/>
      <c r="V395" s="4"/>
    </row>
    <row r="396" spans="1:23" ht="27.75" customHeight="1" thickBot="1" x14ac:dyDescent="0.25">
      <c r="A396" s="650"/>
      <c r="B396" s="650"/>
      <c r="C396" s="651"/>
      <c r="D396" s="660"/>
      <c r="E396" s="637"/>
      <c r="F396" s="646"/>
      <c r="G396" s="396" t="s">
        <v>96</v>
      </c>
      <c r="H396" s="417">
        <f>SUM(H394:H395)</f>
        <v>17320</v>
      </c>
      <c r="I396" s="418">
        <f t="shared" ref="I396:K396" si="151">SUM(I394:I395)</f>
        <v>17320</v>
      </c>
      <c r="J396" s="418">
        <f t="shared" si="151"/>
        <v>9600</v>
      </c>
      <c r="K396" s="419">
        <f t="shared" si="151"/>
        <v>0</v>
      </c>
      <c r="L396" s="420">
        <f>SUM(L394:L395)</f>
        <v>13100</v>
      </c>
      <c r="M396" s="418">
        <f t="shared" ref="M396:Q396" si="152">SUM(M394:M395)</f>
        <v>13100</v>
      </c>
      <c r="N396" s="421">
        <f t="shared" si="152"/>
        <v>7500</v>
      </c>
      <c r="O396" s="422">
        <f t="shared" si="152"/>
        <v>0</v>
      </c>
      <c r="P396" s="423">
        <f t="shared" si="152"/>
        <v>19500</v>
      </c>
      <c r="Q396" s="424">
        <f t="shared" si="152"/>
        <v>19500</v>
      </c>
      <c r="R396" s="652"/>
      <c r="S396" s="425"/>
      <c r="T396" s="425"/>
      <c r="U396" s="426"/>
      <c r="V396" s="4"/>
    </row>
    <row r="397" spans="1:23" ht="19.5" customHeight="1" thickBot="1" x14ac:dyDescent="0.25">
      <c r="A397" s="623" t="s">
        <v>196</v>
      </c>
      <c r="B397" s="624"/>
      <c r="C397" s="625" t="s">
        <v>12</v>
      </c>
      <c r="D397" s="625"/>
      <c r="E397" s="625"/>
      <c r="F397" s="626"/>
      <c r="G397" s="317"/>
      <c r="H397" s="318">
        <f>SUM(H378+H383+H387+H390)</f>
        <v>113700</v>
      </c>
      <c r="I397" s="318">
        <f t="shared" ref="I397:Q397" si="153">SUM(I378+I383+I387+I390)</f>
        <v>113700</v>
      </c>
      <c r="J397" s="318">
        <f t="shared" si="153"/>
        <v>25200</v>
      </c>
      <c r="K397" s="318">
        <f t="shared" si="153"/>
        <v>0</v>
      </c>
      <c r="L397" s="319">
        <f t="shared" si="153"/>
        <v>83100</v>
      </c>
      <c r="M397" s="319">
        <f t="shared" si="153"/>
        <v>83100</v>
      </c>
      <c r="N397" s="319">
        <f t="shared" si="153"/>
        <v>19200</v>
      </c>
      <c r="O397" s="319">
        <f t="shared" si="153"/>
        <v>0</v>
      </c>
      <c r="P397" s="319">
        <f t="shared" si="153"/>
        <v>56060</v>
      </c>
      <c r="Q397" s="320">
        <f t="shared" si="153"/>
        <v>64060</v>
      </c>
      <c r="R397" s="309"/>
      <c r="S397" s="309"/>
      <c r="T397" s="309"/>
      <c r="U397" s="309"/>
      <c r="V397" s="183"/>
    </row>
    <row r="398" spans="1:23" ht="15" customHeight="1" thickBot="1" x14ac:dyDescent="0.25">
      <c r="A398" s="627" t="s">
        <v>121</v>
      </c>
      <c r="B398" s="628"/>
      <c r="C398" s="516" t="s">
        <v>120</v>
      </c>
      <c r="D398" s="629"/>
      <c r="E398" s="629"/>
      <c r="F398" s="629"/>
      <c r="G398" s="517"/>
      <c r="H398" s="629"/>
      <c r="I398" s="629"/>
      <c r="J398" s="629"/>
      <c r="K398" s="629"/>
      <c r="L398" s="630"/>
      <c r="M398" s="630"/>
      <c r="N398" s="630"/>
      <c r="O398" s="630"/>
      <c r="P398" s="630"/>
      <c r="Q398" s="630"/>
      <c r="R398" s="629"/>
      <c r="S398" s="629"/>
      <c r="T398" s="629"/>
      <c r="U398" s="631"/>
      <c r="V398" s="6"/>
    </row>
    <row r="399" spans="1:23" ht="15" customHeight="1" x14ac:dyDescent="0.2">
      <c r="A399" s="617" t="s">
        <v>163</v>
      </c>
      <c r="B399" s="618"/>
      <c r="C399" s="619"/>
      <c r="D399" s="612" t="s">
        <v>49</v>
      </c>
      <c r="E399" s="562" t="s">
        <v>186</v>
      </c>
      <c r="F399" s="614" t="s">
        <v>86</v>
      </c>
      <c r="G399" s="11" t="s">
        <v>58</v>
      </c>
      <c r="H399" s="279">
        <f t="shared" ref="H399:H405" si="154">I399+K399</f>
        <v>601910</v>
      </c>
      <c r="I399" s="280">
        <v>586010</v>
      </c>
      <c r="J399" s="280">
        <v>279300</v>
      </c>
      <c r="K399" s="259">
        <v>15900</v>
      </c>
      <c r="L399" s="279">
        <f t="shared" ref="L399:L405" si="155">M399+O399</f>
        <v>500600</v>
      </c>
      <c r="M399" s="280">
        <v>493600</v>
      </c>
      <c r="N399" s="280">
        <v>271500</v>
      </c>
      <c r="O399" s="259">
        <v>7000</v>
      </c>
      <c r="P399" s="201">
        <v>575740</v>
      </c>
      <c r="Q399" s="281">
        <v>625330</v>
      </c>
      <c r="R399" s="621" t="s">
        <v>295</v>
      </c>
      <c r="S399" s="622">
        <v>330</v>
      </c>
      <c r="T399" s="616">
        <v>325</v>
      </c>
      <c r="U399" s="616">
        <v>320</v>
      </c>
      <c r="V399" s="6"/>
    </row>
    <row r="400" spans="1:23" ht="18.75" customHeight="1" x14ac:dyDescent="0.2">
      <c r="A400" s="606"/>
      <c r="B400" s="607"/>
      <c r="C400" s="608"/>
      <c r="D400" s="612"/>
      <c r="E400" s="562"/>
      <c r="F400" s="614"/>
      <c r="G400" s="148" t="s">
        <v>85</v>
      </c>
      <c r="H400" s="196">
        <f t="shared" si="154"/>
        <v>10800</v>
      </c>
      <c r="I400" s="197">
        <v>10800</v>
      </c>
      <c r="J400" s="197"/>
      <c r="K400" s="198"/>
      <c r="L400" s="196">
        <f t="shared" si="155"/>
        <v>10800</v>
      </c>
      <c r="M400" s="197">
        <v>10800</v>
      </c>
      <c r="N400" s="197"/>
      <c r="O400" s="198"/>
      <c r="P400" s="202">
        <v>13800</v>
      </c>
      <c r="Q400" s="240">
        <v>17300</v>
      </c>
      <c r="R400" s="621"/>
      <c r="S400" s="622"/>
      <c r="T400" s="616"/>
      <c r="U400" s="616"/>
      <c r="V400" s="4"/>
    </row>
    <row r="401" spans="1:22" ht="18.75" customHeight="1" x14ac:dyDescent="0.2">
      <c r="A401" s="606"/>
      <c r="B401" s="607"/>
      <c r="C401" s="608"/>
      <c r="D401" s="612"/>
      <c r="E401" s="562"/>
      <c r="F401" s="614"/>
      <c r="G401" s="148" t="s">
        <v>304</v>
      </c>
      <c r="H401" s="196">
        <f t="shared" si="154"/>
        <v>0</v>
      </c>
      <c r="I401" s="197"/>
      <c r="J401" s="197"/>
      <c r="K401" s="198"/>
      <c r="L401" s="196">
        <f t="shared" si="155"/>
        <v>2700</v>
      </c>
      <c r="M401" s="197">
        <v>2700</v>
      </c>
      <c r="N401" s="197"/>
      <c r="O401" s="198"/>
      <c r="P401" s="202"/>
      <c r="Q401" s="240"/>
      <c r="R401" s="621" t="s">
        <v>296</v>
      </c>
      <c r="S401" s="616">
        <v>775</v>
      </c>
      <c r="T401" s="616">
        <v>770</v>
      </c>
      <c r="U401" s="616">
        <v>775</v>
      </c>
      <c r="V401" s="4"/>
    </row>
    <row r="402" spans="1:22" ht="18.75" customHeight="1" x14ac:dyDescent="0.2">
      <c r="A402" s="606"/>
      <c r="B402" s="607"/>
      <c r="C402" s="608"/>
      <c r="D402" s="612"/>
      <c r="E402" s="562"/>
      <c r="F402" s="614"/>
      <c r="G402" s="148" t="s">
        <v>276</v>
      </c>
      <c r="H402" s="196">
        <f t="shared" si="154"/>
        <v>0</v>
      </c>
      <c r="I402" s="197"/>
      <c r="J402" s="197"/>
      <c r="K402" s="198"/>
      <c r="L402" s="196">
        <f t="shared" si="155"/>
        <v>0</v>
      </c>
      <c r="M402" s="197"/>
      <c r="N402" s="197"/>
      <c r="O402" s="198"/>
      <c r="P402" s="202"/>
      <c r="Q402" s="240"/>
      <c r="R402" s="621"/>
      <c r="S402" s="616"/>
      <c r="T402" s="616"/>
      <c r="U402" s="616"/>
      <c r="V402" s="4"/>
    </row>
    <row r="403" spans="1:22" ht="18.75" customHeight="1" x14ac:dyDescent="0.2">
      <c r="A403" s="606"/>
      <c r="B403" s="607"/>
      <c r="C403" s="608"/>
      <c r="D403" s="612"/>
      <c r="E403" s="562"/>
      <c r="F403" s="614"/>
      <c r="G403" s="148" t="s">
        <v>270</v>
      </c>
      <c r="H403" s="196">
        <f t="shared" si="154"/>
        <v>0</v>
      </c>
      <c r="I403" s="197"/>
      <c r="J403" s="197"/>
      <c r="K403" s="198"/>
      <c r="L403" s="196">
        <f t="shared" si="155"/>
        <v>0</v>
      </c>
      <c r="M403" s="197"/>
      <c r="N403" s="197"/>
      <c r="O403" s="198"/>
      <c r="P403" s="202"/>
      <c r="Q403" s="240"/>
      <c r="R403" s="621"/>
      <c r="S403" s="616"/>
      <c r="T403" s="616"/>
      <c r="U403" s="616"/>
      <c r="V403" s="4"/>
    </row>
    <row r="404" spans="1:22" ht="18.75" customHeight="1" x14ac:dyDescent="0.2">
      <c r="A404" s="606"/>
      <c r="B404" s="607"/>
      <c r="C404" s="608"/>
      <c r="D404" s="612"/>
      <c r="E404" s="562"/>
      <c r="F404" s="614"/>
      <c r="G404" s="148" t="s">
        <v>272</v>
      </c>
      <c r="H404" s="196">
        <f t="shared" si="154"/>
        <v>0</v>
      </c>
      <c r="I404" s="197"/>
      <c r="J404" s="197"/>
      <c r="K404" s="198"/>
      <c r="L404" s="196">
        <f t="shared" si="155"/>
        <v>0</v>
      </c>
      <c r="M404" s="197"/>
      <c r="N404" s="197"/>
      <c r="O404" s="198"/>
      <c r="P404" s="202"/>
      <c r="Q404" s="240"/>
      <c r="R404" s="621" t="s">
        <v>297</v>
      </c>
      <c r="S404" s="616">
        <v>5</v>
      </c>
      <c r="T404" s="616">
        <v>5</v>
      </c>
      <c r="U404" s="616">
        <v>5</v>
      </c>
      <c r="V404" s="4"/>
    </row>
    <row r="405" spans="1:22" s="15" customFormat="1" ht="21" customHeight="1" x14ac:dyDescent="0.2">
      <c r="A405" s="606"/>
      <c r="B405" s="607"/>
      <c r="C405" s="608"/>
      <c r="D405" s="612"/>
      <c r="E405" s="562"/>
      <c r="F405" s="614"/>
      <c r="G405" s="148" t="s">
        <v>23</v>
      </c>
      <c r="H405" s="196">
        <f t="shared" si="154"/>
        <v>0</v>
      </c>
      <c r="I405" s="197"/>
      <c r="J405" s="197"/>
      <c r="K405" s="198"/>
      <c r="L405" s="196">
        <f t="shared" si="155"/>
        <v>0</v>
      </c>
      <c r="M405" s="197"/>
      <c r="N405" s="197"/>
      <c r="O405" s="198"/>
      <c r="P405" s="202"/>
      <c r="Q405" s="240"/>
      <c r="R405" s="621"/>
      <c r="S405" s="616"/>
      <c r="T405" s="616"/>
      <c r="U405" s="616"/>
      <c r="V405" s="14"/>
    </row>
    <row r="406" spans="1:22" s="15" customFormat="1" ht="11.25" customHeight="1" x14ac:dyDescent="0.2">
      <c r="A406" s="609"/>
      <c r="B406" s="610"/>
      <c r="C406" s="611"/>
      <c r="D406" s="620"/>
      <c r="E406" s="562"/>
      <c r="F406" s="615"/>
      <c r="G406" s="162" t="s">
        <v>11</v>
      </c>
      <c r="H406" s="193">
        <f>SUM(H399:H405)</f>
        <v>612710</v>
      </c>
      <c r="I406" s="203">
        <f t="shared" ref="I406:Q406" si="156">SUM(I399:I405)</f>
        <v>596810</v>
      </c>
      <c r="J406" s="203">
        <f t="shared" si="156"/>
        <v>279300</v>
      </c>
      <c r="K406" s="195">
        <f t="shared" si="156"/>
        <v>15900</v>
      </c>
      <c r="L406" s="193">
        <f>SUM(L399:L405)</f>
        <v>514100</v>
      </c>
      <c r="M406" s="203">
        <f t="shared" si="156"/>
        <v>507100</v>
      </c>
      <c r="N406" s="203">
        <f t="shared" si="156"/>
        <v>271500</v>
      </c>
      <c r="O406" s="195">
        <f t="shared" si="156"/>
        <v>7000</v>
      </c>
      <c r="P406" s="194">
        <f t="shared" si="156"/>
        <v>589540</v>
      </c>
      <c r="Q406" s="205">
        <f t="shared" si="156"/>
        <v>642630</v>
      </c>
      <c r="R406" s="455"/>
      <c r="S406" s="456"/>
      <c r="T406" s="456"/>
      <c r="U406" s="456"/>
      <c r="V406" s="14"/>
    </row>
    <row r="407" spans="1:22" s="15" customFormat="1" ht="21.75" customHeight="1" x14ac:dyDescent="0.2">
      <c r="A407" s="603" t="s">
        <v>164</v>
      </c>
      <c r="B407" s="604"/>
      <c r="C407" s="604"/>
      <c r="D407" s="612" t="s">
        <v>50</v>
      </c>
      <c r="E407" s="562" t="s">
        <v>185</v>
      </c>
      <c r="F407" s="614" t="s">
        <v>87</v>
      </c>
      <c r="G407" s="148" t="s">
        <v>58</v>
      </c>
      <c r="H407" s="236">
        <f t="shared" ref="H407:H413" si="157">I407+K407</f>
        <v>456360</v>
      </c>
      <c r="I407" s="234">
        <v>395460</v>
      </c>
      <c r="J407" s="234">
        <v>263820</v>
      </c>
      <c r="K407" s="239">
        <v>60900</v>
      </c>
      <c r="L407" s="236">
        <f t="shared" ref="L407:L413" si="158">M407+O407</f>
        <v>58100</v>
      </c>
      <c r="M407" s="234">
        <v>58100</v>
      </c>
      <c r="N407" s="234">
        <v>39600</v>
      </c>
      <c r="O407" s="239"/>
      <c r="P407" s="272">
        <v>395460</v>
      </c>
      <c r="Q407" s="237">
        <v>395460</v>
      </c>
      <c r="R407" s="450" t="s">
        <v>354</v>
      </c>
      <c r="S407" s="454">
        <v>57</v>
      </c>
      <c r="T407" s="131">
        <v>57</v>
      </c>
      <c r="U407" s="132">
        <v>57</v>
      </c>
      <c r="V407" s="141"/>
    </row>
    <row r="408" spans="1:22" s="15" customFormat="1" ht="20.25" customHeight="1" x14ac:dyDescent="0.2">
      <c r="A408" s="606"/>
      <c r="B408" s="607"/>
      <c r="C408" s="607"/>
      <c r="D408" s="612"/>
      <c r="E408" s="562"/>
      <c r="F408" s="614"/>
      <c r="G408" s="148" t="s">
        <v>93</v>
      </c>
      <c r="H408" s="236">
        <f t="shared" si="157"/>
        <v>0</v>
      </c>
      <c r="I408" s="234"/>
      <c r="J408" s="234"/>
      <c r="K408" s="239"/>
      <c r="L408" s="236">
        <f t="shared" si="158"/>
        <v>290700</v>
      </c>
      <c r="M408" s="234">
        <v>290700</v>
      </c>
      <c r="N408" s="234">
        <v>198400</v>
      </c>
      <c r="O408" s="239"/>
      <c r="P408" s="272"/>
      <c r="Q408" s="237"/>
      <c r="R408" s="450" t="s">
        <v>353</v>
      </c>
      <c r="S408" s="454">
        <v>4500</v>
      </c>
      <c r="T408" s="131">
        <v>4500</v>
      </c>
      <c r="U408" s="132">
        <v>4500</v>
      </c>
      <c r="V408" s="141"/>
    </row>
    <row r="409" spans="1:22" s="15" customFormat="1" ht="26.25" customHeight="1" x14ac:dyDescent="0.2">
      <c r="A409" s="606"/>
      <c r="B409" s="607"/>
      <c r="C409" s="607"/>
      <c r="D409" s="612"/>
      <c r="E409" s="562"/>
      <c r="F409" s="614"/>
      <c r="G409" s="148" t="s">
        <v>23</v>
      </c>
      <c r="H409" s="236">
        <f t="shared" si="157"/>
        <v>0</v>
      </c>
      <c r="I409" s="234">
        <v>0</v>
      </c>
      <c r="J409" s="234"/>
      <c r="K409" s="239"/>
      <c r="L409" s="236">
        <f t="shared" si="158"/>
        <v>19350</v>
      </c>
      <c r="M409" s="234">
        <v>19350</v>
      </c>
      <c r="N409" s="234"/>
      <c r="O409" s="239"/>
      <c r="P409" s="272">
        <v>19350</v>
      </c>
      <c r="Q409" s="237">
        <v>19350</v>
      </c>
      <c r="R409" s="450" t="s">
        <v>355</v>
      </c>
      <c r="S409" s="454">
        <v>3</v>
      </c>
      <c r="T409" s="131">
        <v>3</v>
      </c>
      <c r="U409" s="132">
        <v>3</v>
      </c>
      <c r="V409" s="141"/>
    </row>
    <row r="410" spans="1:22" s="15" customFormat="1" ht="11.25" hidden="1" customHeight="1" x14ac:dyDescent="0.2">
      <c r="A410" s="606"/>
      <c r="B410" s="607"/>
      <c r="C410" s="607"/>
      <c r="D410" s="612"/>
      <c r="E410" s="562"/>
      <c r="F410" s="614"/>
      <c r="G410" s="148" t="s">
        <v>302</v>
      </c>
      <c r="H410" s="236">
        <f t="shared" si="157"/>
        <v>0</v>
      </c>
      <c r="I410" s="234"/>
      <c r="J410" s="234"/>
      <c r="K410" s="239"/>
      <c r="L410" s="236"/>
      <c r="M410" s="234"/>
      <c r="N410" s="234"/>
      <c r="O410" s="239"/>
      <c r="P410" s="272"/>
      <c r="Q410" s="237"/>
      <c r="R410" s="450"/>
      <c r="S410" s="453"/>
      <c r="T410" s="160"/>
      <c r="U410" s="159"/>
      <c r="V410" s="141"/>
    </row>
    <row r="411" spans="1:22" s="15" customFormat="1" ht="11.25" hidden="1" customHeight="1" x14ac:dyDescent="0.2">
      <c r="A411" s="606"/>
      <c r="B411" s="607"/>
      <c r="C411" s="607"/>
      <c r="D411" s="612"/>
      <c r="E411" s="562"/>
      <c r="F411" s="614"/>
      <c r="G411" s="148" t="s">
        <v>276</v>
      </c>
      <c r="H411" s="236">
        <f t="shared" si="157"/>
        <v>0</v>
      </c>
      <c r="I411" s="234"/>
      <c r="J411" s="234"/>
      <c r="K411" s="239"/>
      <c r="L411" s="236">
        <f t="shared" si="158"/>
        <v>0</v>
      </c>
      <c r="M411" s="234"/>
      <c r="N411" s="234"/>
      <c r="O411" s="239"/>
      <c r="P411" s="272"/>
      <c r="Q411" s="237"/>
      <c r="R411" s="450"/>
      <c r="S411" s="453">
        <v>2</v>
      </c>
      <c r="T411" s="160">
        <v>2</v>
      </c>
      <c r="U411" s="159">
        <v>3</v>
      </c>
      <c r="V411" s="141"/>
    </row>
    <row r="412" spans="1:22" s="15" customFormat="1" ht="11.25" hidden="1" customHeight="1" x14ac:dyDescent="0.2">
      <c r="A412" s="606"/>
      <c r="B412" s="607"/>
      <c r="C412" s="607"/>
      <c r="D412" s="612"/>
      <c r="E412" s="562"/>
      <c r="F412" s="614"/>
      <c r="G412" s="148" t="s">
        <v>272</v>
      </c>
      <c r="H412" s="236">
        <f t="shared" si="157"/>
        <v>0</v>
      </c>
      <c r="I412" s="234"/>
      <c r="J412" s="234"/>
      <c r="K412" s="239"/>
      <c r="L412" s="236">
        <f t="shared" si="158"/>
        <v>0</v>
      </c>
      <c r="M412" s="234"/>
      <c r="N412" s="234"/>
      <c r="O412" s="239"/>
      <c r="P412" s="272"/>
      <c r="Q412" s="237"/>
      <c r="R412" s="450"/>
      <c r="S412" s="453"/>
      <c r="T412" s="160"/>
      <c r="U412" s="159"/>
      <c r="V412" s="141"/>
    </row>
    <row r="413" spans="1:22" s="15" customFormat="1" ht="12.75" hidden="1" customHeight="1" x14ac:dyDescent="0.2">
      <c r="A413" s="606"/>
      <c r="B413" s="607"/>
      <c r="C413" s="607"/>
      <c r="D413" s="612"/>
      <c r="E413" s="562"/>
      <c r="F413" s="615"/>
      <c r="G413" s="148" t="s">
        <v>270</v>
      </c>
      <c r="H413" s="236">
        <f t="shared" si="157"/>
        <v>0</v>
      </c>
      <c r="I413" s="197"/>
      <c r="J413" s="234"/>
      <c r="K413" s="239"/>
      <c r="L413" s="236">
        <f t="shared" si="158"/>
        <v>0</v>
      </c>
      <c r="M413" s="234"/>
      <c r="N413" s="234"/>
      <c r="O413" s="239"/>
      <c r="P413" s="272"/>
      <c r="Q413" s="237"/>
      <c r="R413" s="450"/>
      <c r="S413" s="453"/>
      <c r="T413" s="160"/>
      <c r="U413" s="159"/>
      <c r="V413" s="141"/>
    </row>
    <row r="414" spans="1:22" s="15" customFormat="1" ht="27.75" customHeight="1" x14ac:dyDescent="0.2">
      <c r="A414" s="609"/>
      <c r="B414" s="610"/>
      <c r="C414" s="610"/>
      <c r="D414" s="612"/>
      <c r="E414" s="562"/>
      <c r="F414" s="615"/>
      <c r="G414" s="162" t="s">
        <v>11</v>
      </c>
      <c r="H414" s="193">
        <f>SUM(H407:H413)</f>
        <v>456360</v>
      </c>
      <c r="I414" s="203">
        <f t="shared" ref="I414:Q414" si="159">SUM(I407:I413)</f>
        <v>395460</v>
      </c>
      <c r="J414" s="203">
        <f t="shared" si="159"/>
        <v>263820</v>
      </c>
      <c r="K414" s="195">
        <f t="shared" si="159"/>
        <v>60900</v>
      </c>
      <c r="L414" s="193">
        <f>SUM(L407:L413)</f>
        <v>368150</v>
      </c>
      <c r="M414" s="203">
        <f t="shared" si="159"/>
        <v>368150</v>
      </c>
      <c r="N414" s="203">
        <f t="shared" si="159"/>
        <v>238000</v>
      </c>
      <c r="O414" s="195">
        <f t="shared" si="159"/>
        <v>0</v>
      </c>
      <c r="P414" s="194">
        <f t="shared" si="159"/>
        <v>414810</v>
      </c>
      <c r="Q414" s="205">
        <f t="shared" si="159"/>
        <v>414810</v>
      </c>
      <c r="R414" s="450"/>
      <c r="S414" s="457"/>
      <c r="T414" s="458"/>
      <c r="U414" s="459"/>
      <c r="V414" s="141"/>
    </row>
    <row r="415" spans="1:22" s="15" customFormat="1" ht="11.25" customHeight="1" x14ac:dyDescent="0.2">
      <c r="A415" s="603" t="s">
        <v>165</v>
      </c>
      <c r="B415" s="604"/>
      <c r="C415" s="605"/>
      <c r="D415" s="612" t="s">
        <v>51</v>
      </c>
      <c r="E415" s="562" t="s">
        <v>185</v>
      </c>
      <c r="F415" s="613" t="s">
        <v>88</v>
      </c>
      <c r="G415" s="148" t="s">
        <v>58</v>
      </c>
      <c r="H415" s="196">
        <f t="shared" ref="H415:H420" si="160">I415+K415</f>
        <v>91800</v>
      </c>
      <c r="I415" s="197">
        <v>91800</v>
      </c>
      <c r="J415" s="197">
        <v>55500</v>
      </c>
      <c r="K415" s="198"/>
      <c r="L415" s="196">
        <f t="shared" ref="L415:L420" si="161">M415+O415</f>
        <v>91500</v>
      </c>
      <c r="M415" s="197">
        <v>90500</v>
      </c>
      <c r="N415" s="197">
        <v>55500</v>
      </c>
      <c r="O415" s="198">
        <v>1000</v>
      </c>
      <c r="P415" s="202">
        <v>95500</v>
      </c>
      <c r="Q415" s="240">
        <v>95500</v>
      </c>
      <c r="R415" s="938" t="s">
        <v>356</v>
      </c>
      <c r="S415" s="914">
        <v>7</v>
      </c>
      <c r="T415" s="731">
        <v>7</v>
      </c>
      <c r="U415" s="731">
        <v>7</v>
      </c>
      <c r="V415" s="14"/>
    </row>
    <row r="416" spans="1:22" s="15" customFormat="1" ht="11.25" customHeight="1" x14ac:dyDescent="0.2">
      <c r="A416" s="606"/>
      <c r="B416" s="607"/>
      <c r="C416" s="608"/>
      <c r="D416" s="612"/>
      <c r="E416" s="562"/>
      <c r="F416" s="613"/>
      <c r="G416" s="148" t="s">
        <v>85</v>
      </c>
      <c r="H416" s="196">
        <f t="shared" si="160"/>
        <v>2500</v>
      </c>
      <c r="I416" s="197">
        <v>2500</v>
      </c>
      <c r="J416" s="197"/>
      <c r="K416" s="198"/>
      <c r="L416" s="196">
        <f t="shared" si="161"/>
        <v>2500</v>
      </c>
      <c r="M416" s="197">
        <v>2500</v>
      </c>
      <c r="N416" s="197"/>
      <c r="O416" s="198"/>
      <c r="P416" s="202">
        <v>3500</v>
      </c>
      <c r="Q416" s="240">
        <v>3500</v>
      </c>
      <c r="R416" s="938"/>
      <c r="S416" s="915"/>
      <c r="T416" s="913"/>
      <c r="U416" s="913"/>
      <c r="V416" s="14"/>
    </row>
    <row r="417" spans="1:22" s="15" customFormat="1" ht="11.25" hidden="1" customHeight="1" x14ac:dyDescent="0.2">
      <c r="A417" s="606"/>
      <c r="B417" s="607"/>
      <c r="C417" s="608"/>
      <c r="D417" s="612"/>
      <c r="E417" s="562"/>
      <c r="F417" s="613"/>
      <c r="G417" s="148" t="s">
        <v>270</v>
      </c>
      <c r="H417" s="196">
        <f t="shared" si="160"/>
        <v>0</v>
      </c>
      <c r="I417" s="197"/>
      <c r="J417" s="197"/>
      <c r="K417" s="198"/>
      <c r="L417" s="196">
        <f t="shared" si="161"/>
        <v>0</v>
      </c>
      <c r="M417" s="197"/>
      <c r="N417" s="197"/>
      <c r="O417" s="198"/>
      <c r="P417" s="202"/>
      <c r="Q417" s="240"/>
      <c r="R417" s="455"/>
      <c r="S417" s="914">
        <v>3</v>
      </c>
      <c r="T417" s="731">
        <v>5</v>
      </c>
      <c r="U417" s="731">
        <v>5</v>
      </c>
      <c r="V417" s="14"/>
    </row>
    <row r="418" spans="1:22" s="15" customFormat="1" ht="11.25" customHeight="1" x14ac:dyDescent="0.2">
      <c r="A418" s="606"/>
      <c r="B418" s="607"/>
      <c r="C418" s="608"/>
      <c r="D418" s="612"/>
      <c r="E418" s="562"/>
      <c r="F418" s="613"/>
      <c r="G418" s="148" t="s">
        <v>23</v>
      </c>
      <c r="H418" s="196">
        <f t="shared" si="160"/>
        <v>5000</v>
      </c>
      <c r="I418" s="197">
        <v>5000</v>
      </c>
      <c r="J418" s="197"/>
      <c r="K418" s="198"/>
      <c r="L418" s="196">
        <f t="shared" si="161"/>
        <v>0</v>
      </c>
      <c r="M418" s="197"/>
      <c r="N418" s="197"/>
      <c r="O418" s="198"/>
      <c r="P418" s="202">
        <v>5000</v>
      </c>
      <c r="Q418" s="240">
        <v>5000</v>
      </c>
      <c r="R418" s="455" t="s">
        <v>355</v>
      </c>
      <c r="S418" s="915"/>
      <c r="T418" s="913"/>
      <c r="U418" s="913"/>
      <c r="V418" s="14"/>
    </row>
    <row r="419" spans="1:22" s="15" customFormat="1" ht="21.75" customHeight="1" x14ac:dyDescent="0.2">
      <c r="A419" s="606"/>
      <c r="B419" s="607"/>
      <c r="C419" s="608"/>
      <c r="D419" s="612"/>
      <c r="E419" s="562"/>
      <c r="F419" s="613"/>
      <c r="G419" s="148" t="s">
        <v>272</v>
      </c>
      <c r="H419" s="196">
        <f t="shared" si="160"/>
        <v>600</v>
      </c>
      <c r="I419" s="197">
        <v>600</v>
      </c>
      <c r="J419" s="197"/>
      <c r="K419" s="198"/>
      <c r="L419" s="196">
        <f t="shared" si="161"/>
        <v>0</v>
      </c>
      <c r="M419" s="197"/>
      <c r="N419" s="197"/>
      <c r="O419" s="198"/>
      <c r="P419" s="202">
        <v>600</v>
      </c>
      <c r="Q419" s="240">
        <v>600</v>
      </c>
      <c r="R419" s="455" t="s">
        <v>357</v>
      </c>
      <c r="S419" s="914">
        <v>2</v>
      </c>
      <c r="T419" s="731">
        <v>2</v>
      </c>
      <c r="U419" s="731">
        <v>2</v>
      </c>
      <c r="V419" s="14"/>
    </row>
    <row r="420" spans="1:22" s="13" customFormat="1" ht="12" hidden="1" customHeight="1" x14ac:dyDescent="0.2">
      <c r="A420" s="606"/>
      <c r="B420" s="607"/>
      <c r="C420" s="608"/>
      <c r="D420" s="612"/>
      <c r="E420" s="562"/>
      <c r="F420" s="613"/>
      <c r="G420" s="148" t="s">
        <v>276</v>
      </c>
      <c r="H420" s="196">
        <f t="shared" si="160"/>
        <v>0</v>
      </c>
      <c r="I420" s="197"/>
      <c r="J420" s="197"/>
      <c r="K420" s="198"/>
      <c r="L420" s="196">
        <f t="shared" si="161"/>
        <v>0</v>
      </c>
      <c r="M420" s="197"/>
      <c r="N420" s="197"/>
      <c r="O420" s="198"/>
      <c r="P420" s="202"/>
      <c r="Q420" s="261"/>
      <c r="R420" s="460"/>
      <c r="S420" s="913"/>
      <c r="T420" s="913"/>
      <c r="U420" s="913"/>
      <c r="V420" s="16"/>
    </row>
    <row r="421" spans="1:22" s="15" customFormat="1" ht="12.75" customHeight="1" x14ac:dyDescent="0.2">
      <c r="A421" s="606"/>
      <c r="B421" s="607"/>
      <c r="C421" s="608"/>
      <c r="D421" s="612"/>
      <c r="E421" s="562"/>
      <c r="F421" s="613"/>
      <c r="G421" s="925" t="s">
        <v>11</v>
      </c>
      <c r="H421" s="600">
        <f>SUM(H415:H420)</f>
        <v>99900</v>
      </c>
      <c r="I421" s="601">
        <f t="shared" ref="I421:Q421" si="162">SUM(I415:I420)</f>
        <v>99900</v>
      </c>
      <c r="J421" s="601">
        <f t="shared" si="162"/>
        <v>55500</v>
      </c>
      <c r="K421" s="599">
        <f t="shared" si="162"/>
        <v>0</v>
      </c>
      <c r="L421" s="600">
        <f>SUM(L415:L420)</f>
        <v>94000</v>
      </c>
      <c r="M421" s="601">
        <f t="shared" si="162"/>
        <v>93000</v>
      </c>
      <c r="N421" s="601">
        <f t="shared" si="162"/>
        <v>55500</v>
      </c>
      <c r="O421" s="599">
        <f t="shared" si="162"/>
        <v>1000</v>
      </c>
      <c r="P421" s="602">
        <f t="shared" si="162"/>
        <v>104600</v>
      </c>
      <c r="Q421" s="926">
        <f t="shared" si="162"/>
        <v>104600</v>
      </c>
      <c r="R421" s="927"/>
      <c r="S421" s="929"/>
      <c r="T421" s="930"/>
      <c r="U421" s="931"/>
      <c r="V421" s="14"/>
    </row>
    <row r="422" spans="1:22" s="15" customFormat="1" ht="11.25" customHeight="1" x14ac:dyDescent="0.2">
      <c r="A422" s="606"/>
      <c r="B422" s="607"/>
      <c r="C422" s="608"/>
      <c r="D422" s="612"/>
      <c r="E422" s="562"/>
      <c r="F422" s="613"/>
      <c r="G422" s="925"/>
      <c r="H422" s="600"/>
      <c r="I422" s="601"/>
      <c r="J422" s="601"/>
      <c r="K422" s="599"/>
      <c r="L422" s="600"/>
      <c r="M422" s="601"/>
      <c r="N422" s="601"/>
      <c r="O422" s="599"/>
      <c r="P422" s="602"/>
      <c r="Q422" s="926"/>
      <c r="R422" s="927"/>
      <c r="S422" s="932"/>
      <c r="T422" s="933"/>
      <c r="U422" s="934"/>
      <c r="V422" s="14"/>
    </row>
    <row r="423" spans="1:22" s="13" customFormat="1" ht="12.75" customHeight="1" x14ac:dyDescent="0.2">
      <c r="A423" s="606"/>
      <c r="B423" s="607"/>
      <c r="C423" s="608"/>
      <c r="D423" s="612"/>
      <c r="E423" s="562"/>
      <c r="F423" s="613"/>
      <c r="G423" s="925"/>
      <c r="H423" s="600"/>
      <c r="I423" s="601"/>
      <c r="J423" s="601"/>
      <c r="K423" s="599"/>
      <c r="L423" s="600"/>
      <c r="M423" s="601"/>
      <c r="N423" s="601"/>
      <c r="O423" s="599"/>
      <c r="P423" s="602"/>
      <c r="Q423" s="926"/>
      <c r="R423" s="927"/>
      <c r="S423" s="932"/>
      <c r="T423" s="933"/>
      <c r="U423" s="934"/>
      <c r="V423" s="16"/>
    </row>
    <row r="424" spans="1:22" s="15" customFormat="1" ht="15" customHeight="1" x14ac:dyDescent="0.2">
      <c r="A424" s="609"/>
      <c r="B424" s="610"/>
      <c r="C424" s="611"/>
      <c r="D424" s="612"/>
      <c r="E424" s="562"/>
      <c r="F424" s="613"/>
      <c r="G424" s="925"/>
      <c r="H424" s="600"/>
      <c r="I424" s="601"/>
      <c r="J424" s="601"/>
      <c r="K424" s="599"/>
      <c r="L424" s="600"/>
      <c r="M424" s="601"/>
      <c r="N424" s="601"/>
      <c r="O424" s="599"/>
      <c r="P424" s="602"/>
      <c r="Q424" s="926"/>
      <c r="R424" s="928"/>
      <c r="S424" s="935"/>
      <c r="T424" s="936"/>
      <c r="U424" s="937"/>
      <c r="V424" s="14"/>
    </row>
    <row r="425" spans="1:22" s="13" customFormat="1" ht="21.75" customHeight="1" x14ac:dyDescent="0.2">
      <c r="A425" s="588" t="s">
        <v>167</v>
      </c>
      <c r="B425" s="589"/>
      <c r="C425" s="590"/>
      <c r="D425" s="597" t="s">
        <v>274</v>
      </c>
      <c r="E425" s="388"/>
      <c r="F425" s="598"/>
      <c r="G425" s="345" t="s">
        <v>58</v>
      </c>
      <c r="H425" s="361">
        <f>I425+K425</f>
        <v>78900</v>
      </c>
      <c r="I425" s="360">
        <f t="shared" ref="I425:K426" si="163">I428+I431+I434+I437+I440+I443+I446</f>
        <v>78900</v>
      </c>
      <c r="J425" s="360">
        <f t="shared" si="163"/>
        <v>0</v>
      </c>
      <c r="K425" s="389">
        <f t="shared" si="163"/>
        <v>0</v>
      </c>
      <c r="L425" s="339">
        <f>M425+O425</f>
        <v>12500</v>
      </c>
      <c r="M425" s="356">
        <f>M428+M431+M434+M437+M440+M443+M446</f>
        <v>12500</v>
      </c>
      <c r="N425" s="356">
        <f t="shared" ref="M425:Q426" si="164">N428+N431+N434+N437+N440+N443+N446</f>
        <v>0</v>
      </c>
      <c r="O425" s="348">
        <f t="shared" si="164"/>
        <v>0</v>
      </c>
      <c r="P425" s="390">
        <f t="shared" si="164"/>
        <v>41600</v>
      </c>
      <c r="Q425" s="366">
        <f t="shared" si="164"/>
        <v>41600</v>
      </c>
      <c r="R425" s="455" t="s">
        <v>358</v>
      </c>
      <c r="S425" s="128"/>
      <c r="T425" s="129"/>
      <c r="U425" s="128"/>
      <c r="V425" s="16"/>
    </row>
    <row r="426" spans="1:22" s="13" customFormat="1" ht="10.5" hidden="1" customHeight="1" x14ac:dyDescent="0.2">
      <c r="A426" s="591"/>
      <c r="B426" s="592"/>
      <c r="C426" s="593"/>
      <c r="D426" s="597"/>
      <c r="E426" s="388"/>
      <c r="F426" s="598"/>
      <c r="G426" s="345" t="s">
        <v>272</v>
      </c>
      <c r="H426" s="346">
        <f>I426+K426</f>
        <v>0</v>
      </c>
      <c r="I426" s="356">
        <f t="shared" si="163"/>
        <v>0</v>
      </c>
      <c r="J426" s="356">
        <f t="shared" si="163"/>
        <v>0</v>
      </c>
      <c r="K426" s="348">
        <f t="shared" si="163"/>
        <v>0</v>
      </c>
      <c r="L426" s="346">
        <f>M426+O426</f>
        <v>0</v>
      </c>
      <c r="M426" s="356">
        <f t="shared" si="164"/>
        <v>0</v>
      </c>
      <c r="N426" s="356">
        <f t="shared" si="164"/>
        <v>0</v>
      </c>
      <c r="O426" s="348">
        <f t="shared" si="164"/>
        <v>0</v>
      </c>
      <c r="P426" s="390">
        <f t="shared" si="164"/>
        <v>0</v>
      </c>
      <c r="Q426" s="366">
        <f t="shared" si="164"/>
        <v>0</v>
      </c>
      <c r="R426" s="455"/>
      <c r="S426" s="128"/>
      <c r="T426" s="129"/>
      <c r="U426" s="128"/>
      <c r="V426" s="16"/>
    </row>
    <row r="427" spans="1:22" s="13" customFormat="1" ht="10.5" customHeight="1" x14ac:dyDescent="0.2">
      <c r="A427" s="594"/>
      <c r="B427" s="595"/>
      <c r="C427" s="596"/>
      <c r="D427" s="597"/>
      <c r="E427" s="388"/>
      <c r="F427" s="598"/>
      <c r="G427" s="391" t="s">
        <v>11</v>
      </c>
      <c r="H427" s="339">
        <f>SUM(H425:H426)</f>
        <v>78900</v>
      </c>
      <c r="I427" s="351">
        <f t="shared" ref="I427:Q427" si="165">SUM(I425:I426)</f>
        <v>78900</v>
      </c>
      <c r="J427" s="351">
        <f t="shared" si="165"/>
        <v>0</v>
      </c>
      <c r="K427" s="341">
        <f t="shared" si="165"/>
        <v>0</v>
      </c>
      <c r="L427" s="339">
        <f>SUM(L425:L426)</f>
        <v>12500</v>
      </c>
      <c r="M427" s="351">
        <f t="shared" si="165"/>
        <v>12500</v>
      </c>
      <c r="N427" s="351">
        <f t="shared" si="165"/>
        <v>0</v>
      </c>
      <c r="O427" s="341">
        <f t="shared" si="165"/>
        <v>0</v>
      </c>
      <c r="P427" s="340">
        <f t="shared" si="165"/>
        <v>41600</v>
      </c>
      <c r="Q427" s="343">
        <f t="shared" si="165"/>
        <v>41600</v>
      </c>
      <c r="R427" s="455" t="s">
        <v>359</v>
      </c>
      <c r="S427" s="428"/>
      <c r="T427" s="429"/>
      <c r="U427" s="428"/>
      <c r="V427" s="16"/>
    </row>
    <row r="428" spans="1:22" s="15" customFormat="1" x14ac:dyDescent="0.2">
      <c r="A428" s="545" t="s">
        <v>166</v>
      </c>
      <c r="B428" s="546"/>
      <c r="C428" s="547"/>
      <c r="D428" s="561" t="s">
        <v>261</v>
      </c>
      <c r="E428" s="562"/>
      <c r="F428" s="555">
        <v>2</v>
      </c>
      <c r="G428" s="84" t="s">
        <v>113</v>
      </c>
      <c r="H428" s="236">
        <f>I428+K428</f>
        <v>7500</v>
      </c>
      <c r="I428" s="234">
        <v>7500</v>
      </c>
      <c r="J428" s="234"/>
      <c r="K428" s="239"/>
      <c r="L428" s="236">
        <f>M428+O428</f>
        <v>500</v>
      </c>
      <c r="M428" s="234">
        <v>500</v>
      </c>
      <c r="N428" s="234"/>
      <c r="O428" s="239"/>
      <c r="P428" s="272">
        <v>8000</v>
      </c>
      <c r="Q428" s="273">
        <v>8000</v>
      </c>
      <c r="R428" s="585"/>
      <c r="S428" s="100"/>
      <c r="T428" s="99"/>
      <c r="U428" s="100"/>
      <c r="V428" s="14"/>
    </row>
    <row r="429" spans="1:22" s="15" customFormat="1" hidden="1" x14ac:dyDescent="0.2">
      <c r="A429" s="548"/>
      <c r="B429" s="549"/>
      <c r="C429" s="550"/>
      <c r="D429" s="561"/>
      <c r="E429" s="562"/>
      <c r="F429" s="555"/>
      <c r="G429" s="84" t="s">
        <v>272</v>
      </c>
      <c r="H429" s="236">
        <f>I429+K429</f>
        <v>0</v>
      </c>
      <c r="I429" s="234"/>
      <c r="J429" s="234"/>
      <c r="K429" s="239"/>
      <c r="L429" s="236">
        <f>M429+O429</f>
        <v>0</v>
      </c>
      <c r="M429" s="234"/>
      <c r="N429" s="234"/>
      <c r="O429" s="239"/>
      <c r="P429" s="272"/>
      <c r="Q429" s="273"/>
      <c r="R429" s="586"/>
      <c r="S429" s="100"/>
      <c r="T429" s="99"/>
      <c r="U429" s="100"/>
      <c r="V429" s="14"/>
    </row>
    <row r="430" spans="1:22" s="13" customFormat="1" ht="49.5" customHeight="1" x14ac:dyDescent="0.2">
      <c r="A430" s="558"/>
      <c r="B430" s="559"/>
      <c r="C430" s="560"/>
      <c r="D430" s="561"/>
      <c r="E430" s="562"/>
      <c r="F430" s="563"/>
      <c r="G430" s="396" t="s">
        <v>11</v>
      </c>
      <c r="H430" s="225">
        <f>SUM(H428:H429)</f>
        <v>7500</v>
      </c>
      <c r="I430" s="223">
        <f t="shared" ref="I430:Q430" si="166">SUM(I428:I429)</f>
        <v>7500</v>
      </c>
      <c r="J430" s="223">
        <f t="shared" si="166"/>
        <v>0</v>
      </c>
      <c r="K430" s="227">
        <f t="shared" si="166"/>
        <v>0</v>
      </c>
      <c r="L430" s="225">
        <f t="shared" si="166"/>
        <v>500</v>
      </c>
      <c r="M430" s="223">
        <f t="shared" si="166"/>
        <v>500</v>
      </c>
      <c r="N430" s="223">
        <f t="shared" si="166"/>
        <v>0</v>
      </c>
      <c r="O430" s="227">
        <f t="shared" si="166"/>
        <v>0</v>
      </c>
      <c r="P430" s="222">
        <f t="shared" si="166"/>
        <v>8000</v>
      </c>
      <c r="Q430" s="398">
        <f t="shared" si="166"/>
        <v>8000</v>
      </c>
      <c r="R430" s="587"/>
      <c r="S430" s="428"/>
      <c r="T430" s="429"/>
      <c r="U430" s="428"/>
      <c r="V430" s="16"/>
    </row>
    <row r="431" spans="1:22" s="13" customFormat="1" x14ac:dyDescent="0.2">
      <c r="A431" s="545" t="s">
        <v>168</v>
      </c>
      <c r="B431" s="546"/>
      <c r="C431" s="547"/>
      <c r="D431" s="561" t="s">
        <v>262</v>
      </c>
      <c r="E431" s="562"/>
      <c r="F431" s="555">
        <v>3</v>
      </c>
      <c r="G431" s="84" t="s">
        <v>113</v>
      </c>
      <c r="H431" s="236">
        <f>I431+K431</f>
        <v>1500</v>
      </c>
      <c r="I431" s="234">
        <v>1500</v>
      </c>
      <c r="J431" s="234"/>
      <c r="K431" s="239"/>
      <c r="L431" s="236">
        <f>M431+O431</f>
        <v>300</v>
      </c>
      <c r="M431" s="234">
        <v>300</v>
      </c>
      <c r="N431" s="234"/>
      <c r="O431" s="239"/>
      <c r="P431" s="272">
        <v>2000</v>
      </c>
      <c r="Q431" s="273">
        <v>2000</v>
      </c>
      <c r="R431" s="582"/>
      <c r="S431" s="100"/>
      <c r="T431" s="99"/>
      <c r="U431" s="100"/>
      <c r="V431" s="16"/>
    </row>
    <row r="432" spans="1:22" s="13" customFormat="1" hidden="1" x14ac:dyDescent="0.2">
      <c r="A432" s="548"/>
      <c r="B432" s="549"/>
      <c r="C432" s="550"/>
      <c r="D432" s="561"/>
      <c r="E432" s="562"/>
      <c r="F432" s="555"/>
      <c r="G432" s="84" t="s">
        <v>272</v>
      </c>
      <c r="H432" s="236">
        <f>I432+K432</f>
        <v>0</v>
      </c>
      <c r="I432" s="234"/>
      <c r="J432" s="234"/>
      <c r="K432" s="239"/>
      <c r="L432" s="236">
        <f>M432+O432</f>
        <v>0</v>
      </c>
      <c r="M432" s="234"/>
      <c r="N432" s="234"/>
      <c r="O432" s="239"/>
      <c r="P432" s="272"/>
      <c r="Q432" s="273"/>
      <c r="R432" s="583"/>
      <c r="S432" s="100"/>
      <c r="T432" s="99"/>
      <c r="U432" s="100"/>
      <c r="V432" s="16"/>
    </row>
    <row r="433" spans="1:28" s="13" customFormat="1" ht="45" customHeight="1" x14ac:dyDescent="0.2">
      <c r="A433" s="558"/>
      <c r="B433" s="559"/>
      <c r="C433" s="560"/>
      <c r="D433" s="561"/>
      <c r="E433" s="562"/>
      <c r="F433" s="563"/>
      <c r="G433" s="396" t="s">
        <v>11</v>
      </c>
      <c r="H433" s="225">
        <f>SUM(H431:H432)</f>
        <v>1500</v>
      </c>
      <c r="I433" s="223">
        <f t="shared" ref="I433:Q433" si="167">SUM(I431:I432)</f>
        <v>1500</v>
      </c>
      <c r="J433" s="223">
        <f t="shared" si="167"/>
        <v>0</v>
      </c>
      <c r="K433" s="227">
        <f t="shared" si="167"/>
        <v>0</v>
      </c>
      <c r="L433" s="225">
        <f t="shared" si="167"/>
        <v>300</v>
      </c>
      <c r="M433" s="223">
        <f t="shared" si="167"/>
        <v>300</v>
      </c>
      <c r="N433" s="223">
        <f t="shared" si="167"/>
        <v>0</v>
      </c>
      <c r="O433" s="227">
        <f t="shared" si="167"/>
        <v>0</v>
      </c>
      <c r="P433" s="222">
        <f t="shared" si="167"/>
        <v>2000</v>
      </c>
      <c r="Q433" s="398">
        <f t="shared" si="167"/>
        <v>2000</v>
      </c>
      <c r="R433" s="584"/>
      <c r="S433" s="428"/>
      <c r="T433" s="429"/>
      <c r="U433" s="428"/>
      <c r="V433" s="16"/>
    </row>
    <row r="434" spans="1:28" s="13" customFormat="1" ht="22.5" customHeight="1" x14ac:dyDescent="0.2">
      <c r="A434" s="545" t="s">
        <v>169</v>
      </c>
      <c r="B434" s="546"/>
      <c r="C434" s="547"/>
      <c r="D434" s="561" t="s">
        <v>263</v>
      </c>
      <c r="E434" s="562"/>
      <c r="F434" s="555">
        <v>4</v>
      </c>
      <c r="G434" s="84" t="s">
        <v>113</v>
      </c>
      <c r="H434" s="236">
        <f>I434+K434</f>
        <v>3500</v>
      </c>
      <c r="I434" s="234">
        <v>3500</v>
      </c>
      <c r="J434" s="234"/>
      <c r="K434" s="239"/>
      <c r="L434" s="236">
        <f>M434+O434</f>
        <v>300</v>
      </c>
      <c r="M434" s="234">
        <v>300</v>
      </c>
      <c r="N434" s="234"/>
      <c r="O434" s="239"/>
      <c r="P434" s="272">
        <v>3500</v>
      </c>
      <c r="Q434" s="273">
        <v>3500</v>
      </c>
      <c r="R434" s="582"/>
      <c r="S434" s="100"/>
      <c r="T434" s="99"/>
      <c r="U434" s="100"/>
      <c r="V434" s="16"/>
    </row>
    <row r="435" spans="1:28" s="13" customFormat="1" ht="24.75" hidden="1" customHeight="1" x14ac:dyDescent="0.2">
      <c r="A435" s="548"/>
      <c r="B435" s="549"/>
      <c r="C435" s="550"/>
      <c r="D435" s="561"/>
      <c r="E435" s="562"/>
      <c r="F435" s="555"/>
      <c r="G435" s="84" t="s">
        <v>272</v>
      </c>
      <c r="H435" s="236">
        <f>I435+K435</f>
        <v>0</v>
      </c>
      <c r="I435" s="234"/>
      <c r="J435" s="234"/>
      <c r="K435" s="239"/>
      <c r="L435" s="236">
        <f>M435+O435</f>
        <v>0</v>
      </c>
      <c r="M435" s="234"/>
      <c r="N435" s="234"/>
      <c r="O435" s="239"/>
      <c r="P435" s="272"/>
      <c r="Q435" s="273"/>
      <c r="R435" s="583"/>
      <c r="S435" s="100"/>
      <c r="T435" s="99"/>
      <c r="U435" s="100"/>
      <c r="V435" s="16"/>
    </row>
    <row r="436" spans="1:28" s="13" customFormat="1" ht="55.5" customHeight="1" x14ac:dyDescent="0.2">
      <c r="A436" s="558"/>
      <c r="B436" s="559"/>
      <c r="C436" s="560"/>
      <c r="D436" s="561"/>
      <c r="E436" s="562"/>
      <c r="F436" s="563"/>
      <c r="G436" s="396" t="s">
        <v>11</v>
      </c>
      <c r="H436" s="225">
        <f>SUM(H434:H435)</f>
        <v>3500</v>
      </c>
      <c r="I436" s="223">
        <f t="shared" ref="I436:Q436" si="168">SUM(I434:I435)</f>
        <v>3500</v>
      </c>
      <c r="J436" s="223">
        <f t="shared" si="168"/>
        <v>0</v>
      </c>
      <c r="K436" s="227">
        <f t="shared" si="168"/>
        <v>0</v>
      </c>
      <c r="L436" s="225">
        <f t="shared" si="168"/>
        <v>300</v>
      </c>
      <c r="M436" s="223">
        <f t="shared" si="168"/>
        <v>300</v>
      </c>
      <c r="N436" s="223">
        <f t="shared" si="168"/>
        <v>0</v>
      </c>
      <c r="O436" s="227">
        <f t="shared" si="168"/>
        <v>0</v>
      </c>
      <c r="P436" s="222">
        <f t="shared" si="168"/>
        <v>3500</v>
      </c>
      <c r="Q436" s="398">
        <f t="shared" si="168"/>
        <v>3500</v>
      </c>
      <c r="R436" s="584"/>
      <c r="S436" s="428"/>
      <c r="T436" s="429"/>
      <c r="U436" s="428"/>
      <c r="V436" s="16"/>
    </row>
    <row r="437" spans="1:28" s="13" customFormat="1" ht="24.75" customHeight="1" x14ac:dyDescent="0.2">
      <c r="A437" s="545" t="s">
        <v>170</v>
      </c>
      <c r="B437" s="546"/>
      <c r="C437" s="547"/>
      <c r="D437" s="561" t="s">
        <v>264</v>
      </c>
      <c r="E437" s="562"/>
      <c r="F437" s="555">
        <v>5</v>
      </c>
      <c r="G437" s="84" t="s">
        <v>113</v>
      </c>
      <c r="H437" s="236">
        <f>I437+K437</f>
        <v>16100</v>
      </c>
      <c r="I437" s="234">
        <v>16100</v>
      </c>
      <c r="J437" s="234"/>
      <c r="K437" s="239"/>
      <c r="L437" s="236">
        <f>M437+O437</f>
        <v>1000</v>
      </c>
      <c r="M437" s="234">
        <v>1000</v>
      </c>
      <c r="N437" s="234"/>
      <c r="O437" s="239"/>
      <c r="P437" s="272">
        <v>16800</v>
      </c>
      <c r="Q437" s="273">
        <v>16800</v>
      </c>
      <c r="R437" s="582"/>
      <c r="S437" s="100"/>
      <c r="T437" s="99"/>
      <c r="U437" s="100"/>
      <c r="V437" s="16"/>
    </row>
    <row r="438" spans="1:28" s="13" customFormat="1" ht="27" hidden="1" customHeight="1" x14ac:dyDescent="0.2">
      <c r="A438" s="548"/>
      <c r="B438" s="549"/>
      <c r="C438" s="550"/>
      <c r="D438" s="561"/>
      <c r="E438" s="562"/>
      <c r="F438" s="555"/>
      <c r="G438" s="84" t="s">
        <v>272</v>
      </c>
      <c r="H438" s="236">
        <f>I438+K438</f>
        <v>0</v>
      </c>
      <c r="I438" s="234"/>
      <c r="J438" s="234"/>
      <c r="K438" s="239"/>
      <c r="L438" s="236">
        <f>M438+O438</f>
        <v>0</v>
      </c>
      <c r="M438" s="234"/>
      <c r="N438" s="234"/>
      <c r="O438" s="239"/>
      <c r="P438" s="272"/>
      <c r="Q438" s="273"/>
      <c r="R438" s="583"/>
      <c r="S438" s="100"/>
      <c r="T438" s="100"/>
      <c r="U438" s="100"/>
      <c r="V438" s="16"/>
    </row>
    <row r="439" spans="1:28" s="13" customFormat="1" ht="39.75" customHeight="1" x14ac:dyDescent="0.2">
      <c r="A439" s="558"/>
      <c r="B439" s="559"/>
      <c r="C439" s="560"/>
      <c r="D439" s="561"/>
      <c r="E439" s="562"/>
      <c r="F439" s="563"/>
      <c r="G439" s="396" t="s">
        <v>11</v>
      </c>
      <c r="H439" s="225">
        <f>SUM(H437:H438)</f>
        <v>16100</v>
      </c>
      <c r="I439" s="223">
        <f t="shared" ref="I439:Q439" si="169">SUM(I437:I438)</f>
        <v>16100</v>
      </c>
      <c r="J439" s="223">
        <f t="shared" si="169"/>
        <v>0</v>
      </c>
      <c r="K439" s="227">
        <f t="shared" si="169"/>
        <v>0</v>
      </c>
      <c r="L439" s="225">
        <f t="shared" si="169"/>
        <v>1000</v>
      </c>
      <c r="M439" s="223">
        <f t="shared" si="169"/>
        <v>1000</v>
      </c>
      <c r="N439" s="223">
        <f t="shared" si="169"/>
        <v>0</v>
      </c>
      <c r="O439" s="227">
        <f t="shared" si="169"/>
        <v>0</v>
      </c>
      <c r="P439" s="222">
        <f t="shared" si="169"/>
        <v>16800</v>
      </c>
      <c r="Q439" s="398">
        <f t="shared" si="169"/>
        <v>16800</v>
      </c>
      <c r="R439" s="584"/>
      <c r="S439" s="428"/>
      <c r="T439" s="428"/>
      <c r="U439" s="428"/>
      <c r="V439" s="16"/>
    </row>
    <row r="440" spans="1:28" s="13" customFormat="1" ht="26.25" customHeight="1" x14ac:dyDescent="0.2">
      <c r="A440" s="545" t="s">
        <v>171</v>
      </c>
      <c r="B440" s="546"/>
      <c r="C440" s="547"/>
      <c r="D440" s="561" t="s">
        <v>265</v>
      </c>
      <c r="E440" s="562"/>
      <c r="F440" s="555">
        <v>6</v>
      </c>
      <c r="G440" s="84" t="s">
        <v>113</v>
      </c>
      <c r="H440" s="236">
        <f>I440+K440</f>
        <v>4800</v>
      </c>
      <c r="I440" s="234">
        <v>4800</v>
      </c>
      <c r="J440" s="234"/>
      <c r="K440" s="239"/>
      <c r="L440" s="236">
        <f>M440+O440</f>
        <v>400</v>
      </c>
      <c r="M440" s="234">
        <v>400</v>
      </c>
      <c r="N440" s="234"/>
      <c r="O440" s="239"/>
      <c r="P440" s="272">
        <v>5300</v>
      </c>
      <c r="Q440" s="273">
        <v>5300</v>
      </c>
      <c r="R440" s="582"/>
      <c r="S440" s="100"/>
      <c r="T440" s="100"/>
      <c r="U440" s="100"/>
      <c r="V440" s="16"/>
    </row>
    <row r="441" spans="1:28" s="13" customFormat="1" ht="18.75" hidden="1" customHeight="1" x14ac:dyDescent="0.2">
      <c r="A441" s="548"/>
      <c r="B441" s="549"/>
      <c r="C441" s="550"/>
      <c r="D441" s="561"/>
      <c r="E441" s="562"/>
      <c r="F441" s="555"/>
      <c r="G441" s="84" t="s">
        <v>272</v>
      </c>
      <c r="H441" s="236">
        <f>I441+K441</f>
        <v>0</v>
      </c>
      <c r="I441" s="234"/>
      <c r="J441" s="234"/>
      <c r="K441" s="239"/>
      <c r="L441" s="236">
        <f>M441+O441</f>
        <v>0</v>
      </c>
      <c r="M441" s="234"/>
      <c r="N441" s="234"/>
      <c r="O441" s="239"/>
      <c r="P441" s="272"/>
      <c r="Q441" s="273"/>
      <c r="R441" s="583"/>
      <c r="S441" s="100"/>
      <c r="T441" s="100"/>
      <c r="U441" s="100"/>
      <c r="V441" s="16"/>
    </row>
    <row r="442" spans="1:28" s="13" customFormat="1" ht="16.5" customHeight="1" x14ac:dyDescent="0.2">
      <c r="A442" s="558"/>
      <c r="B442" s="559"/>
      <c r="C442" s="560"/>
      <c r="D442" s="561"/>
      <c r="E442" s="562"/>
      <c r="F442" s="563"/>
      <c r="G442" s="396" t="s">
        <v>11</v>
      </c>
      <c r="H442" s="225">
        <f>SUM(H440:H441)</f>
        <v>4800</v>
      </c>
      <c r="I442" s="223">
        <f t="shared" ref="I442:Q442" si="170">SUM(I440:I441)</f>
        <v>4800</v>
      </c>
      <c r="J442" s="223">
        <f t="shared" si="170"/>
        <v>0</v>
      </c>
      <c r="K442" s="227">
        <f t="shared" si="170"/>
        <v>0</v>
      </c>
      <c r="L442" s="225">
        <f t="shared" si="170"/>
        <v>400</v>
      </c>
      <c r="M442" s="223">
        <f t="shared" si="170"/>
        <v>400</v>
      </c>
      <c r="N442" s="223">
        <f t="shared" si="170"/>
        <v>0</v>
      </c>
      <c r="O442" s="227">
        <f t="shared" si="170"/>
        <v>0</v>
      </c>
      <c r="P442" s="222">
        <f t="shared" si="170"/>
        <v>5300</v>
      </c>
      <c r="Q442" s="398">
        <f t="shared" si="170"/>
        <v>5300</v>
      </c>
      <c r="R442" s="584"/>
      <c r="S442" s="428"/>
      <c r="T442" s="428"/>
      <c r="U442" s="428"/>
      <c r="V442" s="16"/>
    </row>
    <row r="443" spans="1:28" s="13" customFormat="1" ht="15" customHeight="1" x14ac:dyDescent="0.2">
      <c r="A443" s="545" t="s">
        <v>172</v>
      </c>
      <c r="B443" s="546"/>
      <c r="C443" s="547"/>
      <c r="D443" s="561" t="s">
        <v>266</v>
      </c>
      <c r="E443" s="562"/>
      <c r="F443" s="555">
        <v>7</v>
      </c>
      <c r="G443" s="84" t="s">
        <v>113</v>
      </c>
      <c r="H443" s="236">
        <f>I443+K443</f>
        <v>6000</v>
      </c>
      <c r="I443" s="234">
        <v>6000</v>
      </c>
      <c r="J443" s="234"/>
      <c r="K443" s="239"/>
      <c r="L443" s="236">
        <f>M443+O443</f>
        <v>500</v>
      </c>
      <c r="M443" s="234">
        <v>500</v>
      </c>
      <c r="N443" s="234"/>
      <c r="O443" s="239"/>
      <c r="P443" s="272">
        <v>6000</v>
      </c>
      <c r="Q443" s="273">
        <v>6000</v>
      </c>
      <c r="R443" s="582"/>
      <c r="S443" s="100"/>
      <c r="T443" s="100"/>
      <c r="U443" s="100"/>
      <c r="V443" s="16"/>
      <c r="AB443" s="190"/>
    </row>
    <row r="444" spans="1:28" s="13" customFormat="1" ht="15" hidden="1" customHeight="1" x14ac:dyDescent="0.2">
      <c r="A444" s="548"/>
      <c r="B444" s="549"/>
      <c r="C444" s="550"/>
      <c r="D444" s="561"/>
      <c r="E444" s="562"/>
      <c r="F444" s="555"/>
      <c r="G444" s="84" t="s">
        <v>272</v>
      </c>
      <c r="H444" s="236">
        <f>I444+K444</f>
        <v>0</v>
      </c>
      <c r="I444" s="234"/>
      <c r="J444" s="234"/>
      <c r="K444" s="239"/>
      <c r="L444" s="236">
        <f>M444+O444</f>
        <v>0</v>
      </c>
      <c r="M444" s="234"/>
      <c r="N444" s="234"/>
      <c r="O444" s="239"/>
      <c r="P444" s="272"/>
      <c r="Q444" s="273"/>
      <c r="R444" s="583"/>
      <c r="S444" s="100"/>
      <c r="T444" s="100"/>
      <c r="U444" s="100"/>
      <c r="V444" s="16"/>
    </row>
    <row r="445" spans="1:28" s="13" customFormat="1" ht="30" customHeight="1" x14ac:dyDescent="0.2">
      <c r="A445" s="558"/>
      <c r="B445" s="559"/>
      <c r="C445" s="560"/>
      <c r="D445" s="561"/>
      <c r="E445" s="562"/>
      <c r="F445" s="563"/>
      <c r="G445" s="396" t="s">
        <v>11</v>
      </c>
      <c r="H445" s="225">
        <f>SUM(H443:H444)</f>
        <v>6000</v>
      </c>
      <c r="I445" s="223">
        <f t="shared" ref="I445:Q445" si="171">SUM(I443:I444)</f>
        <v>6000</v>
      </c>
      <c r="J445" s="223">
        <f t="shared" si="171"/>
        <v>0</v>
      </c>
      <c r="K445" s="227">
        <f t="shared" si="171"/>
        <v>0</v>
      </c>
      <c r="L445" s="225">
        <f t="shared" si="171"/>
        <v>500</v>
      </c>
      <c r="M445" s="223">
        <f t="shared" si="171"/>
        <v>500</v>
      </c>
      <c r="N445" s="223">
        <f t="shared" si="171"/>
        <v>0</v>
      </c>
      <c r="O445" s="227">
        <f t="shared" si="171"/>
        <v>0</v>
      </c>
      <c r="P445" s="222">
        <f t="shared" si="171"/>
        <v>6000</v>
      </c>
      <c r="Q445" s="398">
        <f t="shared" si="171"/>
        <v>6000</v>
      </c>
      <c r="R445" s="584"/>
      <c r="S445" s="428"/>
      <c r="T445" s="428"/>
      <c r="U445" s="428"/>
      <c r="V445" s="16"/>
    </row>
    <row r="446" spans="1:28" s="13" customFormat="1" ht="15" customHeight="1" x14ac:dyDescent="0.2">
      <c r="A446" s="545" t="s">
        <v>173</v>
      </c>
      <c r="B446" s="546"/>
      <c r="C446" s="547"/>
      <c r="D446" s="561" t="s">
        <v>267</v>
      </c>
      <c r="E446" s="562" t="s">
        <v>186</v>
      </c>
      <c r="F446" s="555" t="s">
        <v>291</v>
      </c>
      <c r="G446" s="84" t="s">
        <v>113</v>
      </c>
      <c r="H446" s="236">
        <f>I446+K446</f>
        <v>39500</v>
      </c>
      <c r="I446" s="234">
        <v>39500</v>
      </c>
      <c r="J446" s="234"/>
      <c r="K446" s="239"/>
      <c r="L446" s="236">
        <f>M446+O446</f>
        <v>9500</v>
      </c>
      <c r="M446" s="234">
        <v>9500</v>
      </c>
      <c r="N446" s="234"/>
      <c r="O446" s="239"/>
      <c r="P446" s="272"/>
      <c r="Q446" s="273"/>
      <c r="R446" s="124"/>
      <c r="S446" s="100"/>
      <c r="T446" s="100"/>
      <c r="U446" s="100"/>
      <c r="V446" s="16"/>
    </row>
    <row r="447" spans="1:28" s="13" customFormat="1" ht="15" hidden="1" customHeight="1" x14ac:dyDescent="0.2">
      <c r="A447" s="548"/>
      <c r="B447" s="549"/>
      <c r="C447" s="550"/>
      <c r="D447" s="561"/>
      <c r="E447" s="562"/>
      <c r="F447" s="555"/>
      <c r="G447" s="84" t="s">
        <v>272</v>
      </c>
      <c r="H447" s="236">
        <f>I447+K447</f>
        <v>0</v>
      </c>
      <c r="I447" s="234"/>
      <c r="J447" s="234"/>
      <c r="K447" s="239"/>
      <c r="L447" s="236">
        <f>M447+O447</f>
        <v>0</v>
      </c>
      <c r="M447" s="234"/>
      <c r="N447" s="234"/>
      <c r="O447" s="239"/>
      <c r="P447" s="272">
        <v>0</v>
      </c>
      <c r="Q447" s="273">
        <v>0</v>
      </c>
      <c r="R447" s="125"/>
      <c r="S447" s="100"/>
      <c r="T447" s="100"/>
      <c r="U447" s="100"/>
      <c r="V447" s="16"/>
    </row>
    <row r="448" spans="1:28" s="13" customFormat="1" ht="31.5" customHeight="1" x14ac:dyDescent="0.2">
      <c r="A448" s="558"/>
      <c r="B448" s="559"/>
      <c r="C448" s="560"/>
      <c r="D448" s="561"/>
      <c r="E448" s="562"/>
      <c r="F448" s="563"/>
      <c r="G448" s="396" t="s">
        <v>11</v>
      </c>
      <c r="H448" s="225">
        <f>SUM(H446:H447)</f>
        <v>39500</v>
      </c>
      <c r="I448" s="223">
        <f t="shared" ref="I448:Q448" si="172">SUM(I446:I447)</f>
        <v>39500</v>
      </c>
      <c r="J448" s="223">
        <f t="shared" si="172"/>
        <v>0</v>
      </c>
      <c r="K448" s="227">
        <f t="shared" si="172"/>
        <v>0</v>
      </c>
      <c r="L448" s="225">
        <f t="shared" si="172"/>
        <v>9500</v>
      </c>
      <c r="M448" s="223">
        <f t="shared" si="172"/>
        <v>9500</v>
      </c>
      <c r="N448" s="223">
        <f t="shared" si="172"/>
        <v>0</v>
      </c>
      <c r="O448" s="227">
        <f t="shared" si="172"/>
        <v>0</v>
      </c>
      <c r="P448" s="222">
        <f t="shared" si="172"/>
        <v>0</v>
      </c>
      <c r="Q448" s="398">
        <f t="shared" si="172"/>
        <v>0</v>
      </c>
      <c r="R448" s="126"/>
      <c r="S448" s="428"/>
      <c r="T448" s="428"/>
      <c r="U448" s="428"/>
      <c r="V448" s="16"/>
    </row>
    <row r="449" spans="1:23" s="13" customFormat="1" ht="36" customHeight="1" x14ac:dyDescent="0.2">
      <c r="A449" s="545" t="s">
        <v>174</v>
      </c>
      <c r="B449" s="546"/>
      <c r="C449" s="547"/>
      <c r="D449" s="551" t="s">
        <v>56</v>
      </c>
      <c r="E449" s="553" t="s">
        <v>187</v>
      </c>
      <c r="F449" s="555" t="s">
        <v>371</v>
      </c>
      <c r="G449" s="148" t="s">
        <v>58</v>
      </c>
      <c r="H449" s="236">
        <f>I449+K449</f>
        <v>20800</v>
      </c>
      <c r="I449" s="234">
        <v>6800</v>
      </c>
      <c r="J449" s="282"/>
      <c r="K449" s="283">
        <v>14000</v>
      </c>
      <c r="L449" s="236">
        <f>M449+O449</f>
        <v>11900</v>
      </c>
      <c r="M449" s="234">
        <v>6800</v>
      </c>
      <c r="N449" s="282"/>
      <c r="O449" s="283">
        <v>5100</v>
      </c>
      <c r="P449" s="272">
        <v>9100</v>
      </c>
      <c r="Q449" s="273">
        <v>9100</v>
      </c>
      <c r="R449" s="463" t="s">
        <v>360</v>
      </c>
      <c r="S449" s="159"/>
      <c r="T449" s="159"/>
      <c r="U449" s="159"/>
      <c r="V449" s="16"/>
    </row>
    <row r="450" spans="1:23" s="13" customFormat="1" ht="25.5" customHeight="1" x14ac:dyDescent="0.2">
      <c r="A450" s="548"/>
      <c r="B450" s="549"/>
      <c r="C450" s="550"/>
      <c r="D450" s="551"/>
      <c r="E450" s="553"/>
      <c r="F450" s="555"/>
      <c r="G450" s="916" t="s">
        <v>272</v>
      </c>
      <c r="H450" s="917">
        <f>I450+K450</f>
        <v>6580</v>
      </c>
      <c r="I450" s="918">
        <v>0</v>
      </c>
      <c r="J450" s="919"/>
      <c r="K450" s="921">
        <v>6580</v>
      </c>
      <c r="L450" s="917">
        <f>M450+O450</f>
        <v>0</v>
      </c>
      <c r="M450" s="918"/>
      <c r="N450" s="919"/>
      <c r="O450" s="923"/>
      <c r="P450" s="911">
        <v>0</v>
      </c>
      <c r="Q450" s="912">
        <v>0</v>
      </c>
      <c r="R450" s="463" t="s">
        <v>361</v>
      </c>
      <c r="S450" s="159"/>
      <c r="T450" s="159"/>
      <c r="U450" s="159"/>
      <c r="V450" s="16"/>
    </row>
    <row r="451" spans="1:23" s="13" customFormat="1" ht="15" customHeight="1" x14ac:dyDescent="0.2">
      <c r="A451" s="548"/>
      <c r="B451" s="549"/>
      <c r="C451" s="550"/>
      <c r="D451" s="551"/>
      <c r="E451" s="553"/>
      <c r="F451" s="555"/>
      <c r="G451" s="693"/>
      <c r="H451" s="696"/>
      <c r="I451" s="699"/>
      <c r="J451" s="920"/>
      <c r="K451" s="922"/>
      <c r="L451" s="696"/>
      <c r="M451" s="699"/>
      <c r="N451" s="920"/>
      <c r="O451" s="924"/>
      <c r="P451" s="911"/>
      <c r="Q451" s="912"/>
      <c r="R451" s="463" t="s">
        <v>362</v>
      </c>
      <c r="S451" s="438"/>
      <c r="T451" s="438"/>
      <c r="U451" s="438"/>
      <c r="V451" s="16"/>
    </row>
    <row r="452" spans="1:23" s="13" customFormat="1" ht="15" customHeight="1" x14ac:dyDescent="0.2">
      <c r="A452" s="548"/>
      <c r="B452" s="549"/>
      <c r="C452" s="550"/>
      <c r="D452" s="551"/>
      <c r="E452" s="553"/>
      <c r="F452" s="555"/>
      <c r="G452" s="564" t="s">
        <v>11</v>
      </c>
      <c r="H452" s="567">
        <f t="shared" ref="H452:Q452" si="173">SUM(H449:H450)</f>
        <v>27380</v>
      </c>
      <c r="I452" s="570">
        <f t="shared" si="173"/>
        <v>6800</v>
      </c>
      <c r="J452" s="570">
        <f t="shared" si="173"/>
        <v>0</v>
      </c>
      <c r="K452" s="573">
        <f t="shared" si="173"/>
        <v>20580</v>
      </c>
      <c r="L452" s="567">
        <f t="shared" si="173"/>
        <v>11900</v>
      </c>
      <c r="M452" s="570">
        <f t="shared" si="173"/>
        <v>6800</v>
      </c>
      <c r="N452" s="570">
        <f t="shared" si="173"/>
        <v>0</v>
      </c>
      <c r="O452" s="573">
        <f t="shared" si="173"/>
        <v>5100</v>
      </c>
      <c r="P452" s="576">
        <f t="shared" si="173"/>
        <v>9100</v>
      </c>
      <c r="Q452" s="579">
        <f t="shared" si="173"/>
        <v>9100</v>
      </c>
      <c r="R452" s="463" t="s">
        <v>363</v>
      </c>
      <c r="S452" s="438"/>
      <c r="T452" s="438"/>
      <c r="U452" s="438"/>
      <c r="V452" s="16"/>
    </row>
    <row r="453" spans="1:23" s="13" customFormat="1" ht="21.75" customHeight="1" x14ac:dyDescent="0.2">
      <c r="A453" s="548"/>
      <c r="B453" s="549"/>
      <c r="C453" s="550"/>
      <c r="D453" s="551"/>
      <c r="E453" s="553"/>
      <c r="F453" s="555"/>
      <c r="G453" s="565"/>
      <c r="H453" s="568"/>
      <c r="I453" s="571"/>
      <c r="J453" s="571"/>
      <c r="K453" s="574"/>
      <c r="L453" s="568"/>
      <c r="M453" s="571"/>
      <c r="N453" s="571"/>
      <c r="O453" s="574"/>
      <c r="P453" s="577"/>
      <c r="Q453" s="580"/>
      <c r="R453" s="463" t="s">
        <v>364</v>
      </c>
      <c r="S453" s="438"/>
      <c r="T453" s="438"/>
      <c r="U453" s="438"/>
      <c r="V453" s="16"/>
    </row>
    <row r="454" spans="1:23" s="13" customFormat="1" ht="10.5" customHeight="1" x14ac:dyDescent="0.2">
      <c r="A454" s="558"/>
      <c r="B454" s="559"/>
      <c r="C454" s="560"/>
      <c r="D454" s="551"/>
      <c r="E454" s="553"/>
      <c r="F454" s="555"/>
      <c r="G454" s="566"/>
      <c r="H454" s="569"/>
      <c r="I454" s="572"/>
      <c r="J454" s="572"/>
      <c r="K454" s="575"/>
      <c r="L454" s="569"/>
      <c r="M454" s="572"/>
      <c r="N454" s="572"/>
      <c r="O454" s="575"/>
      <c r="P454" s="578"/>
      <c r="Q454" s="581"/>
      <c r="R454" s="462"/>
      <c r="S454" s="96"/>
      <c r="T454" s="96"/>
      <c r="U454" s="96"/>
      <c r="V454" s="16"/>
    </row>
    <row r="455" spans="1:23" s="13" customFormat="1" ht="26.25" customHeight="1" x14ac:dyDescent="0.2">
      <c r="A455" s="545" t="s">
        <v>175</v>
      </c>
      <c r="B455" s="546"/>
      <c r="C455" s="547"/>
      <c r="D455" s="551" t="s">
        <v>57</v>
      </c>
      <c r="E455" s="553" t="s">
        <v>188</v>
      </c>
      <c r="F455" s="555" t="s">
        <v>291</v>
      </c>
      <c r="G455" s="148" t="s">
        <v>58</v>
      </c>
      <c r="H455" s="236">
        <f>I455+K455</f>
        <v>15000</v>
      </c>
      <c r="I455" s="234">
        <v>15000</v>
      </c>
      <c r="J455" s="234"/>
      <c r="K455" s="239"/>
      <c r="L455" s="236">
        <f>M455+O455</f>
        <v>15000</v>
      </c>
      <c r="M455" s="234">
        <v>15000</v>
      </c>
      <c r="N455" s="234"/>
      <c r="O455" s="239">
        <v>0</v>
      </c>
      <c r="P455" s="272">
        <v>20000</v>
      </c>
      <c r="Q455" s="273">
        <v>25000</v>
      </c>
      <c r="R455" s="557" t="s">
        <v>269</v>
      </c>
      <c r="S455" s="132">
        <v>5</v>
      </c>
      <c r="T455" s="132">
        <v>5</v>
      </c>
      <c r="U455" s="132">
        <v>5</v>
      </c>
      <c r="V455" s="16"/>
    </row>
    <row r="456" spans="1:23" s="13" customFormat="1" hidden="1" x14ac:dyDescent="0.2">
      <c r="A456" s="548"/>
      <c r="B456" s="549"/>
      <c r="C456" s="550"/>
      <c r="D456" s="551"/>
      <c r="E456" s="553"/>
      <c r="F456" s="555"/>
      <c r="G456" s="152" t="s">
        <v>272</v>
      </c>
      <c r="H456" s="236">
        <f>I456+K456</f>
        <v>0</v>
      </c>
      <c r="I456" s="234"/>
      <c r="J456" s="234"/>
      <c r="K456" s="239"/>
      <c r="L456" s="236">
        <f>M456+O456</f>
        <v>0</v>
      </c>
      <c r="M456" s="234"/>
      <c r="N456" s="234"/>
      <c r="O456" s="239"/>
      <c r="P456" s="277"/>
      <c r="Q456" s="275"/>
      <c r="R456" s="557"/>
      <c r="S456" s="123"/>
      <c r="T456" s="123"/>
      <c r="U456" s="123"/>
      <c r="V456" s="16"/>
    </row>
    <row r="457" spans="1:23" s="13" customFormat="1" ht="32.25" customHeight="1" thickBot="1" x14ac:dyDescent="0.25">
      <c r="A457" s="548"/>
      <c r="B457" s="549"/>
      <c r="C457" s="550"/>
      <c r="D457" s="552"/>
      <c r="E457" s="554"/>
      <c r="F457" s="556"/>
      <c r="G457" s="130" t="s">
        <v>11</v>
      </c>
      <c r="H457" s="248">
        <f>SUM(H455:H456)</f>
        <v>15000</v>
      </c>
      <c r="I457" s="246">
        <f t="shared" ref="I457:Q457" si="174">SUM(I455:I456)</f>
        <v>15000</v>
      </c>
      <c r="J457" s="246">
        <f t="shared" si="174"/>
        <v>0</v>
      </c>
      <c r="K457" s="247">
        <f t="shared" si="174"/>
        <v>0</v>
      </c>
      <c r="L457" s="256">
        <f t="shared" si="174"/>
        <v>15000</v>
      </c>
      <c r="M457" s="284">
        <f t="shared" si="174"/>
        <v>15000</v>
      </c>
      <c r="N457" s="284">
        <f t="shared" si="174"/>
        <v>0</v>
      </c>
      <c r="O457" s="285">
        <f t="shared" si="174"/>
        <v>0</v>
      </c>
      <c r="P457" s="245">
        <f t="shared" si="174"/>
        <v>20000</v>
      </c>
      <c r="Q457" s="252">
        <f t="shared" si="174"/>
        <v>25000</v>
      </c>
      <c r="R457" s="557"/>
      <c r="S457" s="92"/>
      <c r="T457" s="92"/>
      <c r="U457" s="92"/>
      <c r="V457" s="16"/>
    </row>
    <row r="458" spans="1:23" s="13" customFormat="1" ht="31.5" customHeight="1" thickBot="1" x14ac:dyDescent="0.25">
      <c r="A458" s="514" t="s">
        <v>121</v>
      </c>
      <c r="B458" s="515"/>
      <c r="C458" s="516" t="s">
        <v>12</v>
      </c>
      <c r="D458" s="517"/>
      <c r="E458" s="517"/>
      <c r="F458" s="517"/>
      <c r="G458" s="517"/>
      <c r="H458" s="321">
        <f t="shared" ref="H458:Q458" si="175">H406+H414+H421+H427+H452+H457</f>
        <v>1290250</v>
      </c>
      <c r="I458" s="321">
        <f t="shared" si="175"/>
        <v>1192870</v>
      </c>
      <c r="J458" s="321">
        <f t="shared" si="175"/>
        <v>598620</v>
      </c>
      <c r="K458" s="321">
        <f t="shared" si="175"/>
        <v>97380</v>
      </c>
      <c r="L458" s="321">
        <f t="shared" si="175"/>
        <v>1015650</v>
      </c>
      <c r="M458" s="321">
        <f t="shared" si="175"/>
        <v>1002550</v>
      </c>
      <c r="N458" s="321">
        <f t="shared" si="175"/>
        <v>565000</v>
      </c>
      <c r="O458" s="321">
        <f t="shared" si="175"/>
        <v>13100</v>
      </c>
      <c r="P458" s="321">
        <f t="shared" si="175"/>
        <v>1179650</v>
      </c>
      <c r="Q458" s="321">
        <f t="shared" si="175"/>
        <v>1237740</v>
      </c>
      <c r="R458" s="461"/>
      <c r="S458" s="297" t="s">
        <v>16</v>
      </c>
      <c r="T458" s="297" t="s">
        <v>16</v>
      </c>
      <c r="U458" s="297" t="s">
        <v>16</v>
      </c>
      <c r="V458" s="191"/>
    </row>
    <row r="459" spans="1:23" s="13" customFormat="1" ht="27.75" customHeight="1" thickBot="1" x14ac:dyDescent="0.25">
      <c r="A459" s="322" t="s">
        <v>195</v>
      </c>
      <c r="B459" s="518" t="s">
        <v>13</v>
      </c>
      <c r="C459" s="519"/>
      <c r="D459" s="519"/>
      <c r="E459" s="519"/>
      <c r="F459" s="519"/>
      <c r="G459" s="519"/>
      <c r="H459" s="323">
        <f t="shared" ref="H459:Q459" si="176">H397+H458</f>
        <v>1403950</v>
      </c>
      <c r="I459" s="323">
        <f t="shared" si="176"/>
        <v>1306570</v>
      </c>
      <c r="J459" s="323">
        <f t="shared" si="176"/>
        <v>623820</v>
      </c>
      <c r="K459" s="323">
        <f t="shared" si="176"/>
        <v>97380</v>
      </c>
      <c r="L459" s="323">
        <f t="shared" si="176"/>
        <v>1098750</v>
      </c>
      <c r="M459" s="323">
        <f t="shared" si="176"/>
        <v>1085650</v>
      </c>
      <c r="N459" s="323">
        <f t="shared" si="176"/>
        <v>584200</v>
      </c>
      <c r="O459" s="323">
        <f t="shared" si="176"/>
        <v>13100</v>
      </c>
      <c r="P459" s="323">
        <f t="shared" si="176"/>
        <v>1235710</v>
      </c>
      <c r="Q459" s="324">
        <f t="shared" si="176"/>
        <v>1301800</v>
      </c>
      <c r="R459" s="325" t="s">
        <v>19</v>
      </c>
      <c r="S459" s="313" t="s">
        <v>16</v>
      </c>
      <c r="T459" s="315" t="s">
        <v>16</v>
      </c>
      <c r="U459" s="315" t="s">
        <v>16</v>
      </c>
      <c r="V459" s="192"/>
    </row>
    <row r="460" spans="1:23" ht="15" customHeight="1" thickBot="1" x14ac:dyDescent="0.25">
      <c r="A460" s="520" t="s">
        <v>14</v>
      </c>
      <c r="B460" s="521"/>
      <c r="C460" s="521"/>
      <c r="D460" s="521"/>
      <c r="E460" s="521"/>
      <c r="F460" s="521"/>
      <c r="G460" s="521"/>
      <c r="H460" s="326">
        <f t="shared" ref="H460:Q460" si="177">SUM(H459+H370)</f>
        <v>11058370</v>
      </c>
      <c r="I460" s="326">
        <f t="shared" si="177"/>
        <v>10847490</v>
      </c>
      <c r="J460" s="326">
        <f t="shared" si="177"/>
        <v>6549300</v>
      </c>
      <c r="K460" s="326">
        <f t="shared" si="177"/>
        <v>210880</v>
      </c>
      <c r="L460" s="326">
        <f t="shared" si="177"/>
        <v>10471250</v>
      </c>
      <c r="M460" s="326">
        <f t="shared" si="177"/>
        <v>10394450</v>
      </c>
      <c r="N460" s="326">
        <f t="shared" si="177"/>
        <v>6507400</v>
      </c>
      <c r="O460" s="326">
        <f t="shared" si="177"/>
        <v>76800</v>
      </c>
      <c r="P460" s="326">
        <f t="shared" si="177"/>
        <v>11152760</v>
      </c>
      <c r="Q460" s="327">
        <f t="shared" si="177"/>
        <v>11462620</v>
      </c>
      <c r="R460" s="328" t="s">
        <v>16</v>
      </c>
      <c r="S460" s="329" t="s">
        <v>16</v>
      </c>
      <c r="T460" s="328" t="s">
        <v>16</v>
      </c>
      <c r="U460" s="328" t="s">
        <v>16</v>
      </c>
      <c r="V460" s="6"/>
      <c r="W460" s="10"/>
    </row>
    <row r="461" spans="1:23" ht="15" customHeight="1" x14ac:dyDescent="0.2">
      <c r="A461" s="4"/>
      <c r="B461" s="4"/>
      <c r="C461" s="4"/>
      <c r="D461" s="4"/>
      <c r="E461" s="4"/>
      <c r="F461" s="146"/>
      <c r="G461" s="4"/>
      <c r="H461" s="286"/>
      <c r="I461" s="286"/>
      <c r="J461" s="286"/>
      <c r="K461" s="286"/>
      <c r="L461" s="286"/>
      <c r="M461" s="286"/>
      <c r="N461" s="286"/>
      <c r="O461" s="286"/>
      <c r="P461" s="287"/>
      <c r="Q461" s="287"/>
      <c r="R461" s="101"/>
      <c r="V461" s="6"/>
    </row>
    <row r="462" spans="1:23" ht="15" customHeight="1" x14ac:dyDescent="0.2">
      <c r="A462" s="4"/>
      <c r="B462" s="4"/>
      <c r="C462" s="4"/>
      <c r="D462" s="4"/>
      <c r="E462" s="4"/>
      <c r="F462" s="146"/>
      <c r="G462" s="4"/>
      <c r="H462" s="286"/>
      <c r="I462" s="286"/>
      <c r="J462" s="286"/>
      <c r="K462" s="286"/>
      <c r="L462" s="286"/>
      <c r="M462" s="286"/>
      <c r="N462" s="286"/>
      <c r="O462" s="286"/>
      <c r="P462" s="287"/>
      <c r="Q462" s="287"/>
      <c r="V462" s="6"/>
      <c r="W462" s="10"/>
    </row>
    <row r="463" spans="1:23" ht="12" thickBot="1" x14ac:dyDescent="0.25">
      <c r="H463" s="288"/>
      <c r="I463" s="288"/>
      <c r="J463" s="288"/>
      <c r="K463" s="288"/>
      <c r="L463" s="288"/>
      <c r="M463" s="288"/>
      <c r="N463" s="288"/>
      <c r="O463" s="288"/>
      <c r="P463" s="288"/>
      <c r="Q463" s="288"/>
      <c r="V463" s="4"/>
    </row>
    <row r="464" spans="1:23" x14ac:dyDescent="0.2">
      <c r="A464" s="522" t="s">
        <v>15</v>
      </c>
      <c r="B464" s="523"/>
      <c r="C464" s="528" t="s">
        <v>84</v>
      </c>
      <c r="D464" s="529"/>
      <c r="E464" s="529"/>
      <c r="F464" s="530"/>
      <c r="G464" s="392" t="s">
        <v>58</v>
      </c>
      <c r="H464" s="289">
        <f t="shared" ref="H464:O464" si="178">H24+H195+H29+H35+H40+H46+H51+H56+H62+H76+H88+H95+H102+H136+H144+H152+H160+H169+H178+H186+H208+H215+H223+H231+H239+H246+H254+H263+H274+H286+H292+H299+H306+H312+H318+H324+H331+H337+H343+H349+H355+H361+H373+H379+H384+H391+H394+H399+H407+H415+H428+H431+H434+H437+H440+H443+H446+H449+H455+H367+H123</f>
        <v>5466150</v>
      </c>
      <c r="I464" s="289">
        <f t="shared" si="178"/>
        <v>5261850</v>
      </c>
      <c r="J464" s="289">
        <f t="shared" si="178"/>
        <v>2762830</v>
      </c>
      <c r="K464" s="289">
        <f t="shared" si="178"/>
        <v>204300</v>
      </c>
      <c r="L464" s="289">
        <f t="shared" si="178"/>
        <v>4482600</v>
      </c>
      <c r="M464" s="289">
        <f t="shared" si="178"/>
        <v>4405800</v>
      </c>
      <c r="N464" s="289">
        <f t="shared" si="178"/>
        <v>2485100</v>
      </c>
      <c r="O464" s="289">
        <f t="shared" si="178"/>
        <v>76800</v>
      </c>
      <c r="P464" s="289">
        <f>P24+P29+P35+P40+P46+P51+P56+P62+P76+P88+P95+P102+P136+P144+P152+P160+P169+P178+P186+P208+P215+P223+P231+P239+P246+P254+P263+P274+P286+P292+P299+P306+P312+P318+P324+P331+P337+P343+P349+P355+P361+P373+P379+P384+P391+P394+P399+P407+P415+P428+P431+P434+P437+P440+P443+P446+P449+P455+P123</f>
        <v>5165600</v>
      </c>
      <c r="Q464" s="290">
        <f>Q24+Q29+Q35+Q40+Q46+Q51+Q56+Q62+Q76+Q88+Q95+Q102+Q136+Q144+Q152+Q160+Q169+Q178+Q186+Q208+Q215+Q223+Q231+Q239+Q246+Q254+Q263+Q274+Q286+Q292+Q299+Q306+Q312+Q318+Q324+Q331+Q337+Q343+Q349+Q355+Q361+Q373+Q379+Q384+Q391+Q394+Q399+Q407+Q415+Q428+Q431+Q434+Q437+Q440+Q443+Q446+Q449+Q455</f>
        <v>5308820</v>
      </c>
      <c r="R464" s="182"/>
      <c r="S464" s="10"/>
      <c r="V464" s="4"/>
    </row>
    <row r="465" spans="1:33" ht="15" customHeight="1" x14ac:dyDescent="0.2">
      <c r="A465" s="524"/>
      <c r="B465" s="525"/>
      <c r="C465" s="531" t="s">
        <v>20</v>
      </c>
      <c r="D465" s="532"/>
      <c r="E465" s="532"/>
      <c r="F465" s="533"/>
      <c r="G465" s="393" t="s">
        <v>18</v>
      </c>
      <c r="H465" s="291">
        <f t="shared" ref="H465:Q465" si="179">H23+H28+H34+H39+H45+H50+H55+H61+H75+H87+H94+H101+H113+H118+H135+H143+H151+H159+H168+H177+H185+H194+H273+H287+H293+H300+H307+H313+H319+H325+H332+H338+H344+H350+H356+H362</f>
        <v>4824480</v>
      </c>
      <c r="I465" s="291">
        <f t="shared" si="179"/>
        <v>4824480</v>
      </c>
      <c r="J465" s="291">
        <f t="shared" si="179"/>
        <v>3543100</v>
      </c>
      <c r="K465" s="291">
        <f t="shared" si="179"/>
        <v>0</v>
      </c>
      <c r="L465" s="291">
        <f t="shared" si="179"/>
        <v>4720800</v>
      </c>
      <c r="M465" s="291">
        <f t="shared" si="179"/>
        <v>4720800</v>
      </c>
      <c r="N465" s="291">
        <f t="shared" si="179"/>
        <v>3533100</v>
      </c>
      <c r="O465" s="291">
        <f t="shared" si="179"/>
        <v>0</v>
      </c>
      <c r="P465" s="291">
        <f t="shared" si="179"/>
        <v>5223100</v>
      </c>
      <c r="Q465" s="292">
        <f t="shared" si="179"/>
        <v>5392740</v>
      </c>
      <c r="R465" s="182"/>
    </row>
    <row r="466" spans="1:33" ht="21" customHeight="1" x14ac:dyDescent="0.2">
      <c r="A466" s="524"/>
      <c r="B466" s="525"/>
      <c r="C466" s="534" t="s">
        <v>115</v>
      </c>
      <c r="D466" s="535"/>
      <c r="E466" s="535"/>
      <c r="F466" s="535"/>
      <c r="G466" s="393" t="s">
        <v>93</v>
      </c>
      <c r="H466" s="291">
        <f t="shared" ref="H466:Q466" si="180">H141+H149+H157+H166+H175+H183+H192+H209+H216+H224+H232+H240+H247+H255+H264+H408+H382+H386+H301+H294+H326</f>
        <v>63440</v>
      </c>
      <c r="I466" s="291">
        <f t="shared" si="180"/>
        <v>63440</v>
      </c>
      <c r="J466" s="291">
        <f t="shared" si="180"/>
        <v>48400</v>
      </c>
      <c r="K466" s="291">
        <f t="shared" si="180"/>
        <v>0</v>
      </c>
      <c r="L466" s="291">
        <f t="shared" si="180"/>
        <v>351000</v>
      </c>
      <c r="M466" s="291">
        <f t="shared" si="180"/>
        <v>351000</v>
      </c>
      <c r="N466" s="291">
        <f t="shared" si="180"/>
        <v>198400</v>
      </c>
      <c r="O466" s="291">
        <f t="shared" si="180"/>
        <v>0</v>
      </c>
      <c r="P466" s="291">
        <f t="shared" si="180"/>
        <v>63960</v>
      </c>
      <c r="Q466" s="292">
        <f t="shared" si="180"/>
        <v>63960</v>
      </c>
      <c r="R466" s="182"/>
      <c r="V466" s="4"/>
    </row>
    <row r="467" spans="1:33" ht="19.5" customHeight="1" x14ac:dyDescent="0.2">
      <c r="A467" s="524"/>
      <c r="B467" s="525"/>
      <c r="C467" s="534" t="s">
        <v>95</v>
      </c>
      <c r="D467" s="535"/>
      <c r="E467" s="535"/>
      <c r="F467" s="535"/>
      <c r="G467" s="394" t="s">
        <v>287</v>
      </c>
      <c r="H467" s="291">
        <f t="shared" ref="H467:M467" si="181">H256+H265+H59</f>
        <v>394160</v>
      </c>
      <c r="I467" s="291">
        <f t="shared" si="181"/>
        <v>394160</v>
      </c>
      <c r="J467" s="291">
        <f t="shared" si="181"/>
        <v>160860</v>
      </c>
      <c r="K467" s="291">
        <f t="shared" si="181"/>
        <v>0</v>
      </c>
      <c r="L467" s="291">
        <f t="shared" si="181"/>
        <v>401500</v>
      </c>
      <c r="M467" s="291">
        <f t="shared" si="181"/>
        <v>401500</v>
      </c>
      <c r="N467" s="291">
        <f>N256+N265</f>
        <v>162000</v>
      </c>
      <c r="O467" s="291">
        <f>O256+O265</f>
        <v>0</v>
      </c>
      <c r="P467" s="291">
        <f>P256+P265</f>
        <v>375750</v>
      </c>
      <c r="Q467" s="292">
        <f>Q256+Q265</f>
        <v>366650</v>
      </c>
      <c r="R467" s="182"/>
    </row>
    <row r="468" spans="1:33" ht="12.75" customHeight="1" x14ac:dyDescent="0.2">
      <c r="A468" s="524"/>
      <c r="B468" s="525"/>
      <c r="C468" s="531" t="s">
        <v>59</v>
      </c>
      <c r="D468" s="532"/>
      <c r="E468" s="532"/>
      <c r="F468" s="533"/>
      <c r="G468" s="393" t="s">
        <v>85</v>
      </c>
      <c r="H468" s="291">
        <f t="shared" ref="H468:M468" si="182">H78+H89+H96+H103+H137+H145+H153+H161+H170+H179+H187+H210+H217+H225+H233+H241+H248+H257+H266+H289+H296+H303+H309+H315+H321+H328+H334+H340+H346+H352+H358+H364+H400+H416+H275</f>
        <v>296160</v>
      </c>
      <c r="I468" s="291">
        <f t="shared" si="182"/>
        <v>296160</v>
      </c>
      <c r="J468" s="291">
        <f t="shared" si="182"/>
        <v>32310</v>
      </c>
      <c r="K468" s="291">
        <f t="shared" si="182"/>
        <v>0</v>
      </c>
      <c r="L468" s="291">
        <f t="shared" si="182"/>
        <v>287500</v>
      </c>
      <c r="M468" s="291">
        <f t="shared" si="182"/>
        <v>287500</v>
      </c>
      <c r="N468" s="291">
        <f>SUM(N89+N78)</f>
        <v>29200</v>
      </c>
      <c r="O468" s="291">
        <f>O78+O89+O96+O103+O137+O145+O153+O161+O170+O179+O187+O210+O217+O225+O233+O241+O248+O257+O266+O289+O296+O303+O309+O315+O321+O328+O334+O340+O346+O352+O358+O364+O400+O416+O275</f>
        <v>0</v>
      </c>
      <c r="P468" s="291">
        <f>P78+P89+P96+P103+P137+P145+P153+P161+P170+P179+P187+P210+P217+P225+P233+P241+P248+P257+P266+P289+P296+P303+P309+P315+P321+P328+P334+P340+P346+P352+P358+P364+P400+P416+P275</f>
        <v>297500</v>
      </c>
      <c r="Q468" s="292">
        <f>Q78+Q89+Q96+Q103+Q137+Q145+Q153+Q161+Q170+Q179+Q187+Q210+Q217+Q225+Q233+Q241+Q248+Q257+Q266+Q289+Q296+Q303+Q309+Q315+Q321+Q328+Q334+Q340+Q346+Q352+Q358+Q364+Q400+Q416+Q275</f>
        <v>303500</v>
      </c>
      <c r="R468" s="182"/>
    </row>
    <row r="469" spans="1:33" ht="12.75" customHeight="1" x14ac:dyDescent="0.2">
      <c r="A469" s="524"/>
      <c r="B469" s="525"/>
      <c r="C469" s="534" t="s">
        <v>278</v>
      </c>
      <c r="D469" s="535"/>
      <c r="E469" s="535"/>
      <c r="F469" s="535"/>
      <c r="G469" s="393" t="s">
        <v>23</v>
      </c>
      <c r="H469" s="291">
        <f>H375+H405+H409+H418</f>
        <v>5000</v>
      </c>
      <c r="I469" s="291">
        <f t="shared" ref="I469:Q469" si="183">I375+I405+I409+I418</f>
        <v>5000</v>
      </c>
      <c r="J469" s="291">
        <f t="shared" si="183"/>
        <v>0</v>
      </c>
      <c r="K469" s="291">
        <f t="shared" si="183"/>
        <v>0</v>
      </c>
      <c r="L469" s="291">
        <f t="shared" si="183"/>
        <v>19350</v>
      </c>
      <c r="M469" s="291">
        <f t="shared" si="183"/>
        <v>19350</v>
      </c>
      <c r="N469" s="291">
        <f t="shared" si="183"/>
        <v>0</v>
      </c>
      <c r="O469" s="291">
        <f t="shared" si="183"/>
        <v>0</v>
      </c>
      <c r="P469" s="291">
        <f t="shared" si="183"/>
        <v>24350</v>
      </c>
      <c r="Q469" s="292">
        <f t="shared" si="183"/>
        <v>24350</v>
      </c>
      <c r="R469" s="182"/>
    </row>
    <row r="470" spans="1:33" ht="21" customHeight="1" x14ac:dyDescent="0.2">
      <c r="A470" s="524"/>
      <c r="B470" s="525"/>
      <c r="C470" s="534" t="s">
        <v>300</v>
      </c>
      <c r="D470" s="535"/>
      <c r="E470" s="535"/>
      <c r="F470" s="542"/>
      <c r="G470" s="393" t="s">
        <v>304</v>
      </c>
      <c r="H470" s="291">
        <f t="shared" ref="H470:Q470" si="184">H32+H43+H70+H163+H189+H219+H227+H250+H259+H401</f>
        <v>0</v>
      </c>
      <c r="I470" s="291">
        <f t="shared" si="184"/>
        <v>0</v>
      </c>
      <c r="J470" s="291">
        <f t="shared" si="184"/>
        <v>0</v>
      </c>
      <c r="K470" s="291">
        <f t="shared" si="184"/>
        <v>0</v>
      </c>
      <c r="L470" s="291">
        <f t="shared" si="184"/>
        <v>14300</v>
      </c>
      <c r="M470" s="291">
        <f t="shared" si="184"/>
        <v>14300</v>
      </c>
      <c r="N470" s="291">
        <f t="shared" si="184"/>
        <v>7300</v>
      </c>
      <c r="O470" s="291">
        <f t="shared" si="184"/>
        <v>0</v>
      </c>
      <c r="P470" s="291">
        <f t="shared" si="184"/>
        <v>0</v>
      </c>
      <c r="Q470" s="292">
        <f t="shared" si="184"/>
        <v>0</v>
      </c>
      <c r="R470" s="182"/>
    </row>
    <row r="471" spans="1:33" ht="18.75" customHeight="1" x14ac:dyDescent="0.2">
      <c r="A471" s="524"/>
      <c r="B471" s="525"/>
      <c r="C471" s="534" t="s">
        <v>280</v>
      </c>
      <c r="D471" s="535"/>
      <c r="E471" s="535"/>
      <c r="F471" s="535"/>
      <c r="G471" s="393" t="s">
        <v>270</v>
      </c>
      <c r="H471" s="291">
        <f t="shared" ref="H471:L471" si="185">H26+H31+H37+H42+H48+H53+H58+H64+H79+H90+H97+H104+H140+H148+H156+H165+H174+H182+H191+H211+H218+H226+H234+H242+H249+H258+H267+H374+H380+H385+H403+H413+H417</f>
        <v>0</v>
      </c>
      <c r="I471" s="291">
        <f t="shared" si="185"/>
        <v>0</v>
      </c>
      <c r="J471" s="291">
        <f t="shared" si="185"/>
        <v>0</v>
      </c>
      <c r="K471" s="291">
        <f t="shared" si="185"/>
        <v>0</v>
      </c>
      <c r="L471" s="291">
        <f t="shared" si="185"/>
        <v>0</v>
      </c>
      <c r="M471" s="291">
        <f>M26+M31+M37+M42+M48+M53+M58+M64+M79+M90+M97+M104+M140+M148+M156+M165+M174+M182+M191+M211+M218+M226+M234+M242+M249+M258+M267+M374+M380+M385+M403+M413+M417</f>
        <v>0</v>
      </c>
      <c r="N471" s="291">
        <f>N26+N31+N37+N42+N48+N53+N58+N64+N79+N90+N97+N104+N140+N148+N156+N165+N174+N182+N191+N211+N218+N226+N234+N242+N249+N258+N267+N374+N380+N385+N403+N413+N417</f>
        <v>0</v>
      </c>
      <c r="O471" s="291">
        <f>O26+O31+O37+O42+O48+O53+O58+O64+O79+O90+O97+O104+O140+O148+O156+O165+O174+O182+O191+O211+O218+O226+O234+O242+O249+O258+O267+O374+O380+O385+O403+O413+O417</f>
        <v>0</v>
      </c>
      <c r="P471" s="291">
        <f>P26+P31+P37+P42+P48+P53+P58+P64+P79+P90+P97+P104+P140+P148+P156+P165+P174+P182+P191+P211+P218+P226+P234+P242+P249+P258+P267+P374+P380+P385+P403+P413+P417</f>
        <v>0</v>
      </c>
      <c r="Q471" s="292">
        <f>Q26+Q31+Q37+Q42+Q48+Q53+Q58+Q64+Q79+Q90+Q97+Q104+Q140+Q148+Q156+Q165+Q174+Q182+Q191+Q211+Q218+Q226+Q234+Q242+Q249+Q258+Q267+Q374+Q380+Q385+Q403+Q413+Q417</f>
        <v>0</v>
      </c>
      <c r="R471" s="182"/>
    </row>
    <row r="472" spans="1:33" ht="20.25" customHeight="1" x14ac:dyDescent="0.2">
      <c r="A472" s="524"/>
      <c r="B472" s="525"/>
      <c r="C472" s="543" t="s">
        <v>285</v>
      </c>
      <c r="D472" s="544"/>
      <c r="E472" s="544"/>
      <c r="F472" s="544"/>
      <c r="G472" s="393" t="s">
        <v>271</v>
      </c>
      <c r="H472" s="291">
        <f>H25+H30+H36+H41+H47+H52+H57+H63+H82+H91+H98+H105+H139+H147+H155+H164+H173+H181+H190+H212+H220+H228+H236+H243+H251+H260+H268+H277+H288+H295+H302+H308+H314+H320+H327+H333+H339+H345+H351+H357+H363+H402</f>
        <v>0</v>
      </c>
      <c r="I472" s="291">
        <f t="shared" ref="I472:Q472" si="186">I25+I30+I36+I41+I47+I52+I57+I63+I82+I91+I98+I105+I139+I147+I155+I164+I173+I181+I190+I212+I220+I228+I236+I243+I251+I260+I268+I277+I288+I295+I302+I308+I314+I320+I327+I333+I339+I345+I351+I357+I363+I402</f>
        <v>0</v>
      </c>
      <c r="J472" s="291">
        <f t="shared" si="186"/>
        <v>0</v>
      </c>
      <c r="K472" s="291">
        <f t="shared" si="186"/>
        <v>0</v>
      </c>
      <c r="L472" s="291">
        <f t="shared" si="186"/>
        <v>174100</v>
      </c>
      <c r="M472" s="291">
        <f t="shared" si="186"/>
        <v>174100</v>
      </c>
      <c r="N472" s="291">
        <f t="shared" si="186"/>
        <v>92200</v>
      </c>
      <c r="O472" s="291">
        <f t="shared" si="186"/>
        <v>0</v>
      </c>
      <c r="P472" s="291">
        <f t="shared" si="186"/>
        <v>0</v>
      </c>
      <c r="Q472" s="292">
        <f t="shared" si="186"/>
        <v>0</v>
      </c>
      <c r="R472" s="182"/>
    </row>
    <row r="473" spans="1:33" ht="12.75" customHeight="1" x14ac:dyDescent="0.2">
      <c r="A473" s="524"/>
      <c r="B473" s="525"/>
      <c r="C473" s="534" t="s">
        <v>281</v>
      </c>
      <c r="D473" s="535"/>
      <c r="E473" s="535"/>
      <c r="F473" s="535"/>
      <c r="G473" s="393" t="s">
        <v>272</v>
      </c>
      <c r="H473" s="291">
        <f t="shared" ref="H473:Q473" si="187">H83+H92+H99+H106+H116+H121+H138+H146+H154+H162+H171+H180+H188+H213+H221+H229+H237+H244+H252+H261+H269+H290+H297+H304+H310+H316+H322+H329+H335+H341+H347+H353+H359+H365+H381+H392+H395+H404+H412+H419+H429+H432+H435+H438+H441+H444+H447+H450+H456</f>
        <v>8980</v>
      </c>
      <c r="I473" s="291">
        <f t="shared" si="187"/>
        <v>2400</v>
      </c>
      <c r="J473" s="291">
        <f t="shared" si="187"/>
        <v>1800</v>
      </c>
      <c r="K473" s="291">
        <f t="shared" si="187"/>
        <v>6580</v>
      </c>
      <c r="L473" s="291">
        <f t="shared" si="187"/>
        <v>0</v>
      </c>
      <c r="M473" s="291">
        <f t="shared" si="187"/>
        <v>0</v>
      </c>
      <c r="N473" s="291">
        <f t="shared" si="187"/>
        <v>0</v>
      </c>
      <c r="O473" s="291">
        <f t="shared" si="187"/>
        <v>0</v>
      </c>
      <c r="P473" s="291">
        <f>P83+P92+P99+P106+P116+P121+P138+P146+P154+P162+P171+P180+P188+P213+P221+P229+P237+P244+P252+P261+P269+P290+P297+P304+P310+P316+P322+P329+P335+P341+P347+P353+P359+P365+P381+P392+P395+P404+P412+P419+P429+P432+P435+P438+P441+P444+P447+P450+P456</f>
        <v>2500</v>
      </c>
      <c r="Q473" s="292">
        <f t="shared" si="187"/>
        <v>2600</v>
      </c>
      <c r="R473" s="182"/>
    </row>
    <row r="474" spans="1:33" ht="12.75" customHeight="1" x14ac:dyDescent="0.2">
      <c r="A474" s="524"/>
      <c r="B474" s="525"/>
      <c r="C474" s="534" t="s">
        <v>282</v>
      </c>
      <c r="D474" s="535"/>
      <c r="E474" s="535"/>
      <c r="F474" s="535"/>
      <c r="G474" s="393" t="s">
        <v>273</v>
      </c>
      <c r="H474" s="291">
        <f t="shared" ref="H474:N474" si="188">H115+H120+H107</f>
        <v>0</v>
      </c>
      <c r="I474" s="291">
        <f t="shared" si="188"/>
        <v>0</v>
      </c>
      <c r="J474" s="291">
        <f t="shared" si="188"/>
        <v>0</v>
      </c>
      <c r="K474" s="291">
        <f t="shared" si="188"/>
        <v>0</v>
      </c>
      <c r="L474" s="291">
        <f t="shared" si="188"/>
        <v>20100</v>
      </c>
      <c r="M474" s="291">
        <f t="shared" si="188"/>
        <v>20100</v>
      </c>
      <c r="N474" s="291">
        <f t="shared" si="188"/>
        <v>100</v>
      </c>
      <c r="O474" s="291">
        <f>O115+O120</f>
        <v>0</v>
      </c>
      <c r="P474" s="291">
        <f>P115+P120</f>
        <v>0</v>
      </c>
      <c r="Q474" s="292">
        <f>Q115+Q120</f>
        <v>0</v>
      </c>
      <c r="R474" s="182"/>
    </row>
    <row r="475" spans="1:33" ht="12.75" customHeight="1" x14ac:dyDescent="0.2">
      <c r="A475" s="524"/>
      <c r="B475" s="525"/>
      <c r="C475" s="534" t="s">
        <v>283</v>
      </c>
      <c r="D475" s="535"/>
      <c r="E475" s="535"/>
      <c r="F475" s="535"/>
      <c r="G475" s="393" t="s">
        <v>279</v>
      </c>
      <c r="H475" s="291">
        <f t="shared" ref="H475:Q475" si="189">H276</f>
        <v>0</v>
      </c>
      <c r="I475" s="291">
        <f t="shared" si="189"/>
        <v>0</v>
      </c>
      <c r="J475" s="291">
        <f t="shared" si="189"/>
        <v>0</v>
      </c>
      <c r="K475" s="291">
        <f t="shared" si="189"/>
        <v>0</v>
      </c>
      <c r="L475" s="291">
        <f t="shared" si="189"/>
        <v>0</v>
      </c>
      <c r="M475" s="291">
        <f t="shared" si="189"/>
        <v>0</v>
      </c>
      <c r="N475" s="291">
        <f t="shared" si="189"/>
        <v>0</v>
      </c>
      <c r="O475" s="291">
        <f t="shared" si="189"/>
        <v>0</v>
      </c>
      <c r="P475" s="291">
        <f t="shared" si="189"/>
        <v>0</v>
      </c>
      <c r="Q475" s="292">
        <f t="shared" si="189"/>
        <v>0</v>
      </c>
      <c r="R475" s="182"/>
    </row>
    <row r="476" spans="1:33" ht="21.75" customHeight="1" thickBot="1" x14ac:dyDescent="0.25">
      <c r="A476" s="524"/>
      <c r="B476" s="525"/>
      <c r="C476" s="536" t="s">
        <v>284</v>
      </c>
      <c r="D476" s="537"/>
      <c r="E476" s="537"/>
      <c r="F476" s="538"/>
      <c r="G476" s="395" t="s">
        <v>276</v>
      </c>
      <c r="H476" s="291">
        <f t="shared" ref="H476:Q476" si="190">H402+H411+H420</f>
        <v>0</v>
      </c>
      <c r="I476" s="291">
        <f t="shared" si="190"/>
        <v>0</v>
      </c>
      <c r="J476" s="291">
        <f t="shared" si="190"/>
        <v>0</v>
      </c>
      <c r="K476" s="291">
        <f t="shared" si="190"/>
        <v>0</v>
      </c>
      <c r="L476" s="291">
        <f t="shared" si="190"/>
        <v>0</v>
      </c>
      <c r="M476" s="291">
        <f t="shared" si="190"/>
        <v>0</v>
      </c>
      <c r="N476" s="291">
        <f t="shared" si="190"/>
        <v>0</v>
      </c>
      <c r="O476" s="291">
        <f t="shared" si="190"/>
        <v>0</v>
      </c>
      <c r="P476" s="291">
        <f t="shared" si="190"/>
        <v>0</v>
      </c>
      <c r="Q476" s="292">
        <f t="shared" si="190"/>
        <v>0</v>
      </c>
      <c r="R476" s="182"/>
    </row>
    <row r="477" spans="1:33" ht="11.25" customHeight="1" thickBot="1" x14ac:dyDescent="0.25">
      <c r="A477" s="526"/>
      <c r="B477" s="527"/>
      <c r="C477" s="539" t="s">
        <v>96</v>
      </c>
      <c r="D477" s="540"/>
      <c r="E477" s="540"/>
      <c r="F477" s="540"/>
      <c r="G477" s="541"/>
      <c r="H477" s="293">
        <f t="shared" ref="H477:K477" si="191">SUM(H464:H476)</f>
        <v>11058370</v>
      </c>
      <c r="I477" s="293">
        <f t="shared" si="191"/>
        <v>10847490</v>
      </c>
      <c r="J477" s="293">
        <f t="shared" si="191"/>
        <v>6549300</v>
      </c>
      <c r="K477" s="293">
        <f t="shared" si="191"/>
        <v>210880</v>
      </c>
      <c r="L477" s="293">
        <f>SUM(L464:L476)</f>
        <v>10471250</v>
      </c>
      <c r="M477" s="293">
        <f t="shared" ref="M477:P477" si="192">SUM(M464:M476)</f>
        <v>10394450</v>
      </c>
      <c r="N477" s="293">
        <f t="shared" si="192"/>
        <v>6507400</v>
      </c>
      <c r="O477" s="293">
        <f t="shared" si="192"/>
        <v>76800</v>
      </c>
      <c r="P477" s="293">
        <f t="shared" si="192"/>
        <v>11152760</v>
      </c>
      <c r="Q477" s="294">
        <f>SUM(Q464:Q476)</f>
        <v>11462620</v>
      </c>
      <c r="R477" s="89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1.25" customHeight="1" x14ac:dyDescent="0.2"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8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4.25" customHeight="1" x14ac:dyDescent="0.2">
      <c r="F479" s="1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8"/>
    </row>
    <row r="480" spans="1:33" ht="13.5" customHeight="1" x14ac:dyDescent="0.2">
      <c r="F480" s="1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 spans="6:17" x14ac:dyDescent="0.2">
      <c r="F481" s="1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</sheetData>
  <sheetProtection deleteRows="0"/>
  <protectedRanges>
    <protectedRange sqref="M455:Q456" name="Diapazonas122"/>
    <protectedRange sqref="I455:K456" name="Diapazonas121"/>
    <protectedRange sqref="M449:Q451 M453:Q453" name="Diapazonas120"/>
    <protectedRange sqref="I449:K451 I453:K453" name="Diapazonas119"/>
    <protectedRange sqref="M446:Q447" name="Diapazonas118"/>
    <protectedRange sqref="I446:K447" name="Diapazonas117"/>
    <protectedRange sqref="M443:Q444" name="Diapazonas116"/>
    <protectedRange sqref="I443:K444" name="Diapazonas115"/>
    <protectedRange sqref="M440:Q441" name="Diapazonas114"/>
    <protectedRange sqref="I440:K441" name="Diapazonas113"/>
    <protectedRange sqref="M437:Q438" name="Diapazonas112"/>
    <protectedRange sqref="I437:K438" name="Diapazonas111"/>
    <protectedRange sqref="M434:Q435" name="Diapazonas110"/>
    <protectedRange sqref="I434:K435" name="Diapazonas109"/>
    <protectedRange sqref="M431:Q432" name="Diapazonas108"/>
    <protectedRange sqref="I431:K432" name="Diapazonas107"/>
    <protectedRange sqref="M428:Q429" name="Diapazonas106"/>
    <protectedRange sqref="I428:K429" name="Diapazonas105"/>
    <protectedRange sqref="M415:Q420" name="Diapazonas104"/>
    <protectedRange sqref="I415:K420" name="Diapazonas103"/>
    <protectedRange sqref="M407:Q413" name="Diapazonas102"/>
    <protectedRange sqref="I407:K413" name="Diapazonas101"/>
    <protectedRange sqref="M399:Q405" name="Diapazonas100"/>
    <protectedRange sqref="I399:K405" name="Diapazonas99"/>
    <protectedRange sqref="M394:Q395" name="Diapazonas98"/>
    <protectedRange sqref="I394:K395" name="Diapazonas97"/>
    <protectedRange sqref="M391:Q392" name="Diapazonas96"/>
    <protectedRange sqref="I391:K392" name="Diapazonas95"/>
    <protectedRange sqref="M384:Q386" name="Diapazonas94"/>
    <protectedRange sqref="I384:K386" name="Diapazonas93"/>
    <protectedRange sqref="M379:Q382" name="Diapazonas92"/>
    <protectedRange sqref="I379:K382" name="Diapazonas91"/>
    <protectedRange sqref="M373:Q377" name="Diapazonas90"/>
    <protectedRange sqref="I373:K377" name="Diapazonas89"/>
    <protectedRange sqref="M361:Q365" name="Diapazonas88"/>
    <protectedRange sqref="I361:K365" name="Diapazonas87"/>
    <protectedRange sqref="M355:Q359" name="Diapazonas86"/>
    <protectedRange sqref="I355:K359" name="Diapazonas85"/>
    <protectedRange sqref="M349:Q353" name="Diapazonas84"/>
    <protectedRange sqref="I349:K353" name="Diapazonas83"/>
    <protectedRange sqref="M343:Q347" name="Diapazonas82"/>
    <protectedRange sqref="I343:K347" name="Diapazonas81"/>
    <protectedRange sqref="M337:Q341" name="Diapazonas80"/>
    <protectedRange sqref="I337:K341" name="Diapazonas79"/>
    <protectedRange sqref="M331:Q335" name="Diapazonas78"/>
    <protectedRange sqref="I331:K335" name="Diapazonas77"/>
    <protectedRange sqref="M324:Q329" name="Diapazonas76"/>
    <protectedRange sqref="I324:K329" name="Diapazonas75"/>
    <protectedRange sqref="M318:Q322" name="Diapazonas74"/>
    <protectedRange sqref="I318:K322" name="Diapazonas73"/>
    <protectedRange sqref="M312:Q316" name="Diapazonas72"/>
    <protectedRange sqref="I312:K316" name="Diapazonas71"/>
    <protectedRange sqref="M306:Q310" name="Diapazonas70"/>
    <protectedRange sqref="I306:K310" name="Diapazonas69"/>
    <protectedRange sqref="M299:Q304" name="Diapazonas68"/>
    <protectedRange sqref="I299:K304" name="Diapazonas67"/>
    <protectedRange sqref="M292:Q297" name="Diapazonas66"/>
    <protectedRange sqref="I292:K297" name="Diapazonas65"/>
    <protectedRange sqref="M286:Q290" name="Diapazonas64"/>
    <protectedRange sqref="I286:K290" name="Diapazonas63"/>
    <protectedRange sqref="M273:Q277" name="Diapazonas62"/>
    <protectedRange sqref="I273:K277" name="Diapazonas61"/>
    <protectedRange sqref="M263:Q269" name="Diapazonas60"/>
    <protectedRange sqref="I263:K269" name="Diapazonas59"/>
    <protectedRange sqref="M254:Q261" name="Diapazonas58"/>
    <protectedRange sqref="I254:K261" name="Diapazonas57"/>
    <protectedRange sqref="M246:Q252" name="Diapazonas56"/>
    <protectedRange sqref="I246:K252" name="Diapazonas55"/>
    <protectedRange sqref="M239:Q244" name="Diapazonas54"/>
    <protectedRange sqref="I239:K244" name="Diapazonas53"/>
    <protectedRange sqref="M231:Q237" name="Diapazonas52"/>
    <protectedRange sqref="I231:K237" name="Diapazonas51"/>
    <protectedRange sqref="M223:Q229" name="Diapazonas50"/>
    <protectedRange sqref="I223:K229" name="Diapazonas49"/>
    <protectedRange sqref="M215:Q221" name="Diapazonas48"/>
    <protectedRange sqref="I215:K221" name="Diapazonas47"/>
    <protectedRange sqref="M208:Q213" name="Diapazonas46"/>
    <protectedRange sqref="I208:K213" name="Diapazonas45"/>
    <protectedRange sqref="M194:Q195" name="Diapazonas44"/>
    <protectedRange sqref="I194:K195" name="Diapazonas43"/>
    <protectedRange sqref="M185:Q192" name="Diapazonas42"/>
    <protectedRange sqref="I185:K192" name="Diapazonas41"/>
    <protectedRange sqref="M177:Q183" name="Diapazonas40"/>
    <protectedRange sqref="I177:K183" name="Diapazonas39"/>
    <protectedRange sqref="M168:Q175" name="Diapazonas38"/>
    <protectedRange sqref="I168:K175" name="Diapazonas37"/>
    <protectedRange sqref="M159:Q166" name="Diapazonas36"/>
    <protectedRange sqref="I159:K166" name="Diapazonas35"/>
    <protectedRange sqref="M151:Q157" name="Diapazonas34"/>
    <protectedRange sqref="I151:K157" name="Diapazonas33"/>
    <protectedRange sqref="M143:Q149" name="Diapazonas32"/>
    <protectedRange sqref="I143:K149" name="Diapazonas31"/>
    <protectedRange sqref="M135:Q141" name="Diapazonas30"/>
    <protectedRange sqref="I135:K141" name="Diapazonas29"/>
    <protectedRange sqref="M118:Q121" name="Diapazonas28"/>
    <protectedRange sqref="I118:K121" name="Diapazonas27"/>
    <protectedRange sqref="M113:Q116" name="Diapazonas26"/>
    <protectedRange sqref="I113:K116" name="Diapazonas25"/>
    <protectedRange sqref="M101:Q107" name="Diapazonas24"/>
    <protectedRange sqref="I101:K107" name="Diapazonas23"/>
    <protectedRange sqref="M94:Q99" name="Diapazonas22"/>
    <protectedRange sqref="I94:K99" name="Diapazonas21"/>
    <protectedRange sqref="M87:Q92" name="Diapazonas20"/>
    <protectedRange sqref="I87:K92" name="Diapazonas19"/>
    <protectedRange sqref="M75:Q83" name="Diapazonas18"/>
    <protectedRange sqref="I75:K83" name="Diapazonas17"/>
    <protectedRange sqref="M61:Q64" name="Diapazonas16"/>
    <protectedRange sqref="I61:K64" name="Diapazonas15"/>
    <protectedRange sqref="M55:Q59" name="Diapazonas14"/>
    <protectedRange sqref="I55:K59" name="Diapazonas13"/>
    <protectedRange sqref="M50:Q53" name="Diapazonas12"/>
    <protectedRange sqref="I50:K53" name="Diapazonas11"/>
    <protectedRange sqref="M45:Q48" name="Diapazonas10"/>
    <protectedRange sqref="I45:K48" name="Diapazonas9"/>
    <protectedRange sqref="M39:Q43" name="Diapazonas8"/>
    <protectedRange sqref="I39:K43" name="Diapazonas7"/>
    <protectedRange sqref="M34:Q37" name="Diapazonas6"/>
    <protectedRange sqref="I34:K37" name="Diapazonas5"/>
    <protectedRange sqref="M28:Q32" name="Diapazonas4"/>
    <protectedRange sqref="I28:K32" name="Diapazonas3"/>
    <protectedRange sqref="M23:Q26" name="Diapazonas2"/>
    <protectedRange sqref="I23:K26" name="Diapazonas1"/>
  </protectedRanges>
  <mergeCells count="581">
    <mergeCell ref="A1:U1"/>
    <mergeCell ref="A3:U3"/>
    <mergeCell ref="M373:M377"/>
    <mergeCell ref="N373:N377"/>
    <mergeCell ref="O373:O377"/>
    <mergeCell ref="P373:P377"/>
    <mergeCell ref="Q373:Q377"/>
    <mergeCell ref="S76:S77"/>
    <mergeCell ref="T76:T77"/>
    <mergeCell ref="R274:R275"/>
    <mergeCell ref="S274:S275"/>
    <mergeCell ref="T274:T275"/>
    <mergeCell ref="U76:U77"/>
    <mergeCell ref="S71:S72"/>
    <mergeCell ref="T71:T72"/>
    <mergeCell ref="K21:K22"/>
    <mergeCell ref="G450:G451"/>
    <mergeCell ref="H450:H451"/>
    <mergeCell ref="I450:I451"/>
    <mergeCell ref="J450:J451"/>
    <mergeCell ref="K450:K451"/>
    <mergeCell ref="L450:L451"/>
    <mergeCell ref="M450:M451"/>
    <mergeCell ref="N450:N451"/>
    <mergeCell ref="O450:O451"/>
    <mergeCell ref="U113:U114"/>
    <mergeCell ref="S113:S114"/>
    <mergeCell ref="T113:T114"/>
    <mergeCell ref="P450:P451"/>
    <mergeCell ref="Q450:Q451"/>
    <mergeCell ref="T415:T416"/>
    <mergeCell ref="U415:U416"/>
    <mergeCell ref="S417:S418"/>
    <mergeCell ref="T417:T418"/>
    <mergeCell ref="U417:U418"/>
    <mergeCell ref="S419:S420"/>
    <mergeCell ref="T419:T420"/>
    <mergeCell ref="U419:U420"/>
    <mergeCell ref="S415:S416"/>
    <mergeCell ref="Q421:Q424"/>
    <mergeCell ref="R421:R424"/>
    <mergeCell ref="S421:U424"/>
    <mergeCell ref="R415:R416"/>
    <mergeCell ref="B12:U12"/>
    <mergeCell ref="A13:B13"/>
    <mergeCell ref="C13:U13"/>
    <mergeCell ref="L21:L22"/>
    <mergeCell ref="M21:M22"/>
    <mergeCell ref="N21:N22"/>
    <mergeCell ref="O21:O22"/>
    <mergeCell ref="U71:U72"/>
    <mergeCell ref="P21:P22"/>
    <mergeCell ref="Q21:Q22"/>
    <mergeCell ref="A2:U2"/>
    <mergeCell ref="A4:U4"/>
    <mergeCell ref="A5:U5"/>
    <mergeCell ref="A6:U6"/>
    <mergeCell ref="A7:A9"/>
    <mergeCell ref="B7:B9"/>
    <mergeCell ref="C7:C9"/>
    <mergeCell ref="D7:D9"/>
    <mergeCell ref="E7:E9"/>
    <mergeCell ref="F7:F9"/>
    <mergeCell ref="M8:N8"/>
    <mergeCell ref="O8:O9"/>
    <mergeCell ref="R8:R9"/>
    <mergeCell ref="S8:U8"/>
    <mergeCell ref="G7:G9"/>
    <mergeCell ref="H7:K7"/>
    <mergeCell ref="L7:O7"/>
    <mergeCell ref="P7:P9"/>
    <mergeCell ref="Q7:Q9"/>
    <mergeCell ref="R7:U7"/>
    <mergeCell ref="H8:H9"/>
    <mergeCell ref="I8:J8"/>
    <mergeCell ref="K8:K9"/>
    <mergeCell ref="L8:L9"/>
    <mergeCell ref="A11:U11"/>
    <mergeCell ref="A10:U10"/>
    <mergeCell ref="A23:C27"/>
    <mergeCell ref="D23:D27"/>
    <mergeCell ref="E23:E27"/>
    <mergeCell ref="F23:F27"/>
    <mergeCell ref="R23:R27"/>
    <mergeCell ref="O14:O15"/>
    <mergeCell ref="P14:P15"/>
    <mergeCell ref="Q14:Q15"/>
    <mergeCell ref="I14:I15"/>
    <mergeCell ref="J14:J15"/>
    <mergeCell ref="K14:K15"/>
    <mergeCell ref="L14:L15"/>
    <mergeCell ref="M14:M15"/>
    <mergeCell ref="N14:N15"/>
    <mergeCell ref="A14:C22"/>
    <mergeCell ref="D14:D22"/>
    <mergeCell ref="E14:E22"/>
    <mergeCell ref="F14:F22"/>
    <mergeCell ref="G14:G15"/>
    <mergeCell ref="H14:H15"/>
    <mergeCell ref="G21:G22"/>
    <mergeCell ref="H21:H22"/>
    <mergeCell ref="I21:I22"/>
    <mergeCell ref="J21:J22"/>
    <mergeCell ref="A28:C33"/>
    <mergeCell ref="D28:D33"/>
    <mergeCell ref="E28:E33"/>
    <mergeCell ref="F28:F33"/>
    <mergeCell ref="R28:R33"/>
    <mergeCell ref="A34:C38"/>
    <mergeCell ref="D34:D38"/>
    <mergeCell ref="E34:E38"/>
    <mergeCell ref="F34:F38"/>
    <mergeCell ref="R34:R38"/>
    <mergeCell ref="A39:C44"/>
    <mergeCell ref="D39:D44"/>
    <mergeCell ref="E39:E44"/>
    <mergeCell ref="F39:F44"/>
    <mergeCell ref="R39:R44"/>
    <mergeCell ref="A45:C49"/>
    <mergeCell ref="D45:D49"/>
    <mergeCell ref="E45:E49"/>
    <mergeCell ref="F45:F49"/>
    <mergeCell ref="R45:R49"/>
    <mergeCell ref="A50:C54"/>
    <mergeCell ref="D50:D54"/>
    <mergeCell ref="E50:E54"/>
    <mergeCell ref="F50:F54"/>
    <mergeCell ref="R50:R54"/>
    <mergeCell ref="A55:C60"/>
    <mergeCell ref="D55:D60"/>
    <mergeCell ref="E55:E60"/>
    <mergeCell ref="F55:F60"/>
    <mergeCell ref="R55:R60"/>
    <mergeCell ref="A61:C65"/>
    <mergeCell ref="D61:D65"/>
    <mergeCell ref="E61:E65"/>
    <mergeCell ref="F61:F65"/>
    <mergeCell ref="R61:R65"/>
    <mergeCell ref="A66:C74"/>
    <mergeCell ref="D66:D74"/>
    <mergeCell ref="E66:E74"/>
    <mergeCell ref="F66:F74"/>
    <mergeCell ref="R71:R72"/>
    <mergeCell ref="A75:C84"/>
    <mergeCell ref="D75:D84"/>
    <mergeCell ref="F75:F84"/>
    <mergeCell ref="R75:R84"/>
    <mergeCell ref="E76:E84"/>
    <mergeCell ref="G76:G77"/>
    <mergeCell ref="H76:H77"/>
    <mergeCell ref="O76:O77"/>
    <mergeCell ref="P76:P77"/>
    <mergeCell ref="Q76:Q77"/>
    <mergeCell ref="I76:I77"/>
    <mergeCell ref="J76:J77"/>
    <mergeCell ref="K76:K77"/>
    <mergeCell ref="L76:L77"/>
    <mergeCell ref="M76:M77"/>
    <mergeCell ref="N76:N77"/>
    <mergeCell ref="A85:C93"/>
    <mergeCell ref="D85:D93"/>
    <mergeCell ref="E85:E93"/>
    <mergeCell ref="F85:F93"/>
    <mergeCell ref="R87:R93"/>
    <mergeCell ref="A94:C100"/>
    <mergeCell ref="D94:D100"/>
    <mergeCell ref="E94:E100"/>
    <mergeCell ref="F94:F100"/>
    <mergeCell ref="R94:R100"/>
    <mergeCell ref="E113:E117"/>
    <mergeCell ref="F113:F117"/>
    <mergeCell ref="G113:G114"/>
    <mergeCell ref="H113:H114"/>
    <mergeCell ref="A101:C108"/>
    <mergeCell ref="D101:D108"/>
    <mergeCell ref="E101:E108"/>
    <mergeCell ref="F101:F108"/>
    <mergeCell ref="R101:R108"/>
    <mergeCell ref="A109:C112"/>
    <mergeCell ref="D109:D112"/>
    <mergeCell ref="E109:E112"/>
    <mergeCell ref="F109:F112"/>
    <mergeCell ref="R109:R112"/>
    <mergeCell ref="O113:O114"/>
    <mergeCell ref="P113:P114"/>
    <mergeCell ref="Q113:Q114"/>
    <mergeCell ref="R113:R117"/>
    <mergeCell ref="I113:I114"/>
    <mergeCell ref="J113:J114"/>
    <mergeCell ref="K113:K114"/>
    <mergeCell ref="L113:L114"/>
    <mergeCell ref="M113:M114"/>
    <mergeCell ref="N113:N114"/>
    <mergeCell ref="A113:C117"/>
    <mergeCell ref="D113:D117"/>
    <mergeCell ref="R118:R122"/>
    <mergeCell ref="S118:S119"/>
    <mergeCell ref="T118:T119"/>
    <mergeCell ref="U118:U119"/>
    <mergeCell ref="A123:C124"/>
    <mergeCell ref="D123:D124"/>
    <mergeCell ref="F123:F124"/>
    <mergeCell ref="L118:L119"/>
    <mergeCell ref="M118:M119"/>
    <mergeCell ref="N118:N119"/>
    <mergeCell ref="O118:O119"/>
    <mergeCell ref="P118:P119"/>
    <mergeCell ref="Q118:Q119"/>
    <mergeCell ref="A118:C122"/>
    <mergeCell ref="D118:D122"/>
    <mergeCell ref="E118:E122"/>
    <mergeCell ref="F118:F122"/>
    <mergeCell ref="G118:G119"/>
    <mergeCell ref="H118:H119"/>
    <mergeCell ref="I118:I119"/>
    <mergeCell ref="J118:J119"/>
    <mergeCell ref="K118:K119"/>
    <mergeCell ref="A135:C142"/>
    <mergeCell ref="D135:D142"/>
    <mergeCell ref="E135:E142"/>
    <mergeCell ref="F135:F142"/>
    <mergeCell ref="R135:R142"/>
    <mergeCell ref="S135:S138"/>
    <mergeCell ref="T135:T138"/>
    <mergeCell ref="U135:U138"/>
    <mergeCell ref="A125:C134"/>
    <mergeCell ref="D125:D134"/>
    <mergeCell ref="E125:E134"/>
    <mergeCell ref="F125:F134"/>
    <mergeCell ref="A151:C158"/>
    <mergeCell ref="D151:D158"/>
    <mergeCell ref="E151:E158"/>
    <mergeCell ref="F151:F158"/>
    <mergeCell ref="R151:R158"/>
    <mergeCell ref="S151:S154"/>
    <mergeCell ref="T151:T154"/>
    <mergeCell ref="U151:U154"/>
    <mergeCell ref="A143:C150"/>
    <mergeCell ref="D143:D150"/>
    <mergeCell ref="E143:E150"/>
    <mergeCell ref="F143:F150"/>
    <mergeCell ref="R143:R150"/>
    <mergeCell ref="S143:S146"/>
    <mergeCell ref="T143:T146"/>
    <mergeCell ref="U143:U146"/>
    <mergeCell ref="A159:C167"/>
    <mergeCell ref="D159:D167"/>
    <mergeCell ref="E159:E167"/>
    <mergeCell ref="F159:F167"/>
    <mergeCell ref="R159:R167"/>
    <mergeCell ref="A168:C176"/>
    <mergeCell ref="D168:D176"/>
    <mergeCell ref="E168:E176"/>
    <mergeCell ref="F168:F176"/>
    <mergeCell ref="R168:R177"/>
    <mergeCell ref="A185:C193"/>
    <mergeCell ref="D185:D193"/>
    <mergeCell ref="E185:E193"/>
    <mergeCell ref="F185:F193"/>
    <mergeCell ref="R185:R193"/>
    <mergeCell ref="S168:S171"/>
    <mergeCell ref="T168:T171"/>
    <mergeCell ref="U168:U171"/>
    <mergeCell ref="A177:C184"/>
    <mergeCell ref="D177:D184"/>
    <mergeCell ref="E177:E184"/>
    <mergeCell ref="F177:F184"/>
    <mergeCell ref="S177:S179"/>
    <mergeCell ref="T177:T179"/>
    <mergeCell ref="U177:U179"/>
    <mergeCell ref="R178:R184"/>
    <mergeCell ref="A194:C196"/>
    <mergeCell ref="D194:D196"/>
    <mergeCell ref="E194:E196"/>
    <mergeCell ref="F194:F196"/>
    <mergeCell ref="A197:C207"/>
    <mergeCell ref="D197:D207"/>
    <mergeCell ref="E197:E207"/>
    <mergeCell ref="F197:F207"/>
    <mergeCell ref="R197:R207"/>
    <mergeCell ref="A208:C214"/>
    <mergeCell ref="D208:D214"/>
    <mergeCell ref="E208:E214"/>
    <mergeCell ref="F208:F214"/>
    <mergeCell ref="R208:R214"/>
    <mergeCell ref="S208:S210"/>
    <mergeCell ref="T208:T210"/>
    <mergeCell ref="U208:U210"/>
    <mergeCell ref="S197:S206"/>
    <mergeCell ref="T197:T206"/>
    <mergeCell ref="U197:U206"/>
    <mergeCell ref="A215:C222"/>
    <mergeCell ref="D215:D222"/>
    <mergeCell ref="E215:E222"/>
    <mergeCell ref="F215:F222"/>
    <mergeCell ref="R215:R222"/>
    <mergeCell ref="S215:S217"/>
    <mergeCell ref="T215:T217"/>
    <mergeCell ref="U215:U217"/>
    <mergeCell ref="T223:T225"/>
    <mergeCell ref="U223:U225"/>
    <mergeCell ref="A231:C238"/>
    <mergeCell ref="D231:D238"/>
    <mergeCell ref="E231:E238"/>
    <mergeCell ref="F231:F238"/>
    <mergeCell ref="R231:R238"/>
    <mergeCell ref="S231:S233"/>
    <mergeCell ref="T231:T233"/>
    <mergeCell ref="U231:U233"/>
    <mergeCell ref="A223:C230"/>
    <mergeCell ref="D223:D230"/>
    <mergeCell ref="E223:E230"/>
    <mergeCell ref="F223:F230"/>
    <mergeCell ref="R223:R230"/>
    <mergeCell ref="S223:S225"/>
    <mergeCell ref="A246:C253"/>
    <mergeCell ref="D246:D253"/>
    <mergeCell ref="E246:E253"/>
    <mergeCell ref="F246:F253"/>
    <mergeCell ref="R246:R253"/>
    <mergeCell ref="S246:S248"/>
    <mergeCell ref="T246:T248"/>
    <mergeCell ref="U246:U248"/>
    <mergeCell ref="A239:C245"/>
    <mergeCell ref="D239:D245"/>
    <mergeCell ref="E239:E245"/>
    <mergeCell ref="F239:F245"/>
    <mergeCell ref="R239:R245"/>
    <mergeCell ref="S239:S241"/>
    <mergeCell ref="T239:T241"/>
    <mergeCell ref="U239:U241"/>
    <mergeCell ref="A263:C270"/>
    <mergeCell ref="D263:D270"/>
    <mergeCell ref="E263:E270"/>
    <mergeCell ref="F263:F270"/>
    <mergeCell ref="R263:R270"/>
    <mergeCell ref="S263:S266"/>
    <mergeCell ref="T263:T266"/>
    <mergeCell ref="U263:U266"/>
    <mergeCell ref="A254:C262"/>
    <mergeCell ref="D254:D262"/>
    <mergeCell ref="E254:E262"/>
    <mergeCell ref="F254:F262"/>
    <mergeCell ref="R254:R262"/>
    <mergeCell ref="S254:S257"/>
    <mergeCell ref="T254:T257"/>
    <mergeCell ref="U254:U257"/>
    <mergeCell ref="A271:B271"/>
    <mergeCell ref="C271:G271"/>
    <mergeCell ref="A272:B272"/>
    <mergeCell ref="A273:C278"/>
    <mergeCell ref="D273:D278"/>
    <mergeCell ref="E273:E278"/>
    <mergeCell ref="F273:F278"/>
    <mergeCell ref="C272:U272"/>
    <mergeCell ref="A279:C285"/>
    <mergeCell ref="D279:D285"/>
    <mergeCell ref="E279:E285"/>
    <mergeCell ref="F279:F285"/>
    <mergeCell ref="R279:R285"/>
    <mergeCell ref="S279:S281"/>
    <mergeCell ref="T279:T281"/>
    <mergeCell ref="U279:U281"/>
    <mergeCell ref="U274:U275"/>
    <mergeCell ref="A286:C291"/>
    <mergeCell ref="D286:D291"/>
    <mergeCell ref="F286:F291"/>
    <mergeCell ref="R286:R291"/>
    <mergeCell ref="A292:C298"/>
    <mergeCell ref="D292:D298"/>
    <mergeCell ref="E292:E298"/>
    <mergeCell ref="F292:F298"/>
    <mergeCell ref="R292:R298"/>
    <mergeCell ref="A299:C305"/>
    <mergeCell ref="D299:D305"/>
    <mergeCell ref="E299:E305"/>
    <mergeCell ref="F299:F305"/>
    <mergeCell ref="R299:R305"/>
    <mergeCell ref="A306:C311"/>
    <mergeCell ref="D306:D311"/>
    <mergeCell ref="E306:E311"/>
    <mergeCell ref="F306:F311"/>
    <mergeCell ref="R306:R311"/>
    <mergeCell ref="A312:C317"/>
    <mergeCell ref="D312:D317"/>
    <mergeCell ref="E312:E317"/>
    <mergeCell ref="F312:F317"/>
    <mergeCell ref="R312:R317"/>
    <mergeCell ref="A318:C323"/>
    <mergeCell ref="D318:D323"/>
    <mergeCell ref="E318:E323"/>
    <mergeCell ref="F318:F323"/>
    <mergeCell ref="R318:R323"/>
    <mergeCell ref="A324:C330"/>
    <mergeCell ref="D324:D330"/>
    <mergeCell ref="E324:E330"/>
    <mergeCell ref="F324:F330"/>
    <mergeCell ref="R324:R330"/>
    <mergeCell ref="A331:C336"/>
    <mergeCell ref="D331:D336"/>
    <mergeCell ref="E331:E336"/>
    <mergeCell ref="F331:F336"/>
    <mergeCell ref="R331:R336"/>
    <mergeCell ref="A337:C342"/>
    <mergeCell ref="D337:D342"/>
    <mergeCell ref="E337:E342"/>
    <mergeCell ref="F337:F342"/>
    <mergeCell ref="R337:R342"/>
    <mergeCell ref="A343:C348"/>
    <mergeCell ref="D343:D348"/>
    <mergeCell ref="E343:E348"/>
    <mergeCell ref="F343:F348"/>
    <mergeCell ref="R343:R348"/>
    <mergeCell ref="A349:C354"/>
    <mergeCell ref="D349:D354"/>
    <mergeCell ref="E349:E354"/>
    <mergeCell ref="F349:F354"/>
    <mergeCell ref="R349:R354"/>
    <mergeCell ref="A355:C360"/>
    <mergeCell ref="D355:D360"/>
    <mergeCell ref="E355:E360"/>
    <mergeCell ref="F355:F360"/>
    <mergeCell ref="R355:R360"/>
    <mergeCell ref="A361:C366"/>
    <mergeCell ref="D361:D366"/>
    <mergeCell ref="E361:E366"/>
    <mergeCell ref="F361:F366"/>
    <mergeCell ref="R361:R366"/>
    <mergeCell ref="B371:U371"/>
    <mergeCell ref="A372:B372"/>
    <mergeCell ref="C372:U372"/>
    <mergeCell ref="A373:C378"/>
    <mergeCell ref="D373:D378"/>
    <mergeCell ref="E373:E378"/>
    <mergeCell ref="F373:F378"/>
    <mergeCell ref="A367:C368"/>
    <mergeCell ref="D367:D368"/>
    <mergeCell ref="F367:F368"/>
    <mergeCell ref="A369:B369"/>
    <mergeCell ref="C369:G369"/>
    <mergeCell ref="B370:G370"/>
    <mergeCell ref="G373:G377"/>
    <mergeCell ref="H373:H377"/>
    <mergeCell ref="I373:I377"/>
    <mergeCell ref="J373:J377"/>
    <mergeCell ref="K373:K377"/>
    <mergeCell ref="L373:L377"/>
    <mergeCell ref="A379:C383"/>
    <mergeCell ref="D379:D383"/>
    <mergeCell ref="E379:E383"/>
    <mergeCell ref="F379:F383"/>
    <mergeCell ref="A384:C387"/>
    <mergeCell ref="D384:D387"/>
    <mergeCell ref="E384:E387"/>
    <mergeCell ref="F384:F387"/>
    <mergeCell ref="D394:D396"/>
    <mergeCell ref="F394:F396"/>
    <mergeCell ref="A397:B397"/>
    <mergeCell ref="C397:F397"/>
    <mergeCell ref="A398:B398"/>
    <mergeCell ref="C398:U398"/>
    <mergeCell ref="A388:C390"/>
    <mergeCell ref="D388:D390"/>
    <mergeCell ref="E388:E396"/>
    <mergeCell ref="F388:F390"/>
    <mergeCell ref="A391:C393"/>
    <mergeCell ref="D391:D393"/>
    <mergeCell ref="F391:F393"/>
    <mergeCell ref="R391:R393"/>
    <mergeCell ref="A394:C396"/>
    <mergeCell ref="R394:R396"/>
    <mergeCell ref="A407:C414"/>
    <mergeCell ref="D407:D414"/>
    <mergeCell ref="E407:E414"/>
    <mergeCell ref="F407:F414"/>
    <mergeCell ref="T399:T400"/>
    <mergeCell ref="U399:U400"/>
    <mergeCell ref="A399:C406"/>
    <mergeCell ref="D399:D406"/>
    <mergeCell ref="E399:E406"/>
    <mergeCell ref="F399:F406"/>
    <mergeCell ref="R399:R400"/>
    <mergeCell ref="S399:S400"/>
    <mergeCell ref="R401:R403"/>
    <mergeCell ref="R404:R405"/>
    <mergeCell ref="S404:S405"/>
    <mergeCell ref="T404:T405"/>
    <mergeCell ref="U404:U405"/>
    <mergeCell ref="S401:S403"/>
    <mergeCell ref="T401:T403"/>
    <mergeCell ref="U401:U403"/>
    <mergeCell ref="A425:C427"/>
    <mergeCell ref="D425:D427"/>
    <mergeCell ref="F425:F427"/>
    <mergeCell ref="K421:K424"/>
    <mergeCell ref="L421:L424"/>
    <mergeCell ref="M421:M424"/>
    <mergeCell ref="N421:N424"/>
    <mergeCell ref="O421:O424"/>
    <mergeCell ref="P421:P424"/>
    <mergeCell ref="A415:C424"/>
    <mergeCell ref="D415:D424"/>
    <mergeCell ref="E415:E424"/>
    <mergeCell ref="F415:F424"/>
    <mergeCell ref="I421:I424"/>
    <mergeCell ref="J421:J424"/>
    <mergeCell ref="G421:G424"/>
    <mergeCell ref="H421:H424"/>
    <mergeCell ref="A428:C430"/>
    <mergeCell ref="D428:D430"/>
    <mergeCell ref="E428:E430"/>
    <mergeCell ref="F428:F430"/>
    <mergeCell ref="R428:R430"/>
    <mergeCell ref="A431:C433"/>
    <mergeCell ref="D431:D433"/>
    <mergeCell ref="E431:E433"/>
    <mergeCell ref="F431:F433"/>
    <mergeCell ref="R431:R433"/>
    <mergeCell ref="A434:C436"/>
    <mergeCell ref="D434:D436"/>
    <mergeCell ref="E434:E436"/>
    <mergeCell ref="F434:F436"/>
    <mergeCell ref="R434:R436"/>
    <mergeCell ref="A437:C439"/>
    <mergeCell ref="D437:D439"/>
    <mergeCell ref="E437:E439"/>
    <mergeCell ref="F437:F439"/>
    <mergeCell ref="R437:R439"/>
    <mergeCell ref="A440:C442"/>
    <mergeCell ref="D440:D442"/>
    <mergeCell ref="E440:E442"/>
    <mergeCell ref="F440:F442"/>
    <mergeCell ref="R440:R442"/>
    <mergeCell ref="A443:C445"/>
    <mergeCell ref="D443:D445"/>
    <mergeCell ref="E443:E445"/>
    <mergeCell ref="F443:F445"/>
    <mergeCell ref="R443:R445"/>
    <mergeCell ref="A455:C457"/>
    <mergeCell ref="D455:D457"/>
    <mergeCell ref="E455:E457"/>
    <mergeCell ref="F455:F457"/>
    <mergeCell ref="R455:R457"/>
    <mergeCell ref="A446:C448"/>
    <mergeCell ref="D446:D448"/>
    <mergeCell ref="E446:E448"/>
    <mergeCell ref="F446:F448"/>
    <mergeCell ref="A449:C454"/>
    <mergeCell ref="D449:D454"/>
    <mergeCell ref="E449:E454"/>
    <mergeCell ref="F449:F454"/>
    <mergeCell ref="G452:G454"/>
    <mergeCell ref="H452:H454"/>
    <mergeCell ref="I452:I454"/>
    <mergeCell ref="J452:J454"/>
    <mergeCell ref="K452:K454"/>
    <mergeCell ref="L452:L454"/>
    <mergeCell ref="M452:M454"/>
    <mergeCell ref="N452:N454"/>
    <mergeCell ref="O452:O454"/>
    <mergeCell ref="P452:P454"/>
    <mergeCell ref="Q452:Q454"/>
    <mergeCell ref="A458:B458"/>
    <mergeCell ref="C458:G458"/>
    <mergeCell ref="B459:G459"/>
    <mergeCell ref="A460:G460"/>
    <mergeCell ref="A464:B477"/>
    <mergeCell ref="C464:F464"/>
    <mergeCell ref="C465:F465"/>
    <mergeCell ref="C466:F466"/>
    <mergeCell ref="C467:F467"/>
    <mergeCell ref="C468:F468"/>
    <mergeCell ref="C475:F475"/>
    <mergeCell ref="C476:F476"/>
    <mergeCell ref="C477:G477"/>
    <mergeCell ref="C469:F469"/>
    <mergeCell ref="C470:F470"/>
    <mergeCell ref="C471:F471"/>
    <mergeCell ref="C472:F472"/>
    <mergeCell ref="C473:F473"/>
    <mergeCell ref="C474:F474"/>
  </mergeCells>
  <conditionalFormatting sqref="R7:U7">
    <cfRule type="cellIs" dxfId="0" priority="1" stopIfTrue="1" operator="equal">
      <formula>0</formula>
    </cfRule>
  </conditionalFormatting>
  <printOptions horizontalCentered="1"/>
  <pageMargins left="0.39370078740157483" right="0" top="0.39370078740157483" bottom="0.59055118110236227" header="0.59055118110236227" footer="0.51181102362204722"/>
  <pageSetup paperSize="9" scale="73" fitToHeight="0" orientation="landscape" r:id="rId1"/>
  <headerFooter>
    <oddFooter>&amp;R&amp;P</oddFooter>
  </headerFooter>
  <rowBreaks count="8" manualBreakCount="8">
    <brk id="53" max="20" man="1"/>
    <brk id="111" max="20" man="1"/>
    <brk id="158" max="20" man="1"/>
    <brk id="230" max="20" man="1"/>
    <brk id="305" max="20" man="1"/>
    <brk id="370" max="20" man="1"/>
    <brk id="409" max="20" man="1"/>
    <brk id="44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6"/>
  <sheetViews>
    <sheetView topLeftCell="A16" workbookViewId="0">
      <selection activeCell="I22" sqref="I22"/>
    </sheetView>
  </sheetViews>
  <sheetFormatPr defaultColWidth="9.140625" defaultRowHeight="15" x14ac:dyDescent="0.25"/>
  <cols>
    <col min="1" max="1" width="46.28515625" style="102" customWidth="1"/>
    <col min="2" max="2" width="12" style="102" customWidth="1"/>
    <col min="3" max="3" width="11.7109375" style="102" customWidth="1"/>
    <col min="4" max="4" width="11.85546875" style="102" customWidth="1"/>
    <col min="5" max="5" width="11.42578125" style="102" customWidth="1"/>
    <col min="6" max="6" width="12.28515625" style="102" customWidth="1"/>
    <col min="7" max="7" width="12.42578125" style="102" customWidth="1"/>
    <col min="8" max="16384" width="9.140625" style="102"/>
  </cols>
  <sheetData>
    <row r="1" spans="1:10" x14ac:dyDescent="0.25">
      <c r="A1" s="943" t="s">
        <v>374</v>
      </c>
      <c r="B1" s="943"/>
      <c r="C1" s="943"/>
      <c r="D1" s="943"/>
      <c r="E1" s="943"/>
      <c r="F1" s="943"/>
      <c r="G1" s="943"/>
    </row>
    <row r="2" spans="1:10" ht="30" customHeight="1" x14ac:dyDescent="0.25">
      <c r="A2" s="944" t="s">
        <v>365</v>
      </c>
      <c r="B2" s="944"/>
      <c r="C2" s="944"/>
      <c r="D2" s="944"/>
      <c r="E2" s="944"/>
      <c r="F2" s="944"/>
      <c r="G2" s="944"/>
    </row>
    <row r="3" spans="1:10" x14ac:dyDescent="0.25">
      <c r="A3" s="944" t="s">
        <v>33</v>
      </c>
      <c r="B3" s="944"/>
      <c r="C3" s="944"/>
      <c r="D3" s="944"/>
      <c r="E3" s="944"/>
      <c r="F3" s="944"/>
      <c r="G3" s="944"/>
    </row>
    <row r="4" spans="1:10" x14ac:dyDescent="0.25">
      <c r="A4" s="103"/>
      <c r="B4" s="103"/>
      <c r="C4" s="103"/>
      <c r="D4" s="103"/>
      <c r="E4" s="103"/>
      <c r="F4" s="103"/>
      <c r="G4" s="103"/>
    </row>
    <row r="5" spans="1:10" ht="15.75" thickBot="1" x14ac:dyDescent="0.3">
      <c r="A5" s="945" t="s">
        <v>317</v>
      </c>
      <c r="B5" s="945"/>
      <c r="C5" s="945"/>
      <c r="D5" s="945"/>
      <c r="E5" s="945"/>
      <c r="F5" s="945"/>
      <c r="G5" s="945"/>
    </row>
    <row r="6" spans="1:10" ht="24" customHeight="1" x14ac:dyDescent="0.25">
      <c r="A6" s="946" t="s">
        <v>35</v>
      </c>
      <c r="B6" s="948" t="s">
        <v>318</v>
      </c>
      <c r="C6" s="948" t="s">
        <v>319</v>
      </c>
      <c r="D6" s="948"/>
      <c r="E6" s="948"/>
      <c r="F6" s="948" t="s">
        <v>200</v>
      </c>
      <c r="G6" s="950" t="s">
        <v>320</v>
      </c>
    </row>
    <row r="7" spans="1:10" ht="39" customHeight="1" x14ac:dyDescent="0.25">
      <c r="A7" s="947"/>
      <c r="B7" s="949"/>
      <c r="C7" s="470" t="s">
        <v>201</v>
      </c>
      <c r="D7" s="470" t="s">
        <v>202</v>
      </c>
      <c r="E7" s="470" t="s">
        <v>203</v>
      </c>
      <c r="F7" s="949"/>
      <c r="G7" s="951"/>
      <c r="H7" s="471"/>
    </row>
    <row r="8" spans="1:10" x14ac:dyDescent="0.25">
      <c r="A8" s="472" t="s">
        <v>36</v>
      </c>
      <c r="B8" s="473">
        <f>SUM(B9+B11)</f>
        <v>9570200</v>
      </c>
      <c r="C8" s="473">
        <f>SUM(C9+C11)</f>
        <v>9570200</v>
      </c>
      <c r="D8" s="473">
        <f>SUM(E8-C8)</f>
        <v>901050</v>
      </c>
      <c r="E8" s="473">
        <f>SUM(E9+E11)</f>
        <v>10471250</v>
      </c>
      <c r="F8" s="473">
        <f>SUM(F9+F11)</f>
        <v>11152760</v>
      </c>
      <c r="G8" s="474">
        <f t="shared" ref="G8" si="0">SUM(G9+G11)</f>
        <v>11462620</v>
      </c>
      <c r="H8" s="471"/>
    </row>
    <row r="9" spans="1:10" x14ac:dyDescent="0.25">
      <c r="A9" s="475" t="s">
        <v>37</v>
      </c>
      <c r="B9" s="476">
        <v>9502300</v>
      </c>
      <c r="C9" s="476">
        <v>9502300</v>
      </c>
      <c r="D9" s="476">
        <f>SUM(E9-C9)</f>
        <v>892150</v>
      </c>
      <c r="E9" s="476">
        <f>+'1 programa'!M460</f>
        <v>10394450</v>
      </c>
      <c r="F9" s="476">
        <v>11152760</v>
      </c>
      <c r="G9" s="477">
        <v>11462620</v>
      </c>
      <c r="H9" s="478"/>
    </row>
    <row r="10" spans="1:10" x14ac:dyDescent="0.25">
      <c r="A10" s="479" t="s">
        <v>38</v>
      </c>
      <c r="B10" s="480">
        <v>6080800</v>
      </c>
      <c r="C10" s="480">
        <v>6080800</v>
      </c>
      <c r="D10" s="480">
        <f>SUM(E10-C10)</f>
        <v>426600</v>
      </c>
      <c r="E10" s="480">
        <f>+'1 programa'!N477</f>
        <v>6507400</v>
      </c>
      <c r="F10" s="480"/>
      <c r="G10" s="481"/>
      <c r="H10" s="471"/>
    </row>
    <row r="11" spans="1:10" x14ac:dyDescent="0.25">
      <c r="A11" s="475" t="s">
        <v>372</v>
      </c>
      <c r="B11" s="476">
        <v>67900</v>
      </c>
      <c r="C11" s="476">
        <v>67900</v>
      </c>
      <c r="D11" s="476">
        <f>SUM(E11-C11)</f>
        <v>8900</v>
      </c>
      <c r="E11" s="476">
        <f>+'1 programa'!O477</f>
        <v>76800</v>
      </c>
      <c r="F11" s="476"/>
      <c r="G11" s="477"/>
      <c r="H11" s="471"/>
    </row>
    <row r="12" spans="1:10" x14ac:dyDescent="0.25">
      <c r="A12" s="472" t="s">
        <v>40</v>
      </c>
      <c r="B12" s="473">
        <f t="shared" ref="B12:G12" si="1">SUM(B13+B32)</f>
        <v>9570200</v>
      </c>
      <c r="C12" s="473">
        <f t="shared" si="1"/>
        <v>9570200</v>
      </c>
      <c r="D12" s="473">
        <f t="shared" si="1"/>
        <v>901050</v>
      </c>
      <c r="E12" s="473">
        <f t="shared" si="1"/>
        <v>10471250</v>
      </c>
      <c r="F12" s="473">
        <f t="shared" si="1"/>
        <v>11152760</v>
      </c>
      <c r="G12" s="474">
        <f t="shared" si="1"/>
        <v>11462620</v>
      </c>
      <c r="H12" s="471"/>
    </row>
    <row r="13" spans="1:10" x14ac:dyDescent="0.25">
      <c r="A13" s="472" t="s">
        <v>41</v>
      </c>
      <c r="B13" s="473">
        <f>SUM(B23+B25+B14)</f>
        <v>9544000</v>
      </c>
      <c r="C13" s="473">
        <f>SUM(C23+C25+C14)</f>
        <v>9544000</v>
      </c>
      <c r="D13" s="473">
        <f>SUM(E13-C13)</f>
        <v>907900</v>
      </c>
      <c r="E13" s="473">
        <f>SUM(E17+E18+E21+E23+E25+E27+E20+E28)</f>
        <v>10451900</v>
      </c>
      <c r="F13" s="473">
        <f t="shared" ref="F13:G13" si="2">SUM(F17+F18+F21+F23+F25+F27+F20+F28)</f>
        <v>11125910</v>
      </c>
      <c r="G13" s="474">
        <f t="shared" si="2"/>
        <v>11435670</v>
      </c>
      <c r="H13" s="471"/>
    </row>
    <row r="14" spans="1:10" x14ac:dyDescent="0.25">
      <c r="A14" s="482" t="s">
        <v>42</v>
      </c>
      <c r="B14" s="483">
        <f>SUM(B17+B18+B21)</f>
        <v>5378000</v>
      </c>
      <c r="C14" s="483">
        <f>SUM(C17+C18+C21)</f>
        <v>5378000</v>
      </c>
      <c r="D14" s="480">
        <f>SUM(E14-C14)</f>
        <v>95300</v>
      </c>
      <c r="E14" s="480">
        <f>SUM(E17+E18+E21)</f>
        <v>5473300</v>
      </c>
      <c r="F14" s="480">
        <f>SUM(F17+F18+F21)</f>
        <v>5662810</v>
      </c>
      <c r="G14" s="481">
        <f>SUM(G17+G18+G21)</f>
        <v>5823350</v>
      </c>
      <c r="H14" s="471"/>
    </row>
    <row r="15" spans="1:10" x14ac:dyDescent="0.25">
      <c r="A15" s="482" t="s">
        <v>43</v>
      </c>
      <c r="B15" s="483"/>
      <c r="C15" s="480"/>
      <c r="D15" s="480"/>
      <c r="E15" s="480"/>
      <c r="F15" s="480"/>
      <c r="G15" s="481"/>
      <c r="H15" s="471"/>
    </row>
    <row r="16" spans="1:10" ht="25.5" x14ac:dyDescent="0.25">
      <c r="A16" s="482" t="s">
        <v>366</v>
      </c>
      <c r="B16" s="480"/>
      <c r="C16" s="480"/>
      <c r="D16" s="480"/>
      <c r="E16" s="480"/>
      <c r="F16" s="480"/>
      <c r="G16" s="481"/>
      <c r="H16" s="471"/>
      <c r="J16" s="104"/>
    </row>
    <row r="17" spans="1:9" x14ac:dyDescent="0.25">
      <c r="A17" s="482" t="s">
        <v>61</v>
      </c>
      <c r="B17" s="480">
        <v>4676100</v>
      </c>
      <c r="C17" s="480">
        <v>4676100</v>
      </c>
      <c r="D17" s="480">
        <f>SUM(E17-C17)</f>
        <v>44700</v>
      </c>
      <c r="E17" s="480">
        <v>4720800</v>
      </c>
      <c r="F17" s="480">
        <v>5223100</v>
      </c>
      <c r="G17" s="481">
        <v>5392740</v>
      </c>
      <c r="H17" s="471"/>
    </row>
    <row r="18" spans="1:9" ht="25.5" x14ac:dyDescent="0.25">
      <c r="A18" s="482" t="s">
        <v>62</v>
      </c>
      <c r="B18" s="480">
        <v>415800</v>
      </c>
      <c r="C18" s="480">
        <v>415800</v>
      </c>
      <c r="D18" s="480">
        <f>SUM(E18-C18)</f>
        <v>-14300</v>
      </c>
      <c r="E18" s="480">
        <v>401500</v>
      </c>
      <c r="F18" s="480">
        <v>375750</v>
      </c>
      <c r="G18" s="481">
        <v>366650</v>
      </c>
      <c r="H18" s="471"/>
    </row>
    <row r="19" spans="1:9" x14ac:dyDescent="0.25">
      <c r="A19" s="482" t="s">
        <v>63</v>
      </c>
      <c r="B19" s="480"/>
      <c r="C19" s="480"/>
      <c r="D19" s="480"/>
      <c r="E19" s="480"/>
      <c r="F19" s="480"/>
      <c r="G19" s="481"/>
      <c r="H19" s="471"/>
    </row>
    <row r="20" spans="1:9" x14ac:dyDescent="0.25">
      <c r="A20" s="482" t="s">
        <v>64</v>
      </c>
      <c r="B20" s="480"/>
      <c r="C20" s="480"/>
      <c r="D20" s="480"/>
      <c r="E20" s="480">
        <f>+'1 programa'!L472</f>
        <v>174100</v>
      </c>
      <c r="F20" s="480"/>
      <c r="G20" s="481"/>
      <c r="H20" s="471"/>
    </row>
    <row r="21" spans="1:9" x14ac:dyDescent="0.25">
      <c r="A21" s="482" t="s">
        <v>65</v>
      </c>
      <c r="B21" s="480">
        <v>286100</v>
      </c>
      <c r="C21" s="480">
        <v>286100</v>
      </c>
      <c r="D21" s="480">
        <f>SUM(E21-C21)</f>
        <v>64900</v>
      </c>
      <c r="E21" s="480">
        <v>351000</v>
      </c>
      <c r="F21" s="480">
        <v>63960</v>
      </c>
      <c r="G21" s="481">
        <v>63960</v>
      </c>
      <c r="H21" s="471"/>
    </row>
    <row r="22" spans="1:9" ht="25.5" x14ac:dyDescent="0.25">
      <c r="A22" s="482" t="s">
        <v>66</v>
      </c>
      <c r="B22" s="480"/>
      <c r="C22" s="480"/>
      <c r="D22" s="480"/>
      <c r="E22" s="480"/>
      <c r="F22" s="480"/>
      <c r="G22" s="481"/>
      <c r="H22" s="471"/>
    </row>
    <row r="23" spans="1:9" ht="25.5" x14ac:dyDescent="0.25">
      <c r="A23" s="482" t="s">
        <v>67</v>
      </c>
      <c r="B23" s="480">
        <v>3948000</v>
      </c>
      <c r="C23" s="480">
        <v>3948000</v>
      </c>
      <c r="D23" s="480">
        <f>SUM(E23-C23)</f>
        <v>534600</v>
      </c>
      <c r="E23" s="480">
        <v>4482600</v>
      </c>
      <c r="F23" s="480">
        <v>5165600</v>
      </c>
      <c r="G23" s="481">
        <v>5308820</v>
      </c>
      <c r="H23" s="471"/>
    </row>
    <row r="24" spans="1:9" x14ac:dyDescent="0.25">
      <c r="A24" s="479" t="s">
        <v>68</v>
      </c>
      <c r="B24" s="480"/>
      <c r="C24" s="480"/>
      <c r="D24" s="480"/>
      <c r="E24" s="480"/>
      <c r="F24" s="480"/>
      <c r="G24" s="481"/>
      <c r="H24" s="471"/>
    </row>
    <row r="25" spans="1:9" x14ac:dyDescent="0.25">
      <c r="A25" s="479" t="s">
        <v>69</v>
      </c>
      <c r="B25" s="480">
        <v>218000</v>
      </c>
      <c r="C25" s="480">
        <v>218000</v>
      </c>
      <c r="D25" s="480">
        <f>SUM(E25-C25)</f>
        <v>69500</v>
      </c>
      <c r="E25" s="480">
        <v>287500</v>
      </c>
      <c r="F25" s="480">
        <v>297500</v>
      </c>
      <c r="G25" s="481">
        <v>303500</v>
      </c>
      <c r="H25" s="471"/>
    </row>
    <row r="26" spans="1:9" ht="25.5" x14ac:dyDescent="0.25">
      <c r="A26" s="479" t="s">
        <v>367</v>
      </c>
      <c r="B26" s="480"/>
      <c r="C26" s="480"/>
      <c r="D26" s="480"/>
      <c r="E26" s="480"/>
      <c r="F26" s="480"/>
      <c r="G26" s="481"/>
      <c r="H26" s="471"/>
    </row>
    <row r="27" spans="1:9" x14ac:dyDescent="0.25">
      <c r="A27" s="430" t="s">
        <v>321</v>
      </c>
      <c r="B27" s="480"/>
      <c r="C27" s="480"/>
      <c r="D27" s="480">
        <f t="shared" ref="D27" si="3">SUM(E27-C27)</f>
        <v>20100</v>
      </c>
      <c r="E27" s="480">
        <v>20100</v>
      </c>
      <c r="F27" s="480"/>
      <c r="G27" s="481"/>
      <c r="H27" s="471"/>
    </row>
    <row r="28" spans="1:9" s="432" customFormat="1" x14ac:dyDescent="0.2">
      <c r="A28" s="430" t="s">
        <v>368</v>
      </c>
      <c r="B28" s="484"/>
      <c r="C28" s="485"/>
      <c r="D28" s="480"/>
      <c r="E28" s="486">
        <f>SUM(E29:E31)</f>
        <v>14300</v>
      </c>
      <c r="F28" s="484"/>
      <c r="G28" s="481"/>
      <c r="H28" s="487"/>
      <c r="I28" s="431"/>
    </row>
    <row r="29" spans="1:9" s="432" customFormat="1" x14ac:dyDescent="0.2">
      <c r="A29" s="430" t="s">
        <v>73</v>
      </c>
      <c r="B29" s="484"/>
      <c r="C29" s="485"/>
      <c r="D29" s="480"/>
      <c r="E29" s="486">
        <v>13600</v>
      </c>
      <c r="F29" s="484"/>
      <c r="G29" s="481"/>
      <c r="H29" s="487"/>
      <c r="I29" s="431"/>
    </row>
    <row r="30" spans="1:9" s="432" customFormat="1" x14ac:dyDescent="0.2">
      <c r="A30" s="430" t="s">
        <v>322</v>
      </c>
      <c r="B30" s="484"/>
      <c r="C30" s="485"/>
      <c r="D30" s="480"/>
      <c r="E30" s="486">
        <v>700</v>
      </c>
      <c r="F30" s="484"/>
      <c r="G30" s="481"/>
      <c r="H30" s="487"/>
      <c r="I30" s="431"/>
    </row>
    <row r="31" spans="1:9" s="432" customFormat="1" ht="25.5" x14ac:dyDescent="0.2">
      <c r="A31" s="430" t="s">
        <v>323</v>
      </c>
      <c r="B31" s="484"/>
      <c r="C31" s="485"/>
      <c r="D31" s="480"/>
      <c r="E31" s="488"/>
      <c r="F31" s="484"/>
      <c r="G31" s="481"/>
      <c r="H31" s="487"/>
      <c r="I31" s="431"/>
    </row>
    <row r="32" spans="1:9" x14ac:dyDescent="0.25">
      <c r="A32" s="472" t="s">
        <v>44</v>
      </c>
      <c r="B32" s="473">
        <f>SUM(B33:B36)</f>
        <v>26200</v>
      </c>
      <c r="C32" s="473">
        <f>SUM(C33:C36)</f>
        <v>26200</v>
      </c>
      <c r="D32" s="473">
        <f>SUM(D33:D36)</f>
        <v>-6850</v>
      </c>
      <c r="E32" s="473">
        <f>SUM(E33:E36)</f>
        <v>19350</v>
      </c>
      <c r="F32" s="473">
        <f t="shared" ref="F32:G32" si="4">SUM(F33:F36)</f>
        <v>26850</v>
      </c>
      <c r="G32" s="474">
        <f t="shared" si="4"/>
        <v>26950</v>
      </c>
      <c r="H32" s="471"/>
    </row>
    <row r="33" spans="1:8" x14ac:dyDescent="0.25">
      <c r="A33" s="479" t="s">
        <v>78</v>
      </c>
      <c r="B33" s="480">
        <v>26200</v>
      </c>
      <c r="C33" s="480">
        <v>26200</v>
      </c>
      <c r="D33" s="480">
        <f>SUM(E33-C33)</f>
        <v>-6850</v>
      </c>
      <c r="E33" s="480">
        <v>19350</v>
      </c>
      <c r="F33" s="480">
        <v>24350</v>
      </c>
      <c r="G33" s="481">
        <v>24350</v>
      </c>
      <c r="H33" s="471"/>
    </row>
    <row r="34" spans="1:8" x14ac:dyDescent="0.25">
      <c r="A34" s="479" t="s">
        <v>79</v>
      </c>
      <c r="B34" s="480"/>
      <c r="C34" s="480"/>
      <c r="D34" s="480"/>
      <c r="E34" s="480"/>
      <c r="F34" s="480"/>
      <c r="G34" s="481"/>
      <c r="H34" s="471"/>
    </row>
    <row r="35" spans="1:8" x14ac:dyDescent="0.25">
      <c r="A35" s="479" t="s">
        <v>369</v>
      </c>
      <c r="B35" s="480"/>
      <c r="C35" s="480"/>
      <c r="D35" s="480"/>
      <c r="E35" s="480"/>
      <c r="F35" s="480"/>
      <c r="G35" s="481"/>
      <c r="H35" s="471"/>
    </row>
    <row r="36" spans="1:8" ht="15.75" thickBot="1" x14ac:dyDescent="0.3">
      <c r="A36" s="489" t="s">
        <v>370</v>
      </c>
      <c r="B36" s="490"/>
      <c r="C36" s="490"/>
      <c r="D36" s="490"/>
      <c r="E36" s="490"/>
      <c r="F36" s="490">
        <v>2500</v>
      </c>
      <c r="G36" s="491">
        <v>2600</v>
      </c>
      <c r="H36" s="471"/>
    </row>
  </sheetData>
  <mergeCells count="9">
    <mergeCell ref="A1:G1"/>
    <mergeCell ref="A2:G2"/>
    <mergeCell ref="A3:G3"/>
    <mergeCell ref="A5:G5"/>
    <mergeCell ref="A6:A7"/>
    <mergeCell ref="B6:B7"/>
    <mergeCell ref="C6:E6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Normal="100" workbookViewId="0">
      <selection activeCell="G33" sqref="G33"/>
    </sheetView>
  </sheetViews>
  <sheetFormatPr defaultColWidth="9.140625" defaultRowHeight="12.75" x14ac:dyDescent="0.2"/>
  <cols>
    <col min="1" max="1" width="10.7109375" style="21" customWidth="1"/>
    <col min="2" max="3" width="9.85546875" style="21" customWidth="1"/>
    <col min="4" max="4" width="8.7109375" style="21" customWidth="1"/>
    <col min="5" max="5" width="56.85546875" style="21" customWidth="1"/>
    <col min="6" max="6" width="10.28515625" style="21" customWidth="1"/>
    <col min="7" max="7" width="9.5703125" style="21" customWidth="1"/>
    <col min="8" max="8" width="9.85546875" style="21" customWidth="1"/>
    <col min="9" max="9" width="9.5703125" style="21" customWidth="1"/>
    <col min="10" max="16384" width="9.140625" style="21"/>
  </cols>
  <sheetData>
    <row r="1" spans="1:11" ht="43.5" customHeight="1" x14ac:dyDescent="0.2">
      <c r="A1" s="20"/>
      <c r="B1" s="20"/>
      <c r="C1" s="20"/>
      <c r="D1" s="20"/>
      <c r="E1" s="20"/>
      <c r="F1" s="953"/>
      <c r="G1" s="953"/>
      <c r="H1" s="953"/>
      <c r="I1" s="953"/>
      <c r="J1" s="53"/>
      <c r="K1" s="53"/>
    </row>
    <row r="2" spans="1:11" ht="12.75" customHeight="1" x14ac:dyDescent="0.2">
      <c r="A2" s="954" t="s">
        <v>31</v>
      </c>
      <c r="B2" s="954"/>
      <c r="C2" s="954"/>
      <c r="D2" s="954"/>
      <c r="E2" s="954"/>
      <c r="F2" s="954"/>
      <c r="G2" s="954"/>
      <c r="H2" s="954"/>
      <c r="I2" s="954"/>
    </row>
    <row r="3" spans="1:11" ht="18" customHeight="1" x14ac:dyDescent="0.2">
      <c r="A3" s="955" t="s">
        <v>52</v>
      </c>
      <c r="B3" s="955"/>
      <c r="C3" s="955"/>
      <c r="D3" s="955"/>
      <c r="E3" s="955"/>
      <c r="F3" s="955"/>
      <c r="G3" s="955"/>
      <c r="H3" s="955"/>
      <c r="I3" s="955"/>
    </row>
    <row r="4" spans="1:11" ht="18" customHeight="1" x14ac:dyDescent="0.2">
      <c r="A4" s="956" t="s">
        <v>24</v>
      </c>
      <c r="B4" s="957"/>
      <c r="C4" s="957"/>
      <c r="D4" s="957"/>
      <c r="E4" s="957"/>
      <c r="F4" s="957"/>
      <c r="G4" s="957"/>
      <c r="H4" s="957"/>
      <c r="I4" s="957"/>
    </row>
    <row r="5" spans="1:11" s="22" customFormat="1" ht="9.75" customHeight="1" thickBot="1" x14ac:dyDescent="0.3">
      <c r="A5" s="952"/>
      <c r="B5" s="952"/>
      <c r="C5" s="952"/>
      <c r="D5" s="952"/>
      <c r="E5" s="952"/>
      <c r="F5" s="952"/>
      <c r="G5" s="952"/>
      <c r="H5" s="952"/>
      <c r="I5" s="952"/>
    </row>
    <row r="6" spans="1:11" s="23" customFormat="1" ht="36" customHeight="1" thickBot="1" x14ac:dyDescent="0.2">
      <c r="A6" s="46" t="s">
        <v>25</v>
      </c>
      <c r="B6" s="47" t="s">
        <v>26</v>
      </c>
      <c r="C6" s="47" t="s">
        <v>0</v>
      </c>
      <c r="D6" s="47" t="s">
        <v>1</v>
      </c>
      <c r="E6" s="47" t="s">
        <v>27</v>
      </c>
      <c r="F6" s="47" t="s">
        <v>28</v>
      </c>
      <c r="G6" s="47" t="s">
        <v>32</v>
      </c>
      <c r="H6" s="48" t="s">
        <v>29</v>
      </c>
      <c r="I6" s="49" t="s">
        <v>30</v>
      </c>
    </row>
    <row r="7" spans="1:11" s="25" customFormat="1" x14ac:dyDescent="0.2">
      <c r="A7" s="50"/>
      <c r="B7" s="24"/>
      <c r="C7" s="24"/>
      <c r="D7" s="24"/>
      <c r="E7" s="19"/>
      <c r="F7" s="19"/>
      <c r="G7" s="54"/>
      <c r="H7" s="54"/>
      <c r="I7" s="55"/>
    </row>
    <row r="8" spans="1:11" s="25" customFormat="1" x14ac:dyDescent="0.2">
      <c r="A8" s="51"/>
      <c r="B8" s="26"/>
      <c r="C8" s="26"/>
      <c r="D8" s="26"/>
      <c r="E8" s="18"/>
      <c r="F8" s="18"/>
      <c r="G8" s="27"/>
      <c r="H8" s="27"/>
      <c r="I8" s="28"/>
    </row>
    <row r="9" spans="1:11" s="25" customFormat="1" x14ac:dyDescent="0.2">
      <c r="A9" s="51"/>
      <c r="B9" s="26"/>
      <c r="C9" s="26"/>
      <c r="D9" s="26"/>
      <c r="E9" s="18"/>
      <c r="F9" s="18"/>
      <c r="G9" s="27"/>
      <c r="H9" s="27"/>
      <c r="I9" s="28"/>
    </row>
    <row r="10" spans="1:11" s="25" customFormat="1" x14ac:dyDescent="0.2">
      <c r="A10" s="51"/>
      <c r="B10" s="26"/>
      <c r="C10" s="26"/>
      <c r="D10" s="26"/>
      <c r="E10" s="18"/>
      <c r="F10" s="18"/>
      <c r="G10" s="27"/>
      <c r="H10" s="27"/>
      <c r="I10" s="28"/>
    </row>
    <row r="11" spans="1:11" s="25" customFormat="1" x14ac:dyDescent="0.2">
      <c r="A11" s="51"/>
      <c r="B11" s="26"/>
      <c r="C11" s="26"/>
      <c r="D11" s="26"/>
      <c r="E11" s="18"/>
      <c r="F11" s="18"/>
      <c r="G11" s="27"/>
      <c r="H11" s="27"/>
      <c r="I11" s="28"/>
    </row>
    <row r="12" spans="1:11" s="25" customFormat="1" x14ac:dyDescent="0.2">
      <c r="A12" s="51"/>
      <c r="B12" s="26"/>
      <c r="C12" s="26"/>
      <c r="D12" s="26"/>
      <c r="E12" s="18"/>
      <c r="F12" s="18"/>
      <c r="G12" s="27"/>
      <c r="H12" s="27"/>
      <c r="I12" s="28"/>
    </row>
    <row r="13" spans="1:11" s="25" customFormat="1" x14ac:dyDescent="0.2">
      <c r="A13" s="51"/>
      <c r="B13" s="26"/>
      <c r="C13" s="26"/>
      <c r="D13" s="26"/>
      <c r="E13" s="18"/>
      <c r="F13" s="18"/>
      <c r="G13" s="27"/>
      <c r="H13" s="27"/>
      <c r="I13" s="28"/>
    </row>
    <row r="14" spans="1:11" s="25" customFormat="1" x14ac:dyDescent="0.2">
      <c r="A14" s="51"/>
      <c r="B14" s="26"/>
      <c r="C14" s="26"/>
      <c r="D14" s="26"/>
      <c r="E14" s="18"/>
      <c r="F14" s="18"/>
      <c r="G14" s="27"/>
      <c r="H14" s="27"/>
      <c r="I14" s="28"/>
    </row>
    <row r="15" spans="1:11" s="25" customFormat="1" x14ac:dyDescent="0.2">
      <c r="A15" s="51"/>
      <c r="B15" s="26"/>
      <c r="C15" s="26"/>
      <c r="D15" s="26"/>
      <c r="E15" s="18"/>
      <c r="F15" s="18"/>
      <c r="G15" s="27"/>
      <c r="H15" s="27"/>
      <c r="I15" s="28"/>
    </row>
    <row r="16" spans="1:11" s="25" customFormat="1" x14ac:dyDescent="0.2">
      <c r="A16" s="51"/>
      <c r="B16" s="26"/>
      <c r="C16" s="26"/>
      <c r="D16" s="26"/>
      <c r="E16" s="18"/>
      <c r="F16" s="18"/>
      <c r="G16" s="27"/>
      <c r="H16" s="27"/>
      <c r="I16" s="28"/>
    </row>
    <row r="17" spans="1:9" s="25" customFormat="1" x14ac:dyDescent="0.2">
      <c r="A17" s="51"/>
      <c r="B17" s="26"/>
      <c r="C17" s="26"/>
      <c r="D17" s="26"/>
      <c r="E17" s="18"/>
      <c r="F17" s="18"/>
      <c r="G17" s="27"/>
      <c r="H17" s="27"/>
      <c r="I17" s="28"/>
    </row>
    <row r="18" spans="1:9" s="25" customFormat="1" x14ac:dyDescent="0.2">
      <c r="A18" s="51"/>
      <c r="B18" s="26"/>
      <c r="C18" s="26"/>
      <c r="D18" s="26"/>
      <c r="E18" s="18"/>
      <c r="F18" s="18"/>
      <c r="G18" s="27"/>
      <c r="H18" s="27"/>
      <c r="I18" s="28"/>
    </row>
    <row r="19" spans="1:9" s="25" customFormat="1" x14ac:dyDescent="0.2">
      <c r="A19" s="51"/>
      <c r="B19" s="26"/>
      <c r="C19" s="26"/>
      <c r="D19" s="26"/>
      <c r="E19" s="18"/>
      <c r="F19" s="18"/>
      <c r="G19" s="27"/>
      <c r="H19" s="27"/>
      <c r="I19" s="28"/>
    </row>
    <row r="20" spans="1:9" s="25" customFormat="1" x14ac:dyDescent="0.2">
      <c r="A20" s="51"/>
      <c r="B20" s="26"/>
      <c r="C20" s="26"/>
      <c r="D20" s="26"/>
      <c r="E20" s="18"/>
      <c r="F20" s="18"/>
      <c r="G20" s="27"/>
      <c r="H20" s="27"/>
      <c r="I20" s="28"/>
    </row>
    <row r="21" spans="1:9" s="25" customFormat="1" x14ac:dyDescent="0.2">
      <c r="A21" s="51"/>
      <c r="B21" s="26"/>
      <c r="C21" s="26"/>
      <c r="D21" s="26"/>
      <c r="E21" s="18"/>
      <c r="F21" s="18"/>
      <c r="G21" s="27"/>
      <c r="H21" s="27"/>
      <c r="I21" s="28"/>
    </row>
    <row r="22" spans="1:9" s="25" customFormat="1" x14ac:dyDescent="0.2">
      <c r="A22" s="51"/>
      <c r="B22" s="26"/>
      <c r="C22" s="26"/>
      <c r="D22" s="26"/>
      <c r="E22" s="18"/>
      <c r="F22" s="18"/>
      <c r="G22" s="27"/>
      <c r="H22" s="27"/>
      <c r="I22" s="28"/>
    </row>
    <row r="23" spans="1:9" s="25" customFormat="1" x14ac:dyDescent="0.2">
      <c r="A23" s="51"/>
      <c r="B23" s="26"/>
      <c r="C23" s="26"/>
      <c r="D23" s="26"/>
      <c r="E23" s="18"/>
      <c r="F23" s="18"/>
      <c r="G23" s="27"/>
      <c r="H23" s="27"/>
      <c r="I23" s="28"/>
    </row>
    <row r="24" spans="1:9" s="25" customFormat="1" x14ac:dyDescent="0.2">
      <c r="A24" s="51"/>
      <c r="B24" s="26"/>
      <c r="C24" s="26"/>
      <c r="D24" s="26"/>
      <c r="E24" s="18"/>
      <c r="F24" s="18"/>
      <c r="G24" s="27"/>
      <c r="H24" s="27"/>
      <c r="I24" s="28"/>
    </row>
    <row r="25" spans="1:9" s="25" customFormat="1" x14ac:dyDescent="0.2">
      <c r="A25" s="51"/>
      <c r="B25" s="26"/>
      <c r="C25" s="26"/>
      <c r="D25" s="26"/>
      <c r="E25" s="18"/>
      <c r="F25" s="18"/>
      <c r="G25" s="27"/>
      <c r="H25" s="27"/>
      <c r="I25" s="28"/>
    </row>
    <row r="26" spans="1:9" s="25" customFormat="1" ht="13.5" thickBot="1" x14ac:dyDescent="0.25">
      <c r="A26" s="52"/>
      <c r="B26" s="29"/>
      <c r="C26" s="29"/>
      <c r="D26" s="29"/>
      <c r="E26" s="30"/>
      <c r="F26" s="30"/>
      <c r="G26" s="31"/>
      <c r="H26" s="31"/>
      <c r="I26" s="32"/>
    </row>
    <row r="27" spans="1:9" s="25" customFormat="1" x14ac:dyDescent="0.2">
      <c r="A27" s="33"/>
      <c r="B27" s="34"/>
      <c r="C27" s="35"/>
      <c r="D27" s="35"/>
      <c r="E27" s="36"/>
      <c r="F27" s="37"/>
      <c r="G27" s="38"/>
      <c r="H27" s="38"/>
      <c r="I27" s="38"/>
    </row>
    <row r="28" spans="1:9" s="25" customFormat="1" x14ac:dyDescent="0.2">
      <c r="A28" s="33"/>
      <c r="B28" s="39"/>
      <c r="C28" s="35"/>
      <c r="D28" s="35"/>
      <c r="E28" s="36"/>
      <c r="F28" s="37"/>
      <c r="G28" s="38"/>
      <c r="H28" s="38"/>
      <c r="I28" s="38"/>
    </row>
    <row r="29" spans="1:9" s="25" customFormat="1" x14ac:dyDescent="0.2">
      <c r="A29" s="33"/>
      <c r="B29" s="39"/>
      <c r="C29" s="35"/>
      <c r="D29" s="35"/>
      <c r="E29" s="36"/>
      <c r="F29" s="37"/>
      <c r="G29" s="38"/>
      <c r="H29" s="38"/>
      <c r="I29" s="38"/>
    </row>
    <row r="30" spans="1:9" s="25" customFormat="1" x14ac:dyDescent="0.2">
      <c r="A30" s="33"/>
      <c r="B30" s="39"/>
      <c r="C30" s="35"/>
      <c r="D30" s="35"/>
      <c r="E30" s="36"/>
      <c r="F30" s="37"/>
      <c r="G30" s="38"/>
      <c r="H30" s="38"/>
      <c r="I30" s="38"/>
    </row>
    <row r="31" spans="1:9" s="25" customFormat="1" x14ac:dyDescent="0.2">
      <c r="A31" s="33"/>
      <c r="B31" s="39"/>
      <c r="C31" s="35"/>
      <c r="D31" s="35"/>
      <c r="E31" s="37"/>
      <c r="F31" s="37"/>
      <c r="G31" s="38"/>
      <c r="H31" s="38"/>
      <c r="I31" s="38"/>
    </row>
    <row r="32" spans="1:9" s="25" customFormat="1" x14ac:dyDescent="0.2">
      <c r="A32" s="33"/>
      <c r="B32" s="39"/>
      <c r="C32" s="35"/>
      <c r="D32" s="35"/>
      <c r="E32" s="36"/>
      <c r="F32" s="37"/>
      <c r="G32" s="38"/>
      <c r="H32" s="38"/>
      <c r="I32" s="38"/>
    </row>
    <row r="33" spans="1:9" s="25" customFormat="1" x14ac:dyDescent="0.2">
      <c r="A33" s="33"/>
      <c r="B33" s="39"/>
      <c r="C33" s="35"/>
      <c r="D33" s="35"/>
      <c r="E33" s="36"/>
      <c r="F33" s="37"/>
      <c r="G33" s="38"/>
      <c r="H33" s="38"/>
      <c r="I33" s="38"/>
    </row>
    <row r="34" spans="1:9" s="25" customFormat="1" x14ac:dyDescent="0.2">
      <c r="A34" s="33"/>
      <c r="B34" s="39"/>
      <c r="C34" s="35"/>
      <c r="D34" s="35"/>
      <c r="E34" s="36"/>
      <c r="F34" s="37"/>
      <c r="G34" s="38"/>
      <c r="H34" s="38"/>
      <c r="I34" s="38"/>
    </row>
    <row r="35" spans="1:9" s="25" customFormat="1" x14ac:dyDescent="0.2">
      <c r="A35" s="33"/>
      <c r="B35" s="39"/>
      <c r="C35" s="35"/>
      <c r="D35" s="35"/>
      <c r="E35" s="36"/>
      <c r="F35" s="37"/>
      <c r="G35" s="38"/>
      <c r="H35" s="38"/>
      <c r="I35" s="38"/>
    </row>
    <row r="36" spans="1:9" s="25" customFormat="1" x14ac:dyDescent="0.2">
      <c r="A36" s="33"/>
      <c r="B36" s="39"/>
      <c r="C36" s="35"/>
      <c r="D36" s="35"/>
      <c r="E36" s="36"/>
      <c r="F36" s="37"/>
      <c r="G36" s="38"/>
      <c r="H36" s="38"/>
      <c r="I36" s="38"/>
    </row>
    <row r="37" spans="1:9" s="25" customFormat="1" x14ac:dyDescent="0.2">
      <c r="A37" s="33"/>
      <c r="B37" s="39"/>
      <c r="C37" s="35"/>
      <c r="D37" s="35"/>
      <c r="E37" s="36"/>
      <c r="F37" s="37"/>
      <c r="G37" s="38"/>
      <c r="H37" s="38"/>
      <c r="I37" s="38"/>
    </row>
    <row r="38" spans="1:9" s="25" customFormat="1" x14ac:dyDescent="0.2">
      <c r="A38" s="33"/>
      <c r="B38" s="39"/>
      <c r="C38" s="35"/>
      <c r="D38" s="35"/>
      <c r="E38" s="36"/>
      <c r="F38" s="37"/>
      <c r="G38" s="38"/>
      <c r="H38" s="38"/>
      <c r="I38" s="38"/>
    </row>
    <row r="39" spans="1:9" s="25" customFormat="1" x14ac:dyDescent="0.2">
      <c r="A39" s="33"/>
      <c r="B39" s="39"/>
      <c r="C39" s="35"/>
      <c r="D39" s="35"/>
      <c r="E39" s="36"/>
      <c r="F39" s="37"/>
      <c r="G39" s="38"/>
      <c r="H39" s="38"/>
      <c r="I39" s="38"/>
    </row>
    <row r="40" spans="1:9" s="25" customFormat="1" x14ac:dyDescent="0.2">
      <c r="A40" s="33"/>
      <c r="B40" s="39"/>
      <c r="C40" s="35"/>
      <c r="D40" s="35"/>
      <c r="E40" s="36"/>
      <c r="F40" s="37"/>
      <c r="G40" s="38"/>
      <c r="H40" s="38"/>
      <c r="I40" s="38"/>
    </row>
    <row r="41" spans="1:9" s="25" customFormat="1" x14ac:dyDescent="0.2">
      <c r="A41" s="33"/>
      <c r="B41" s="39"/>
      <c r="C41" s="35"/>
      <c r="D41" s="35"/>
      <c r="E41" s="40"/>
      <c r="F41" s="37"/>
      <c r="G41" s="38"/>
      <c r="H41" s="38"/>
      <c r="I41" s="38"/>
    </row>
    <row r="42" spans="1:9" s="25" customFormat="1" x14ac:dyDescent="0.2">
      <c r="A42" s="33"/>
      <c r="B42" s="39"/>
      <c r="C42" s="35"/>
      <c r="D42" s="35"/>
      <c r="E42" s="37"/>
      <c r="F42" s="37"/>
      <c r="G42" s="5"/>
      <c r="H42" s="5"/>
      <c r="I42" s="5"/>
    </row>
    <row r="43" spans="1:9" s="25" customFormat="1" x14ac:dyDescent="0.2">
      <c r="A43" s="33"/>
      <c r="B43" s="39"/>
      <c r="C43" s="35"/>
      <c r="D43" s="35"/>
      <c r="E43" s="37"/>
      <c r="F43" s="37"/>
      <c r="G43" s="5"/>
      <c r="H43" s="5"/>
      <c r="I43" s="5"/>
    </row>
    <row r="44" spans="1:9" s="25" customFormat="1" x14ac:dyDescent="0.2">
      <c r="A44" s="33"/>
      <c r="B44" s="39"/>
      <c r="C44" s="35"/>
      <c r="D44" s="35"/>
      <c r="E44" s="37"/>
      <c r="F44" s="37"/>
      <c r="G44" s="5"/>
      <c r="H44" s="5"/>
      <c r="I44" s="5"/>
    </row>
    <row r="45" spans="1:9" x14ac:dyDescent="0.2">
      <c r="A45" s="41"/>
      <c r="B45" s="41"/>
      <c r="C45" s="41"/>
      <c r="D45" s="42"/>
      <c r="E45" s="42"/>
      <c r="F45" s="42"/>
      <c r="G45" s="43"/>
      <c r="H45" s="44"/>
      <c r="I45" s="44"/>
    </row>
    <row r="46" spans="1:9" x14ac:dyDescent="0.2">
      <c r="A46" s="45"/>
      <c r="B46" s="45"/>
      <c r="C46" s="45"/>
      <c r="D46" s="45"/>
      <c r="E46" s="45"/>
      <c r="F46" s="45"/>
    </row>
    <row r="47" spans="1:9" x14ac:dyDescent="0.2">
      <c r="A47" s="45"/>
      <c r="B47" s="45"/>
      <c r="C47" s="45"/>
      <c r="D47" s="45"/>
      <c r="E47" s="45"/>
      <c r="F47" s="45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1b tesinys</vt:lpstr>
      <vt:lpstr>1 programa</vt:lpstr>
      <vt:lpstr>1 programos lėšų suvestinė</vt:lpstr>
      <vt:lpstr>2 lentele</vt:lpstr>
      <vt:lpstr>'1 programa'!Print_Area</vt:lpstr>
      <vt:lpstr>'1 programos lėšų suvestinė'!Print_Area</vt:lpstr>
      <vt:lpstr>'1b tesinys'!Print_Area</vt:lpstr>
      <vt:lpstr>'1 programa'!Print_Titles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A.Prismontiene</cp:lastModifiedBy>
  <cp:lastPrinted>2017-02-17T06:47:04Z</cp:lastPrinted>
  <dcterms:created xsi:type="dcterms:W3CDTF">1996-10-14T23:33:28Z</dcterms:created>
  <dcterms:modified xsi:type="dcterms:W3CDTF">2017-02-23T13:40:15Z</dcterms:modified>
</cp:coreProperties>
</file>