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firstSheet="1" activeTab="1"/>
  </bookViews>
  <sheets>
    <sheet name="1a forma" sheetId="4" r:id="rId1"/>
    <sheet name="1 lentelė" sheetId="1" r:id="rId2"/>
    <sheet name="Sheet1" sheetId="5" r:id="rId3"/>
  </sheets>
  <definedNames>
    <definedName name="_xlnm.Print_Area" localSheetId="1">'1 lentelė'!$A$3:$AB$183</definedName>
    <definedName name="_xlnm.Print_Area" localSheetId="2">Sheet1!$A$1:$AB$169</definedName>
  </definedNames>
  <calcPr calcId="145621"/>
</workbook>
</file>

<file path=xl/calcChain.xml><?xml version="1.0" encoding="utf-8"?>
<calcChain xmlns="http://schemas.openxmlformats.org/spreadsheetml/2006/main">
  <c r="X96" i="1" l="1"/>
  <c r="M114" i="1" l="1"/>
  <c r="K165" i="1" l="1"/>
  <c r="M105" i="1"/>
  <c r="U22" i="1" l="1"/>
  <c r="M34" i="1"/>
  <c r="R34" i="1"/>
  <c r="V34" i="1" s="1"/>
  <c r="U34" i="1" s="1"/>
  <c r="S34" i="1"/>
  <c r="W34" i="1" s="1"/>
  <c r="M32" i="1"/>
  <c r="R32" i="1"/>
  <c r="V32" i="1" s="1"/>
  <c r="U32" i="1" s="1"/>
  <c r="S32" i="1"/>
  <c r="W32" i="1" s="1"/>
  <c r="M28" i="1"/>
  <c r="R28" i="1"/>
  <c r="V28" i="1" s="1"/>
  <c r="U28" i="1" s="1"/>
  <c r="S28" i="1"/>
  <c r="W28" i="1" s="1"/>
  <c r="M24" i="1"/>
  <c r="R24" i="1"/>
  <c r="V24" i="1" s="1"/>
  <c r="U24" i="1" s="1"/>
  <c r="S24" i="1"/>
  <c r="W24" i="1"/>
  <c r="M22" i="1"/>
  <c r="R22" i="1"/>
  <c r="V22" i="1" s="1"/>
  <c r="S22" i="1"/>
  <c r="W22" i="1"/>
  <c r="M20" i="1"/>
  <c r="R20" i="1"/>
  <c r="V20" i="1" s="1"/>
  <c r="U20" i="1" s="1"/>
  <c r="S20" i="1"/>
  <c r="W20" i="1"/>
  <c r="Q32" i="1" l="1"/>
  <c r="Q24" i="1"/>
  <c r="Q22" i="1"/>
  <c r="Q34" i="1"/>
  <c r="Q20" i="1"/>
  <c r="Q28" i="1"/>
  <c r="M106" i="1" l="1"/>
  <c r="M104" i="1"/>
  <c r="M108" i="1" s="1"/>
  <c r="M110" i="1"/>
  <c r="M109" i="1"/>
  <c r="V141" i="1" l="1"/>
  <c r="U141" i="1"/>
  <c r="R141" i="1"/>
  <c r="Q141" i="1"/>
  <c r="N141" i="1"/>
  <c r="M141" i="1"/>
  <c r="V139" i="1"/>
  <c r="U139" i="1"/>
  <c r="R139" i="1"/>
  <c r="Q139" i="1"/>
  <c r="N139" i="1"/>
  <c r="M139" i="1"/>
  <c r="I144" i="1"/>
  <c r="I145" i="1" s="1"/>
  <c r="J145" i="1"/>
  <c r="M145" i="1"/>
  <c r="N145" i="1"/>
  <c r="Q145" i="1"/>
  <c r="R145" i="1"/>
  <c r="U145" i="1"/>
  <c r="V145" i="1"/>
  <c r="I106" i="1" l="1"/>
  <c r="I107" i="1"/>
  <c r="I104" i="1"/>
  <c r="K27" i="1"/>
  <c r="J27" i="1"/>
  <c r="J151" i="1" l="1"/>
  <c r="N108" i="1"/>
  <c r="N113" i="1"/>
  <c r="O113" i="1"/>
  <c r="N129" i="1"/>
  <c r="V129" i="1"/>
  <c r="R129" i="1"/>
  <c r="J49" i="1"/>
  <c r="Q107" i="1" l="1"/>
  <c r="Q106" i="1"/>
  <c r="Q111" i="1"/>
  <c r="Q105" i="1"/>
  <c r="Q110" i="1"/>
  <c r="R35" i="1"/>
  <c r="V35" i="1" s="1"/>
  <c r="R15" i="1"/>
  <c r="V15" i="1" s="1"/>
  <c r="R16" i="1"/>
  <c r="V16" i="1" s="1"/>
  <c r="R17" i="1"/>
  <c r="V17" i="1" s="1"/>
  <c r="R18" i="1"/>
  <c r="V18" i="1" s="1"/>
  <c r="R19" i="1"/>
  <c r="V19" i="1" s="1"/>
  <c r="R21" i="1"/>
  <c r="V21" i="1" s="1"/>
  <c r="R23" i="1"/>
  <c r="V23" i="1" s="1"/>
  <c r="R25" i="1"/>
  <c r="V25" i="1" s="1"/>
  <c r="R27" i="1"/>
  <c r="R29" i="1"/>
  <c r="V29" i="1" s="1"/>
  <c r="R31" i="1"/>
  <c r="V31" i="1" s="1"/>
  <c r="R33" i="1"/>
  <c r="V33" i="1" s="1"/>
  <c r="R36" i="1"/>
  <c r="V36" i="1" s="1"/>
  <c r="R37" i="1"/>
  <c r="V37" i="1" s="1"/>
  <c r="R38" i="1"/>
  <c r="V38" i="1" s="1"/>
  <c r="R39" i="1"/>
  <c r="V39" i="1" s="1"/>
  <c r="R40" i="1"/>
  <c r="V40" i="1" s="1"/>
  <c r="R72" i="1"/>
  <c r="V72" i="1" s="1"/>
  <c r="R84" i="1"/>
  <c r="R48" i="1"/>
  <c r="R51" i="1"/>
  <c r="V51" i="1" s="1"/>
  <c r="R54" i="1"/>
  <c r="R57" i="1"/>
  <c r="V57" i="1" s="1"/>
  <c r="R60" i="1"/>
  <c r="V60" i="1" s="1"/>
  <c r="T60" i="1"/>
  <c r="X60" i="1" s="1"/>
  <c r="R63" i="1"/>
  <c r="V63" i="1" s="1"/>
  <c r="R66" i="1"/>
  <c r="R69" i="1"/>
  <c r="V69" i="1" s="1"/>
  <c r="R73" i="1"/>
  <c r="R76" i="1"/>
  <c r="R79" i="1"/>
  <c r="V79" i="1" s="1"/>
  <c r="R82" i="1"/>
  <c r="V82" i="1" s="1"/>
  <c r="R89" i="1"/>
  <c r="V89" i="1" s="1"/>
  <c r="R92" i="1"/>
  <c r="V92" i="1" s="1"/>
  <c r="R95" i="1"/>
  <c r="M107" i="1"/>
  <c r="M117" i="1"/>
  <c r="M111" i="1"/>
  <c r="M116" i="1"/>
  <c r="M115" i="1"/>
  <c r="K163" i="1" s="1"/>
  <c r="M35" i="1"/>
  <c r="M15" i="1"/>
  <c r="M16" i="1"/>
  <c r="M17" i="1"/>
  <c r="M18" i="1"/>
  <c r="M19" i="1"/>
  <c r="M21" i="1"/>
  <c r="M23" i="1"/>
  <c r="M25" i="1"/>
  <c r="M27" i="1"/>
  <c r="M29" i="1"/>
  <c r="M31" i="1"/>
  <c r="M33" i="1"/>
  <c r="M36" i="1"/>
  <c r="M37" i="1"/>
  <c r="M38" i="1"/>
  <c r="M39" i="1"/>
  <c r="M40" i="1"/>
  <c r="M72" i="1"/>
  <c r="M84" i="1"/>
  <c r="M30" i="1"/>
  <c r="M26" i="1"/>
  <c r="M85" i="1"/>
  <c r="M47" i="1"/>
  <c r="M50" i="1"/>
  <c r="M53" i="1"/>
  <c r="M56" i="1"/>
  <c r="M59" i="1"/>
  <c r="M62" i="1"/>
  <c r="M65" i="1"/>
  <c r="M68" i="1"/>
  <c r="M71" i="1"/>
  <c r="M75" i="1"/>
  <c r="M78" i="1"/>
  <c r="M80" i="1" s="1"/>
  <c r="M81" i="1"/>
  <c r="M88" i="1"/>
  <c r="M91" i="1"/>
  <c r="M94" i="1"/>
  <c r="M102" i="1"/>
  <c r="K164" i="1"/>
  <c r="M48" i="1"/>
  <c r="M51" i="1"/>
  <c r="M54" i="1"/>
  <c r="M57" i="1"/>
  <c r="M60" i="1"/>
  <c r="M63" i="1"/>
  <c r="M66" i="1"/>
  <c r="M69" i="1"/>
  <c r="M73" i="1"/>
  <c r="M76" i="1"/>
  <c r="M82" i="1"/>
  <c r="M89" i="1"/>
  <c r="M92" i="1"/>
  <c r="M95" i="1"/>
  <c r="U119" i="1"/>
  <c r="U123" i="1" s="1"/>
  <c r="P103" i="1"/>
  <c r="P108" i="1"/>
  <c r="P113" i="1"/>
  <c r="P118" i="1"/>
  <c r="O108" i="1"/>
  <c r="O118" i="1"/>
  <c r="N118" i="1"/>
  <c r="N124" i="1" s="1"/>
  <c r="I101" i="1"/>
  <c r="I103" i="1" s="1"/>
  <c r="I109" i="1"/>
  <c r="I114" i="1"/>
  <c r="I116" i="1"/>
  <c r="I117" i="1"/>
  <c r="X123" i="1"/>
  <c r="T123" i="1"/>
  <c r="T108" i="1"/>
  <c r="T113" i="1"/>
  <c r="Q119" i="1"/>
  <c r="Q123" i="1" s="1"/>
  <c r="R30" i="1"/>
  <c r="R26" i="1"/>
  <c r="R85" i="1"/>
  <c r="V85" i="1" s="1"/>
  <c r="R47" i="1"/>
  <c r="V47" i="1" s="1"/>
  <c r="R50" i="1"/>
  <c r="V50" i="1" s="1"/>
  <c r="R53" i="1"/>
  <c r="R56" i="1"/>
  <c r="V56" i="1" s="1"/>
  <c r="R59" i="1"/>
  <c r="R62" i="1"/>
  <c r="V62" i="1" s="1"/>
  <c r="R65" i="1"/>
  <c r="R68" i="1"/>
  <c r="V68" i="1" s="1"/>
  <c r="R71" i="1"/>
  <c r="R75" i="1"/>
  <c r="R78" i="1"/>
  <c r="V78" i="1" s="1"/>
  <c r="R81" i="1"/>
  <c r="V81" i="1" s="1"/>
  <c r="R88" i="1"/>
  <c r="R91" i="1"/>
  <c r="R94" i="1"/>
  <c r="V94" i="1" s="1"/>
  <c r="I26" i="1"/>
  <c r="S26" i="1"/>
  <c r="W26" i="1" s="1"/>
  <c r="K45" i="1"/>
  <c r="S94" i="1"/>
  <c r="W94" i="1" s="1"/>
  <c r="S91" i="1"/>
  <c r="S89" i="1"/>
  <c r="W89" i="1" s="1"/>
  <c r="S88" i="1"/>
  <c r="S81" i="1"/>
  <c r="W81" i="1" s="1"/>
  <c r="S79" i="1"/>
  <c r="W79" i="1" s="1"/>
  <c r="S78" i="1"/>
  <c r="W78" i="1" s="1"/>
  <c r="S76" i="1"/>
  <c r="W76" i="1" s="1"/>
  <c r="S75" i="1"/>
  <c r="S72" i="1"/>
  <c r="W72" i="1" s="1"/>
  <c r="S73" i="1"/>
  <c r="W73" i="1" s="1"/>
  <c r="S71" i="1"/>
  <c r="W71" i="1" s="1"/>
  <c r="W69" i="1"/>
  <c r="S68" i="1"/>
  <c r="W68" i="1" s="1"/>
  <c r="S65" i="1"/>
  <c r="S62" i="1"/>
  <c r="W62" i="1" s="1"/>
  <c r="S59" i="1"/>
  <c r="W59" i="1" s="1"/>
  <c r="S56" i="1"/>
  <c r="V54" i="1"/>
  <c r="W54" i="1"/>
  <c r="S53" i="1"/>
  <c r="S50" i="1"/>
  <c r="W50" i="1" s="1"/>
  <c r="S47" i="1"/>
  <c r="W47" i="1" s="1"/>
  <c r="S85" i="1"/>
  <c r="W85" i="1" s="1"/>
  <c r="S84" i="1"/>
  <c r="S15" i="1"/>
  <c r="W15" i="1" s="1"/>
  <c r="S16" i="1"/>
  <c r="W16" i="1" s="1"/>
  <c r="S17" i="1"/>
  <c r="W17" i="1" s="1"/>
  <c r="S18" i="1"/>
  <c r="W18" i="1" s="1"/>
  <c r="S19" i="1"/>
  <c r="W19" i="1" s="1"/>
  <c r="S21" i="1"/>
  <c r="W21" i="1" s="1"/>
  <c r="S23" i="1"/>
  <c r="W23" i="1" s="1"/>
  <c r="S25" i="1"/>
  <c r="W25" i="1" s="1"/>
  <c r="S27" i="1"/>
  <c r="W27" i="1" s="1"/>
  <c r="S29" i="1"/>
  <c r="W29" i="1" s="1"/>
  <c r="S30" i="1"/>
  <c r="W30" i="1" s="1"/>
  <c r="S31" i="1"/>
  <c r="W31" i="1" s="1"/>
  <c r="S33" i="1"/>
  <c r="W33" i="1" s="1"/>
  <c r="S36" i="1"/>
  <c r="W36" i="1" s="1"/>
  <c r="S37" i="1"/>
  <c r="W37" i="1" s="1"/>
  <c r="S38" i="1"/>
  <c r="W38" i="1" s="1"/>
  <c r="S39" i="1"/>
  <c r="W39" i="1" s="1"/>
  <c r="S40" i="1"/>
  <c r="W40" i="1" s="1"/>
  <c r="S35" i="1"/>
  <c r="W35" i="1" s="1"/>
  <c r="I30" i="1"/>
  <c r="U150" i="1"/>
  <c r="U151" i="1" s="1"/>
  <c r="U152" i="1" s="1"/>
  <c r="M151" i="1"/>
  <c r="M152" i="1" s="1"/>
  <c r="I146" i="1"/>
  <c r="I147" i="1" s="1"/>
  <c r="I136" i="1"/>
  <c r="I137" i="1" s="1"/>
  <c r="I134" i="1"/>
  <c r="I135" i="1" s="1"/>
  <c r="J129" i="1"/>
  <c r="J130" i="1" s="1"/>
  <c r="J131" i="1" s="1"/>
  <c r="U129" i="1"/>
  <c r="U130" i="1" s="1"/>
  <c r="U131" i="1" s="1"/>
  <c r="Q129" i="1"/>
  <c r="Q130" i="1" s="1"/>
  <c r="Q131" i="1" s="1"/>
  <c r="M129" i="1"/>
  <c r="M130" i="1" s="1"/>
  <c r="M131" i="1" s="1"/>
  <c r="I128" i="1"/>
  <c r="I129" i="1" s="1"/>
  <c r="I130" i="1" s="1"/>
  <c r="I131" i="1" s="1"/>
  <c r="I85" i="1"/>
  <c r="J118" i="1"/>
  <c r="K118" i="1"/>
  <c r="L118" i="1"/>
  <c r="J113" i="1"/>
  <c r="K113" i="1"/>
  <c r="L113" i="1"/>
  <c r="J108" i="1"/>
  <c r="K108" i="1"/>
  <c r="L103" i="1"/>
  <c r="P96" i="1"/>
  <c r="O96" i="1"/>
  <c r="N96" i="1"/>
  <c r="L96" i="1"/>
  <c r="K96" i="1"/>
  <c r="J96" i="1"/>
  <c r="I95" i="1"/>
  <c r="I94" i="1"/>
  <c r="O93" i="1"/>
  <c r="N93" i="1"/>
  <c r="K93" i="1"/>
  <c r="J93" i="1"/>
  <c r="I92" i="1"/>
  <c r="I91" i="1"/>
  <c r="O90" i="1"/>
  <c r="N90" i="1"/>
  <c r="K90" i="1"/>
  <c r="J90" i="1"/>
  <c r="I89" i="1"/>
  <c r="I88" i="1"/>
  <c r="O83" i="1"/>
  <c r="N83" i="1"/>
  <c r="L83" i="1"/>
  <c r="K83" i="1"/>
  <c r="J83" i="1"/>
  <c r="I82" i="1"/>
  <c r="I81" i="1"/>
  <c r="I72" i="1"/>
  <c r="O80" i="1"/>
  <c r="N80" i="1"/>
  <c r="K80" i="1"/>
  <c r="J80" i="1"/>
  <c r="I79" i="1"/>
  <c r="I78" i="1"/>
  <c r="O77" i="1"/>
  <c r="N77" i="1"/>
  <c r="L77" i="1"/>
  <c r="K77" i="1"/>
  <c r="J77" i="1"/>
  <c r="I76" i="1"/>
  <c r="I75" i="1"/>
  <c r="O74" i="1"/>
  <c r="N74" i="1"/>
  <c r="K74" i="1"/>
  <c r="J74" i="1"/>
  <c r="I73" i="1"/>
  <c r="I71" i="1"/>
  <c r="O70" i="1"/>
  <c r="N70" i="1"/>
  <c r="K70" i="1"/>
  <c r="J70" i="1"/>
  <c r="I69" i="1"/>
  <c r="I68" i="1"/>
  <c r="O67" i="1"/>
  <c r="N67" i="1"/>
  <c r="L67" i="1"/>
  <c r="K67" i="1"/>
  <c r="J67" i="1"/>
  <c r="I66" i="1"/>
  <c r="I65" i="1"/>
  <c r="O64" i="1"/>
  <c r="N64" i="1"/>
  <c r="L64" i="1"/>
  <c r="K64" i="1"/>
  <c r="J64" i="1"/>
  <c r="I63" i="1"/>
  <c r="I62" i="1"/>
  <c r="P61" i="1"/>
  <c r="O61" i="1"/>
  <c r="N61" i="1"/>
  <c r="K61" i="1"/>
  <c r="J61" i="1"/>
  <c r="I60" i="1"/>
  <c r="I59" i="1"/>
  <c r="O58" i="1"/>
  <c r="N58" i="1"/>
  <c r="L58" i="1"/>
  <c r="K58" i="1"/>
  <c r="J58" i="1"/>
  <c r="I57" i="1"/>
  <c r="I56" i="1"/>
  <c r="O55" i="1"/>
  <c r="N55" i="1"/>
  <c r="L55" i="1"/>
  <c r="K55" i="1"/>
  <c r="J55" i="1"/>
  <c r="I54" i="1"/>
  <c r="I53" i="1"/>
  <c r="O52" i="1"/>
  <c r="N52" i="1"/>
  <c r="L52" i="1"/>
  <c r="K52" i="1"/>
  <c r="J52" i="1"/>
  <c r="I51" i="1"/>
  <c r="I50" i="1"/>
  <c r="K49" i="1"/>
  <c r="N49" i="1"/>
  <c r="O49" i="1"/>
  <c r="I48" i="1"/>
  <c r="I47" i="1"/>
  <c r="J87" i="1"/>
  <c r="K87" i="1"/>
  <c r="N87" i="1"/>
  <c r="O87" i="1"/>
  <c r="I86" i="1"/>
  <c r="I84" i="1"/>
  <c r="I40" i="1"/>
  <c r="L45" i="1"/>
  <c r="N45" i="1"/>
  <c r="O45" i="1"/>
  <c r="P45" i="1"/>
  <c r="S164" i="1"/>
  <c r="S167" i="1"/>
  <c r="O164" i="1"/>
  <c r="I15" i="1"/>
  <c r="I16" i="1"/>
  <c r="I17" i="1"/>
  <c r="I18" i="1"/>
  <c r="I19" i="1"/>
  <c r="I21" i="1"/>
  <c r="I23" i="1"/>
  <c r="I25" i="1"/>
  <c r="I29" i="1"/>
  <c r="I31" i="1"/>
  <c r="I33" i="1"/>
  <c r="I36" i="1"/>
  <c r="I37" i="1"/>
  <c r="I38" i="1"/>
  <c r="I39" i="1"/>
  <c r="H164" i="1"/>
  <c r="I44" i="1"/>
  <c r="I35" i="1"/>
  <c r="S168" i="1"/>
  <c r="J135" i="1"/>
  <c r="J137" i="1"/>
  <c r="J147" i="1"/>
  <c r="J152" i="1"/>
  <c r="S165" i="1"/>
  <c r="L152" i="1"/>
  <c r="N151" i="1"/>
  <c r="N152" i="1" s="1"/>
  <c r="W152" i="1"/>
  <c r="X152" i="1"/>
  <c r="S152" i="1"/>
  <c r="T152" i="1"/>
  <c r="O152" i="1"/>
  <c r="P152" i="1"/>
  <c r="K152" i="1"/>
  <c r="Q147" i="1"/>
  <c r="R147" i="1"/>
  <c r="U147" i="1"/>
  <c r="V147" i="1"/>
  <c r="N147" i="1"/>
  <c r="M147" i="1"/>
  <c r="V137" i="1"/>
  <c r="U137" i="1"/>
  <c r="R137" i="1"/>
  <c r="Q137" i="1"/>
  <c r="V135" i="1"/>
  <c r="V142" i="1" s="1"/>
  <c r="U135" i="1"/>
  <c r="U142" i="1" s="1"/>
  <c r="R135" i="1"/>
  <c r="R142" i="1" s="1"/>
  <c r="Q135" i="1"/>
  <c r="Q142" i="1" s="1"/>
  <c r="R130" i="1"/>
  <c r="R131" i="1" s="1"/>
  <c r="V130" i="1"/>
  <c r="V131" i="1" s="1"/>
  <c r="R151" i="1"/>
  <c r="R152" i="1" s="1"/>
  <c r="V151" i="1"/>
  <c r="V152" i="1" s="1"/>
  <c r="Q151" i="1"/>
  <c r="Q152" i="1" s="1"/>
  <c r="I150" i="1"/>
  <c r="I151" i="1" s="1"/>
  <c r="I152" i="1" s="1"/>
  <c r="N130" i="1"/>
  <c r="N131" i="1" s="1"/>
  <c r="N137" i="1"/>
  <c r="M137" i="1"/>
  <c r="N135" i="1"/>
  <c r="M135" i="1"/>
  <c r="H157" i="5"/>
  <c r="O156" i="5"/>
  <c r="O154" i="5" s="1"/>
  <c r="H156" i="5"/>
  <c r="K154" i="5"/>
  <c r="O153" i="5"/>
  <c r="K153" i="5"/>
  <c r="H153" i="5"/>
  <c r="O152" i="5"/>
  <c r="H152" i="5"/>
  <c r="Y148" i="5"/>
  <c r="S148" i="5"/>
  <c r="X140" i="5"/>
  <c r="W140" i="5"/>
  <c r="T140" i="5"/>
  <c r="S140" i="5"/>
  <c r="P140" i="5"/>
  <c r="L140" i="5"/>
  <c r="K140" i="5"/>
  <c r="V139" i="5"/>
  <c r="W141" i="5" s="1"/>
  <c r="U139" i="5"/>
  <c r="U140" i="5" s="1"/>
  <c r="R139" i="5"/>
  <c r="R140" i="5" s="1"/>
  <c r="Q139" i="5"/>
  <c r="Q140" i="5" s="1"/>
  <c r="J139" i="5"/>
  <c r="J140" i="5" s="1"/>
  <c r="I139" i="5"/>
  <c r="I140" i="5" s="1"/>
  <c r="X135" i="5"/>
  <c r="W135" i="5"/>
  <c r="T135" i="5"/>
  <c r="S135" i="5"/>
  <c r="P135" i="5"/>
  <c r="O135" i="5"/>
  <c r="N135" i="5"/>
  <c r="M135" i="5"/>
  <c r="L135" i="5"/>
  <c r="K135" i="5"/>
  <c r="J135" i="5"/>
  <c r="I135" i="5"/>
  <c r="V132" i="5"/>
  <c r="V135" i="5" s="1"/>
  <c r="U132" i="5"/>
  <c r="U135" i="5" s="1"/>
  <c r="R132" i="5"/>
  <c r="R135" i="5" s="1"/>
  <c r="Q132" i="5"/>
  <c r="Q135" i="5" s="1"/>
  <c r="X128" i="5"/>
  <c r="W128" i="5"/>
  <c r="V128" i="5"/>
  <c r="U128" i="5"/>
  <c r="T128" i="5"/>
  <c r="S128" i="5"/>
  <c r="R128" i="5"/>
  <c r="Q128" i="5"/>
  <c r="P128" i="5"/>
  <c r="O128" i="5"/>
  <c r="N128" i="5"/>
  <c r="M128" i="5"/>
  <c r="M141" i="5" s="1"/>
  <c r="L128" i="5"/>
  <c r="K128" i="5"/>
  <c r="J128" i="5"/>
  <c r="I128" i="5"/>
  <c r="X116" i="5"/>
  <c r="X117" i="5" s="1"/>
  <c r="W116" i="5"/>
  <c r="W117" i="5" s="1"/>
  <c r="V116" i="5"/>
  <c r="V117" i="5" s="1"/>
  <c r="U116" i="5"/>
  <c r="U117" i="5" s="1"/>
  <c r="T116" i="5"/>
  <c r="T117" i="5" s="1"/>
  <c r="S116" i="5"/>
  <c r="S117" i="5" s="1"/>
  <c r="R116" i="5"/>
  <c r="R117" i="5" s="1"/>
  <c r="Q116" i="5"/>
  <c r="Q117" i="5" s="1"/>
  <c r="P116" i="5"/>
  <c r="P117" i="5" s="1"/>
  <c r="O116" i="5"/>
  <c r="O117" i="5" s="1"/>
  <c r="N116" i="5"/>
  <c r="N117" i="5" s="1"/>
  <c r="M116" i="5"/>
  <c r="M117" i="5" s="1"/>
  <c r="L116" i="5"/>
  <c r="L117" i="5" s="1"/>
  <c r="K116" i="5"/>
  <c r="K117" i="5" s="1"/>
  <c r="J115" i="5"/>
  <c r="J116" i="5" s="1"/>
  <c r="J117" i="5" s="1"/>
  <c r="I115" i="5"/>
  <c r="I116" i="5" s="1"/>
  <c r="I117" i="5" s="1"/>
  <c r="AC110" i="5"/>
  <c r="X110" i="5"/>
  <c r="W110" i="5"/>
  <c r="V110" i="5"/>
  <c r="U110" i="5"/>
  <c r="S110" i="5"/>
  <c r="R110" i="5"/>
  <c r="O110" i="5"/>
  <c r="N110" i="5"/>
  <c r="L110" i="5"/>
  <c r="K110" i="5"/>
  <c r="J110" i="5"/>
  <c r="I110" i="5"/>
  <c r="T104" i="5"/>
  <c r="Q104" i="5"/>
  <c r="T96" i="5"/>
  <c r="Q96" i="5"/>
  <c r="M88" i="5"/>
  <c r="M110" i="5" s="1"/>
  <c r="X82" i="5"/>
  <c r="T82" i="5"/>
  <c r="P81" i="5"/>
  <c r="L81" i="5"/>
  <c r="K81" i="5"/>
  <c r="J81" i="5"/>
  <c r="N80" i="5"/>
  <c r="R80" i="5" s="1"/>
  <c r="V80" i="5" s="1"/>
  <c r="I80" i="5"/>
  <c r="M80" i="5" s="1"/>
  <c r="Q80" i="5" s="1"/>
  <c r="U80" i="5" s="1"/>
  <c r="N79" i="5"/>
  <c r="R79" i="5" s="1"/>
  <c r="V79" i="5" s="1"/>
  <c r="I79" i="5"/>
  <c r="M79" i="5" s="1"/>
  <c r="Q79" i="5" s="1"/>
  <c r="U79" i="5" s="1"/>
  <c r="O78" i="5"/>
  <c r="O81" i="5" s="1"/>
  <c r="N78" i="5"/>
  <c r="R78" i="5" s="1"/>
  <c r="V78" i="5" s="1"/>
  <c r="I78" i="5"/>
  <c r="M78" i="5" s="1"/>
  <c r="Q78" i="5" s="1"/>
  <c r="U78" i="5" s="1"/>
  <c r="N76" i="5"/>
  <c r="R76" i="5" s="1"/>
  <c r="V76" i="5" s="1"/>
  <c r="I76" i="5"/>
  <c r="M76" i="5" s="1"/>
  <c r="Q76" i="5" s="1"/>
  <c r="U76" i="5" s="1"/>
  <c r="N74" i="5"/>
  <c r="R74" i="5" s="1"/>
  <c r="V74" i="5" s="1"/>
  <c r="I74" i="5"/>
  <c r="M74" i="5" s="1"/>
  <c r="Q74" i="5" s="1"/>
  <c r="U74" i="5" s="1"/>
  <c r="N73" i="5"/>
  <c r="R73" i="5" s="1"/>
  <c r="V73" i="5" s="1"/>
  <c r="I73" i="5"/>
  <c r="M73" i="5" s="1"/>
  <c r="Q73" i="5" s="1"/>
  <c r="U73" i="5" s="1"/>
  <c r="N72" i="5"/>
  <c r="R72" i="5" s="1"/>
  <c r="V72" i="5" s="1"/>
  <c r="I72" i="5"/>
  <c r="M72" i="5" s="1"/>
  <c r="Q72" i="5" s="1"/>
  <c r="U72" i="5" s="1"/>
  <c r="N71" i="5"/>
  <c r="R71" i="5" s="1"/>
  <c r="V71" i="5" s="1"/>
  <c r="M71" i="5"/>
  <c r="Q71" i="5" s="1"/>
  <c r="U71" i="5" s="1"/>
  <c r="N70" i="5"/>
  <c r="R70" i="5" s="1"/>
  <c r="V70" i="5" s="1"/>
  <c r="M70" i="5"/>
  <c r="Q70" i="5" s="1"/>
  <c r="U70" i="5" s="1"/>
  <c r="N69" i="5"/>
  <c r="R69" i="5" s="1"/>
  <c r="V69" i="5" s="1"/>
  <c r="M69" i="5"/>
  <c r="Q69" i="5" s="1"/>
  <c r="U69" i="5" s="1"/>
  <c r="N68" i="5"/>
  <c r="R68" i="5" s="1"/>
  <c r="V68" i="5" s="1"/>
  <c r="I68" i="5"/>
  <c r="M68" i="5" s="1"/>
  <c r="Q68" i="5" s="1"/>
  <c r="U68" i="5" s="1"/>
  <c r="N67" i="5"/>
  <c r="R67" i="5" s="1"/>
  <c r="V67" i="5" s="1"/>
  <c r="I67" i="5"/>
  <c r="M67" i="5" s="1"/>
  <c r="Q67" i="5" s="1"/>
  <c r="U67" i="5" s="1"/>
  <c r="N66" i="5"/>
  <c r="R66" i="5" s="1"/>
  <c r="V66" i="5" s="1"/>
  <c r="I66" i="5"/>
  <c r="M66" i="5" s="1"/>
  <c r="Q66" i="5" s="1"/>
  <c r="U66" i="5" s="1"/>
  <c r="N65" i="5"/>
  <c r="R65" i="5" s="1"/>
  <c r="V65" i="5" s="1"/>
  <c r="I65" i="5"/>
  <c r="M65" i="5" s="1"/>
  <c r="Q65" i="5" s="1"/>
  <c r="U65" i="5" s="1"/>
  <c r="N64" i="5"/>
  <c r="R64" i="5" s="1"/>
  <c r="V64" i="5" s="1"/>
  <c r="I64" i="5"/>
  <c r="M64" i="5" s="1"/>
  <c r="Q64" i="5" s="1"/>
  <c r="U64" i="5" s="1"/>
  <c r="N63" i="5"/>
  <c r="R63" i="5" s="1"/>
  <c r="V63" i="5" s="1"/>
  <c r="M63" i="5"/>
  <c r="Q63" i="5" s="1"/>
  <c r="U63" i="5" s="1"/>
  <c r="N62" i="5"/>
  <c r="R62" i="5" s="1"/>
  <c r="V62" i="5" s="1"/>
  <c r="M62" i="5"/>
  <c r="Q62" i="5" s="1"/>
  <c r="L60" i="5"/>
  <c r="K60" i="5"/>
  <c r="J60" i="5"/>
  <c r="I60" i="5"/>
  <c r="AC61" i="5" s="1"/>
  <c r="O59" i="5"/>
  <c r="S59" i="5" s="1"/>
  <c r="W59" i="5" s="1"/>
  <c r="N59" i="5"/>
  <c r="R59" i="5" s="1"/>
  <c r="V59" i="5" s="1"/>
  <c r="M59" i="5"/>
  <c r="Q59" i="5" s="1"/>
  <c r="U59" i="5" s="1"/>
  <c r="O58" i="5"/>
  <c r="S58" i="5" s="1"/>
  <c r="W58" i="5" s="1"/>
  <c r="N58" i="5"/>
  <c r="R58" i="5" s="1"/>
  <c r="V58" i="5" s="1"/>
  <c r="M58" i="5"/>
  <c r="Q58" i="5" s="1"/>
  <c r="U58" i="5" s="1"/>
  <c r="O57" i="5"/>
  <c r="S57" i="5" s="1"/>
  <c r="W57" i="5" s="1"/>
  <c r="N57" i="5"/>
  <c r="R57" i="5" s="1"/>
  <c r="V57" i="5" s="1"/>
  <c r="M57" i="5"/>
  <c r="Q57" i="5" s="1"/>
  <c r="U57" i="5" s="1"/>
  <c r="O56" i="5"/>
  <c r="S56" i="5" s="1"/>
  <c r="W56" i="5" s="1"/>
  <c r="N56" i="5"/>
  <c r="R56" i="5" s="1"/>
  <c r="V56" i="5" s="1"/>
  <c r="M56" i="5"/>
  <c r="Q56" i="5" s="1"/>
  <c r="U56" i="5" s="1"/>
  <c r="O55" i="5"/>
  <c r="S55" i="5" s="1"/>
  <c r="W55" i="5" s="1"/>
  <c r="N55" i="5"/>
  <c r="R55" i="5" s="1"/>
  <c r="V55" i="5" s="1"/>
  <c r="M55" i="5"/>
  <c r="Q55" i="5" s="1"/>
  <c r="U55" i="5" s="1"/>
  <c r="O54" i="5"/>
  <c r="S54" i="5" s="1"/>
  <c r="W54" i="5" s="1"/>
  <c r="N54" i="5"/>
  <c r="R54" i="5" s="1"/>
  <c r="V54" i="5" s="1"/>
  <c r="M54" i="5"/>
  <c r="Q54" i="5" s="1"/>
  <c r="U54" i="5" s="1"/>
  <c r="O53" i="5"/>
  <c r="S53" i="5" s="1"/>
  <c r="W53" i="5" s="1"/>
  <c r="N53" i="5"/>
  <c r="R53" i="5" s="1"/>
  <c r="V53" i="5" s="1"/>
  <c r="M53" i="5"/>
  <c r="Q53" i="5" s="1"/>
  <c r="U53" i="5" s="1"/>
  <c r="O52" i="5"/>
  <c r="S52" i="5" s="1"/>
  <c r="W52" i="5" s="1"/>
  <c r="N52" i="5"/>
  <c r="R52" i="5" s="1"/>
  <c r="V52" i="5" s="1"/>
  <c r="M52" i="5"/>
  <c r="Q52" i="5" s="1"/>
  <c r="U52" i="5" s="1"/>
  <c r="O51" i="5"/>
  <c r="S51" i="5" s="1"/>
  <c r="W51" i="5" s="1"/>
  <c r="N51" i="5"/>
  <c r="R51" i="5" s="1"/>
  <c r="V51" i="5" s="1"/>
  <c r="M51" i="5"/>
  <c r="Q51" i="5" s="1"/>
  <c r="U51" i="5" s="1"/>
  <c r="O50" i="5"/>
  <c r="S50" i="5"/>
  <c r="W50" i="5" s="1"/>
  <c r="N50" i="5"/>
  <c r="R50" i="5" s="1"/>
  <c r="V50" i="5" s="1"/>
  <c r="M50" i="5"/>
  <c r="Q50" i="5" s="1"/>
  <c r="U50" i="5" s="1"/>
  <c r="O49" i="5"/>
  <c r="S49" i="5" s="1"/>
  <c r="W49" i="5" s="1"/>
  <c r="N49" i="5"/>
  <c r="R49" i="5" s="1"/>
  <c r="V49" i="5" s="1"/>
  <c r="M49" i="5"/>
  <c r="Q49" i="5" s="1"/>
  <c r="U49" i="5" s="1"/>
  <c r="O48" i="5"/>
  <c r="S48" i="5" s="1"/>
  <c r="W48" i="5" s="1"/>
  <c r="N48" i="5"/>
  <c r="R48" i="5" s="1"/>
  <c r="V48" i="5" s="1"/>
  <c r="M48" i="5"/>
  <c r="Q48" i="5" s="1"/>
  <c r="U48" i="5" s="1"/>
  <c r="O47" i="5"/>
  <c r="S47" i="5" s="1"/>
  <c r="W47" i="5" s="1"/>
  <c r="N47" i="5"/>
  <c r="R47" i="5" s="1"/>
  <c r="V47" i="5" s="1"/>
  <c r="M47" i="5"/>
  <c r="Q47" i="5" s="1"/>
  <c r="U47" i="5" s="1"/>
  <c r="O46" i="5"/>
  <c r="S46" i="5" s="1"/>
  <c r="W46" i="5" s="1"/>
  <c r="N46" i="5"/>
  <c r="R46" i="5" s="1"/>
  <c r="V46" i="5" s="1"/>
  <c r="M46" i="5"/>
  <c r="Q46" i="5" s="1"/>
  <c r="U46" i="5" s="1"/>
  <c r="O45" i="5"/>
  <c r="S45" i="5" s="1"/>
  <c r="W45" i="5" s="1"/>
  <c r="N45" i="5"/>
  <c r="R45" i="5" s="1"/>
  <c r="V45" i="5" s="1"/>
  <c r="M45" i="5"/>
  <c r="Q45" i="5" s="1"/>
  <c r="U45" i="5" s="1"/>
  <c r="Q44" i="5"/>
  <c r="U44" i="5" s="1"/>
  <c r="O44" i="5"/>
  <c r="S44" i="5" s="1"/>
  <c r="W44" i="5" s="1"/>
  <c r="N44" i="5"/>
  <c r="R44" i="5" s="1"/>
  <c r="V44" i="5" s="1"/>
  <c r="O43" i="5"/>
  <c r="S43" i="5" s="1"/>
  <c r="W43" i="5" s="1"/>
  <c r="N43" i="5"/>
  <c r="R43" i="5" s="1"/>
  <c r="V43" i="5" s="1"/>
  <c r="M43" i="5"/>
  <c r="Q43" i="5" s="1"/>
  <c r="U43" i="5" s="1"/>
  <c r="O42" i="5"/>
  <c r="S42" i="5" s="1"/>
  <c r="W42" i="5" s="1"/>
  <c r="N42" i="5"/>
  <c r="R42" i="5" s="1"/>
  <c r="V42" i="5" s="1"/>
  <c r="M42" i="5"/>
  <c r="Q42" i="5" s="1"/>
  <c r="O41" i="5"/>
  <c r="S41" i="5" s="1"/>
  <c r="W41" i="5" s="1"/>
  <c r="N41" i="5"/>
  <c r="R41" i="5" s="1"/>
  <c r="V41" i="5" s="1"/>
  <c r="M41" i="5"/>
  <c r="Q41" i="5" s="1"/>
  <c r="U41" i="5" s="1"/>
  <c r="O39" i="5"/>
  <c r="S39" i="5" s="1"/>
  <c r="N39" i="5"/>
  <c r="R39" i="5" s="1"/>
  <c r="M39" i="5"/>
  <c r="Q39" i="5" s="1"/>
  <c r="Z37" i="5"/>
  <c r="P37" i="5"/>
  <c r="L37" i="5"/>
  <c r="K37" i="5"/>
  <c r="J37" i="5"/>
  <c r="N36" i="5"/>
  <c r="R36" i="5" s="1"/>
  <c r="V36" i="5" s="1"/>
  <c r="M36" i="5"/>
  <c r="Q36" i="5"/>
  <c r="U36" i="5" s="1"/>
  <c r="N35" i="5"/>
  <c r="R35" i="5" s="1"/>
  <c r="V35" i="5" s="1"/>
  <c r="M35" i="5"/>
  <c r="Q35" i="5" s="1"/>
  <c r="U35" i="5" s="1"/>
  <c r="N34" i="5"/>
  <c r="R34" i="5" s="1"/>
  <c r="V34" i="5" s="1"/>
  <c r="M34" i="5"/>
  <c r="Q34" i="5" s="1"/>
  <c r="U34" i="5" s="1"/>
  <c r="N33" i="5"/>
  <c r="R33" i="5" s="1"/>
  <c r="V33" i="5" s="1"/>
  <c r="M33" i="5"/>
  <c r="Q33" i="5" s="1"/>
  <c r="U33" i="5" s="1"/>
  <c r="O32" i="5"/>
  <c r="S32" i="5" s="1"/>
  <c r="W32" i="5" s="1"/>
  <c r="N32" i="5"/>
  <c r="R32" i="5" s="1"/>
  <c r="V32" i="5" s="1"/>
  <c r="M32" i="5"/>
  <c r="Q32" i="5" s="1"/>
  <c r="U32" i="5" s="1"/>
  <c r="O31" i="5"/>
  <c r="S31" i="5" s="1"/>
  <c r="W31" i="5" s="1"/>
  <c r="N31" i="5"/>
  <c r="R31" i="5" s="1"/>
  <c r="V31" i="5" s="1"/>
  <c r="M31" i="5"/>
  <c r="Q31" i="5" s="1"/>
  <c r="U31" i="5" s="1"/>
  <c r="O30" i="5"/>
  <c r="S30" i="5" s="1"/>
  <c r="W30" i="5" s="1"/>
  <c r="N30" i="5"/>
  <c r="R30" i="5" s="1"/>
  <c r="V30" i="5" s="1"/>
  <c r="M30" i="5"/>
  <c r="Q30" i="5" s="1"/>
  <c r="U30" i="5" s="1"/>
  <c r="O29" i="5"/>
  <c r="S29" i="5" s="1"/>
  <c r="W29" i="5" s="1"/>
  <c r="N29" i="5"/>
  <c r="R29" i="5" s="1"/>
  <c r="V29" i="5" s="1"/>
  <c r="M29" i="5"/>
  <c r="Q29" i="5" s="1"/>
  <c r="U29" i="5" s="1"/>
  <c r="O28" i="5"/>
  <c r="S28" i="5" s="1"/>
  <c r="W28" i="5" s="1"/>
  <c r="N28" i="5"/>
  <c r="R28" i="5" s="1"/>
  <c r="V28" i="5" s="1"/>
  <c r="M28" i="5"/>
  <c r="Q28" i="5" s="1"/>
  <c r="U28" i="5" s="1"/>
  <c r="O27" i="5"/>
  <c r="S27" i="5" s="1"/>
  <c r="W27" i="5" s="1"/>
  <c r="N27" i="5"/>
  <c r="R27" i="5" s="1"/>
  <c r="V27" i="5" s="1"/>
  <c r="I27" i="5"/>
  <c r="I37" i="5" s="1"/>
  <c r="O26" i="5"/>
  <c r="S26" i="5" s="1"/>
  <c r="W26" i="5" s="1"/>
  <c r="N26" i="5"/>
  <c r="R26" i="5" s="1"/>
  <c r="V26" i="5" s="1"/>
  <c r="M26" i="5"/>
  <c r="Q26" i="5" s="1"/>
  <c r="U26" i="5" s="1"/>
  <c r="O25" i="5"/>
  <c r="S25" i="5" s="1"/>
  <c r="W25" i="5" s="1"/>
  <c r="N25" i="5"/>
  <c r="R25" i="5" s="1"/>
  <c r="V25" i="5" s="1"/>
  <c r="M25" i="5"/>
  <c r="Q25" i="5" s="1"/>
  <c r="U25" i="5" s="1"/>
  <c r="O24" i="5"/>
  <c r="S24" i="5" s="1"/>
  <c r="W24" i="5" s="1"/>
  <c r="N24" i="5"/>
  <c r="R24" i="5" s="1"/>
  <c r="V24" i="5" s="1"/>
  <c r="M24" i="5"/>
  <c r="Q24" i="5" s="1"/>
  <c r="U24" i="5" s="1"/>
  <c r="O23" i="5"/>
  <c r="S23" i="5" s="1"/>
  <c r="W23" i="5" s="1"/>
  <c r="N23" i="5"/>
  <c r="R23" i="5" s="1"/>
  <c r="V23" i="5" s="1"/>
  <c r="M23" i="5"/>
  <c r="Q23" i="5" s="1"/>
  <c r="U23" i="5" s="1"/>
  <c r="O22" i="5"/>
  <c r="S22" i="5" s="1"/>
  <c r="W22" i="5" s="1"/>
  <c r="N22" i="5"/>
  <c r="R22" i="5" s="1"/>
  <c r="V22" i="5" s="1"/>
  <c r="M22" i="5"/>
  <c r="Q22" i="5" s="1"/>
  <c r="U22" i="5" s="1"/>
  <c r="O21" i="5"/>
  <c r="S21" i="5" s="1"/>
  <c r="W21" i="5" s="1"/>
  <c r="N21" i="5"/>
  <c r="R21" i="5"/>
  <c r="V21" i="5" s="1"/>
  <c r="M21" i="5"/>
  <c r="Q21" i="5" s="1"/>
  <c r="U21" i="5" s="1"/>
  <c r="O20" i="5"/>
  <c r="S20" i="5" s="1"/>
  <c r="W20" i="5" s="1"/>
  <c r="N20" i="5"/>
  <c r="R20" i="5" s="1"/>
  <c r="V20" i="5" s="1"/>
  <c r="M20" i="5"/>
  <c r="Q20" i="5" s="1"/>
  <c r="U20" i="5" s="1"/>
  <c r="O19" i="5"/>
  <c r="S19" i="5" s="1"/>
  <c r="N19" i="5"/>
  <c r="R19" i="5" s="1"/>
  <c r="V19" i="5" s="1"/>
  <c r="M19" i="5"/>
  <c r="Q19" i="5"/>
  <c r="U19" i="5" s="1"/>
  <c r="O18" i="5"/>
  <c r="S18" i="5" s="1"/>
  <c r="W18" i="5" s="1"/>
  <c r="N18" i="5"/>
  <c r="R18" i="5" s="1"/>
  <c r="V18" i="5" s="1"/>
  <c r="M18" i="5"/>
  <c r="Q18" i="5" s="1"/>
  <c r="U18" i="5" s="1"/>
  <c r="O17" i="5"/>
  <c r="S17" i="5" s="1"/>
  <c r="W17" i="5" s="1"/>
  <c r="N17" i="5"/>
  <c r="R17" i="5" s="1"/>
  <c r="V17" i="5" s="1"/>
  <c r="M17" i="5"/>
  <c r="Q17" i="5" s="1"/>
  <c r="U17" i="5" s="1"/>
  <c r="O16" i="5"/>
  <c r="S16" i="5" s="1"/>
  <c r="W16" i="5" s="1"/>
  <c r="N16" i="5"/>
  <c r="R16" i="5" s="1"/>
  <c r="M16" i="5"/>
  <c r="Q16" i="5" s="1"/>
  <c r="U16" i="5" s="1"/>
  <c r="O15" i="5"/>
  <c r="S15" i="5" s="1"/>
  <c r="W15" i="5" s="1"/>
  <c r="N15" i="5"/>
  <c r="R15" i="5" s="1"/>
  <c r="V15" i="5" s="1"/>
  <c r="M15" i="5"/>
  <c r="Q15" i="5" s="1"/>
  <c r="U15" i="5" s="1"/>
  <c r="V140" i="5"/>
  <c r="K161" i="1" l="1"/>
  <c r="H161" i="1"/>
  <c r="T96" i="1"/>
  <c r="I142" i="1"/>
  <c r="J142" i="1"/>
  <c r="R93" i="1"/>
  <c r="U35" i="1"/>
  <c r="N142" i="1"/>
  <c r="J82" i="5"/>
  <c r="J111" i="5" s="1"/>
  <c r="R141" i="5"/>
  <c r="I52" i="1"/>
  <c r="M118" i="1"/>
  <c r="S78" i="5"/>
  <c r="S81" i="5" s="1"/>
  <c r="M142" i="1"/>
  <c r="R90" i="1"/>
  <c r="R74" i="1"/>
  <c r="R61" i="1"/>
  <c r="M52" i="1"/>
  <c r="U62" i="1"/>
  <c r="Q75" i="1"/>
  <c r="R80" i="1"/>
  <c r="I83" i="1"/>
  <c r="I96" i="1"/>
  <c r="V75" i="1"/>
  <c r="I118" i="1"/>
  <c r="H168" i="1"/>
  <c r="O124" i="1"/>
  <c r="Q76" i="1"/>
  <c r="S166" i="1"/>
  <c r="W80" i="1"/>
  <c r="W83" i="1"/>
  <c r="Q48" i="1"/>
  <c r="S52" i="1"/>
  <c r="W61" i="1"/>
  <c r="S49" i="1"/>
  <c r="M103" i="1"/>
  <c r="M113" i="1"/>
  <c r="V58" i="1"/>
  <c r="U40" i="1"/>
  <c r="Q30" i="1"/>
  <c r="H167" i="1"/>
  <c r="R58" i="1"/>
  <c r="U23" i="1"/>
  <c r="T110" i="5"/>
  <c r="T111" i="5" s="1"/>
  <c r="O153" i="1"/>
  <c r="S61" i="1"/>
  <c r="U29" i="1"/>
  <c r="S64" i="1"/>
  <c r="U85" i="1"/>
  <c r="Q26" i="1"/>
  <c r="Q89" i="1"/>
  <c r="Q60" i="1"/>
  <c r="U17" i="1"/>
  <c r="U15" i="1"/>
  <c r="O165" i="1"/>
  <c r="M148" i="1"/>
  <c r="X111" i="5"/>
  <c r="X142" i="5" s="1"/>
  <c r="V148" i="1"/>
  <c r="V153" i="1" s="1"/>
  <c r="L82" i="5"/>
  <c r="L111" i="5" s="1"/>
  <c r="Q110" i="5"/>
  <c r="U141" i="5"/>
  <c r="V30" i="1"/>
  <c r="U30" i="1" s="1"/>
  <c r="M61" i="1"/>
  <c r="K167" i="1"/>
  <c r="Q51" i="1"/>
  <c r="Q84" i="1"/>
  <c r="Q38" i="1"/>
  <c r="U37" i="1"/>
  <c r="Q29" i="1"/>
  <c r="Q18" i="1"/>
  <c r="U60" i="1"/>
  <c r="U57" i="1"/>
  <c r="M49" i="1"/>
  <c r="I108" i="1"/>
  <c r="I113" i="1"/>
  <c r="V52" i="1"/>
  <c r="U50" i="1"/>
  <c r="V80" i="1"/>
  <c r="U78" i="1"/>
  <c r="K153" i="1"/>
  <c r="S153" i="1"/>
  <c r="R148" i="1"/>
  <c r="I55" i="1"/>
  <c r="I67" i="1"/>
  <c r="I74" i="1"/>
  <c r="I80" i="1"/>
  <c r="S80" i="1"/>
  <c r="S83" i="1"/>
  <c r="Q65" i="1"/>
  <c r="V64" i="1"/>
  <c r="M27" i="5"/>
  <c r="Q27" i="5" s="1"/>
  <c r="U27" i="5" s="1"/>
  <c r="U37" i="5" s="1"/>
  <c r="I141" i="5"/>
  <c r="P82" i="5"/>
  <c r="P111" i="5" s="1"/>
  <c r="K141" i="5"/>
  <c r="O141" i="5"/>
  <c r="S141" i="5"/>
  <c r="J141" i="5"/>
  <c r="J142" i="5" s="1"/>
  <c r="N141" i="5"/>
  <c r="H154" i="5"/>
  <c r="P153" i="1"/>
  <c r="J148" i="1"/>
  <c r="H162" i="1"/>
  <c r="N97" i="1"/>
  <c r="N98" i="1" s="1"/>
  <c r="N125" i="1" s="1"/>
  <c r="R52" i="1"/>
  <c r="I61" i="1"/>
  <c r="I77" i="1"/>
  <c r="S96" i="1"/>
  <c r="I148" i="1"/>
  <c r="U36" i="1"/>
  <c r="V48" i="1"/>
  <c r="U48" i="1" s="1"/>
  <c r="V70" i="1"/>
  <c r="V76" i="1"/>
  <c r="U76" i="1" s="1"/>
  <c r="V88" i="1"/>
  <c r="V90" i="1" s="1"/>
  <c r="Q91" i="1"/>
  <c r="Q50" i="1"/>
  <c r="M90" i="1"/>
  <c r="Q92" i="1"/>
  <c r="U82" i="1"/>
  <c r="U38" i="1"/>
  <c r="Q36" i="1"/>
  <c r="U31" i="1"/>
  <c r="Q27" i="1"/>
  <c r="Q23" i="1"/>
  <c r="Q19" i="1"/>
  <c r="Q17" i="1"/>
  <c r="W153" i="1"/>
  <c r="K82" i="5"/>
  <c r="K111" i="5" s="1"/>
  <c r="P141" i="5"/>
  <c r="T141" i="5"/>
  <c r="U19" i="1"/>
  <c r="U18" i="1"/>
  <c r="U16" i="1"/>
  <c r="W52" i="1"/>
  <c r="V26" i="1"/>
  <c r="U26" i="1" s="1"/>
  <c r="U94" i="1"/>
  <c r="R77" i="1"/>
  <c r="M93" i="1"/>
  <c r="M77" i="1"/>
  <c r="Q33" i="1"/>
  <c r="O37" i="5"/>
  <c r="W84" i="1"/>
  <c r="W87" i="1" s="1"/>
  <c r="S87" i="1"/>
  <c r="U72" i="1"/>
  <c r="Q53" i="1"/>
  <c r="R55" i="1"/>
  <c r="Q73" i="1"/>
  <c r="Q57" i="1"/>
  <c r="Q40" i="1"/>
  <c r="Q35" i="1"/>
  <c r="Q113" i="1"/>
  <c r="O168" i="1"/>
  <c r="V141" i="5"/>
  <c r="L141" i="5"/>
  <c r="L142" i="5" s="1"/>
  <c r="Q141" i="5"/>
  <c r="N148" i="1"/>
  <c r="N153" i="1" s="1"/>
  <c r="X61" i="1"/>
  <c r="I70" i="1"/>
  <c r="L124" i="1"/>
  <c r="V73" i="1"/>
  <c r="U73" i="1" s="1"/>
  <c r="U89" i="1"/>
  <c r="K162" i="1"/>
  <c r="M74" i="1"/>
  <c r="Q63" i="1"/>
  <c r="U51" i="1"/>
  <c r="Q31" i="1"/>
  <c r="Q25" i="1"/>
  <c r="O60" i="5"/>
  <c r="R49" i="1"/>
  <c r="U33" i="1"/>
  <c r="W56" i="1"/>
  <c r="W58" i="1" s="1"/>
  <c r="S58" i="1"/>
  <c r="I87" i="1"/>
  <c r="S74" i="1"/>
  <c r="I90" i="1"/>
  <c r="U25" i="1"/>
  <c r="W49" i="1"/>
  <c r="V59" i="1"/>
  <c r="V61" i="1" s="1"/>
  <c r="W64" i="1"/>
  <c r="V71" i="1"/>
  <c r="W88" i="1"/>
  <c r="W90" i="1" s="1"/>
  <c r="S90" i="1"/>
  <c r="Q62" i="1"/>
  <c r="R64" i="1"/>
  <c r="Q82" i="1"/>
  <c r="H165" i="1"/>
  <c r="L153" i="1"/>
  <c r="S45" i="1"/>
  <c r="K97" i="1"/>
  <c r="K98" i="1" s="1"/>
  <c r="P97" i="1"/>
  <c r="P98" i="1" s="1"/>
  <c r="U68" i="1"/>
  <c r="S70" i="1"/>
  <c r="R83" i="1"/>
  <c r="U39" i="1"/>
  <c r="V27" i="1"/>
  <c r="U27" i="1" s="1"/>
  <c r="V84" i="1"/>
  <c r="V53" i="1"/>
  <c r="U53" i="1" s="1"/>
  <c r="V65" i="1"/>
  <c r="U65" i="1" s="1"/>
  <c r="W74" i="1"/>
  <c r="V91" i="1"/>
  <c r="U91" i="1" s="1"/>
  <c r="Q88" i="1"/>
  <c r="Q78" i="1"/>
  <c r="Q59" i="1"/>
  <c r="M83" i="1"/>
  <c r="M58" i="1"/>
  <c r="M87" i="1"/>
  <c r="Q39" i="1"/>
  <c r="X153" i="1"/>
  <c r="U148" i="1"/>
  <c r="U153" i="1" s="1"/>
  <c r="Q148" i="1"/>
  <c r="L97" i="1"/>
  <c r="L98" i="1" s="1"/>
  <c r="I58" i="1"/>
  <c r="I93" i="1"/>
  <c r="W70" i="1"/>
  <c r="W96" i="1"/>
  <c r="T61" i="1"/>
  <c r="Q108" i="1"/>
  <c r="X124" i="1"/>
  <c r="M64" i="1"/>
  <c r="M96" i="1"/>
  <c r="M67" i="1"/>
  <c r="M55" i="1"/>
  <c r="Q79" i="1"/>
  <c r="Q54" i="1"/>
  <c r="Q72" i="1"/>
  <c r="V39" i="5"/>
  <c r="V60" i="5" s="1"/>
  <c r="R60" i="5"/>
  <c r="U62" i="5"/>
  <c r="U81" i="5" s="1"/>
  <c r="Q81" i="5"/>
  <c r="O150" i="5" s="1"/>
  <c r="V16" i="5"/>
  <c r="V37" i="5" s="1"/>
  <c r="R37" i="5"/>
  <c r="W19" i="5"/>
  <c r="W37" i="5" s="1"/>
  <c r="S37" i="5"/>
  <c r="S60" i="5"/>
  <c r="W39" i="5"/>
  <c r="W60" i="5" s="1"/>
  <c r="V81" i="5"/>
  <c r="U39" i="5"/>
  <c r="Q60" i="5"/>
  <c r="U42" i="5"/>
  <c r="S149" i="5" s="1"/>
  <c r="O149" i="5"/>
  <c r="J45" i="1"/>
  <c r="I27" i="1"/>
  <c r="I45" i="1" s="1"/>
  <c r="M70" i="1"/>
  <c r="M45" i="1"/>
  <c r="Q95" i="1"/>
  <c r="V95" i="1"/>
  <c r="Q66" i="1"/>
  <c r="R67" i="1"/>
  <c r="V66" i="1"/>
  <c r="T45" i="1"/>
  <c r="W53" i="1"/>
  <c r="W55" i="1" s="1"/>
  <c r="S55" i="1"/>
  <c r="U54" i="1"/>
  <c r="N81" i="5"/>
  <c r="N60" i="5"/>
  <c r="I81" i="5"/>
  <c r="H150" i="5" s="1"/>
  <c r="H151" i="5"/>
  <c r="N37" i="5"/>
  <c r="R81" i="5"/>
  <c r="H149" i="5"/>
  <c r="U69" i="1"/>
  <c r="W75" i="1"/>
  <c r="W77" i="1" s="1"/>
  <c r="S77" i="1"/>
  <c r="U79" i="1"/>
  <c r="V83" i="1"/>
  <c r="W91" i="1"/>
  <c r="W93" i="1" s="1"/>
  <c r="S93" i="1"/>
  <c r="U92" i="1"/>
  <c r="Q47" i="1"/>
  <c r="M60" i="5"/>
  <c r="K149" i="5" s="1"/>
  <c r="M81" i="5"/>
  <c r="K150" i="5" s="1"/>
  <c r="T153" i="1"/>
  <c r="O97" i="1"/>
  <c r="O98" i="1" s="1"/>
  <c r="J97" i="1"/>
  <c r="I64" i="1"/>
  <c r="Q71" i="1"/>
  <c r="K124" i="1"/>
  <c r="W65" i="1"/>
  <c r="W67" i="1" s="1"/>
  <c r="S67" i="1"/>
  <c r="R96" i="1"/>
  <c r="Q94" i="1"/>
  <c r="Q81" i="1"/>
  <c r="Q56" i="1"/>
  <c r="Q37" i="1"/>
  <c r="Q21" i="1"/>
  <c r="R45" i="1"/>
  <c r="Q15" i="1"/>
  <c r="I49" i="1"/>
  <c r="W45" i="1"/>
  <c r="U63" i="1"/>
  <c r="K168" i="1"/>
  <c r="Q69" i="1"/>
  <c r="O167" i="1"/>
  <c r="Q68" i="1"/>
  <c r="R70" i="1"/>
  <c r="Q85" i="1"/>
  <c r="R87" i="1"/>
  <c r="Q16" i="1"/>
  <c r="P124" i="1"/>
  <c r="J124" i="1"/>
  <c r="T124" i="1"/>
  <c r="U124" i="1"/>
  <c r="I153" i="1" l="1"/>
  <c r="U52" i="1"/>
  <c r="K142" i="5"/>
  <c r="O161" i="1"/>
  <c r="Q77" i="1"/>
  <c r="U59" i="1"/>
  <c r="U61" i="1" s="1"/>
  <c r="V55" i="1"/>
  <c r="M153" i="1"/>
  <c r="Q64" i="1"/>
  <c r="P142" i="5"/>
  <c r="Q61" i="1"/>
  <c r="T142" i="5"/>
  <c r="H166" i="1"/>
  <c r="W78" i="5"/>
  <c r="W81" i="5" s="1"/>
  <c r="W82" i="5" s="1"/>
  <c r="W111" i="5" s="1"/>
  <c r="W142" i="5" s="1"/>
  <c r="U64" i="1"/>
  <c r="Q49" i="1"/>
  <c r="Q67" i="1"/>
  <c r="O166" i="1"/>
  <c r="V74" i="1"/>
  <c r="U75" i="1"/>
  <c r="U77" i="1" s="1"/>
  <c r="O125" i="1"/>
  <c r="O154" i="1" s="1"/>
  <c r="Q52" i="1"/>
  <c r="P125" i="1"/>
  <c r="P154" i="1" s="1"/>
  <c r="V93" i="1"/>
  <c r="K166" i="1"/>
  <c r="U93" i="1"/>
  <c r="Q90" i="1"/>
  <c r="Q124" i="1"/>
  <c r="Q87" i="1"/>
  <c r="R153" i="1"/>
  <c r="U81" i="1"/>
  <c r="U83" i="1" s="1"/>
  <c r="U70" i="1"/>
  <c r="Q93" i="1"/>
  <c r="J153" i="1"/>
  <c r="V77" i="1"/>
  <c r="Q58" i="1"/>
  <c r="I124" i="1"/>
  <c r="K125" i="1"/>
  <c r="K154" i="1" s="1"/>
  <c r="L125" i="1"/>
  <c r="L154" i="1" s="1"/>
  <c r="Q83" i="1"/>
  <c r="V45" i="1"/>
  <c r="V49" i="1"/>
  <c r="K160" i="1"/>
  <c r="Q153" i="1"/>
  <c r="U80" i="1"/>
  <c r="M37" i="5"/>
  <c r="K151" i="5" s="1"/>
  <c r="K148" i="5" s="1"/>
  <c r="K159" i="5" s="1"/>
  <c r="M97" i="1"/>
  <c r="R97" i="1"/>
  <c r="R98" i="1" s="1"/>
  <c r="R125" i="1" s="1"/>
  <c r="Q74" i="1"/>
  <c r="Q37" i="5"/>
  <c r="O151" i="5" s="1"/>
  <c r="O148" i="5" s="1"/>
  <c r="O159" i="5" s="1"/>
  <c r="N154" i="1"/>
  <c r="M124" i="1"/>
  <c r="S97" i="1"/>
  <c r="S98" i="1" s="1"/>
  <c r="S125" i="1" s="1"/>
  <c r="S154" i="1" s="1"/>
  <c r="U84" i="1"/>
  <c r="U87" i="1" s="1"/>
  <c r="V87" i="1"/>
  <c r="N82" i="5"/>
  <c r="N111" i="5" s="1"/>
  <c r="N142" i="5" s="1"/>
  <c r="Q80" i="1"/>
  <c r="Q55" i="1"/>
  <c r="Q70" i="1"/>
  <c r="O163" i="1"/>
  <c r="Q96" i="1"/>
  <c r="U55" i="1"/>
  <c r="U88" i="1"/>
  <c r="U90" i="1" s="1"/>
  <c r="X45" i="1"/>
  <c r="U21" i="1"/>
  <c r="W97" i="1"/>
  <c r="W98" i="1" s="1"/>
  <c r="W125" i="1" s="1"/>
  <c r="W154" i="1" s="1"/>
  <c r="O162" i="1"/>
  <c r="U56" i="1"/>
  <c r="U58" i="1" s="1"/>
  <c r="T97" i="1"/>
  <c r="T98" i="1" s="1"/>
  <c r="T125" i="1" s="1"/>
  <c r="T154" i="1" s="1"/>
  <c r="U71" i="1"/>
  <c r="U74" i="1" s="1"/>
  <c r="J98" i="1"/>
  <c r="J125" i="1" s="1"/>
  <c r="AC82" i="5"/>
  <c r="R82" i="5"/>
  <c r="R111" i="5" s="1"/>
  <c r="U47" i="1"/>
  <c r="U49" i="1" s="1"/>
  <c r="Q45" i="1"/>
  <c r="I97" i="1"/>
  <c r="I98" i="1" s="1"/>
  <c r="H148" i="5"/>
  <c r="H159" i="5" s="1"/>
  <c r="D160" i="5"/>
  <c r="V96" i="1"/>
  <c r="U95" i="1"/>
  <c r="U96" i="1" s="1"/>
  <c r="V82" i="5"/>
  <c r="V111" i="5" s="1"/>
  <c r="I82" i="5"/>
  <c r="I111" i="5" s="1"/>
  <c r="I142" i="5" s="1"/>
  <c r="U66" i="1"/>
  <c r="V67" i="1"/>
  <c r="H163" i="1"/>
  <c r="U60" i="5"/>
  <c r="U82" i="5" s="1"/>
  <c r="U111" i="5" s="1"/>
  <c r="S82" i="5"/>
  <c r="S111" i="5" s="1"/>
  <c r="S142" i="5" s="1"/>
  <c r="S151" i="5"/>
  <c r="S161" i="1" l="1"/>
  <c r="S162" i="1"/>
  <c r="Q82" i="5"/>
  <c r="Q111" i="5" s="1"/>
  <c r="I125" i="1"/>
  <c r="I154" i="1" s="1"/>
  <c r="M82" i="5"/>
  <c r="M111" i="5" s="1"/>
  <c r="M142" i="5" s="1"/>
  <c r="R154" i="1"/>
  <c r="J154" i="1"/>
  <c r="K170" i="1"/>
  <c r="X97" i="1"/>
  <c r="X98" i="1" s="1"/>
  <c r="X125" i="1" s="1"/>
  <c r="X154" i="1" s="1"/>
  <c r="U67" i="1"/>
  <c r="U97" i="1" s="1"/>
  <c r="H160" i="1"/>
  <c r="H170" i="1" s="1"/>
  <c r="M98" i="1"/>
  <c r="M125" i="1" s="1"/>
  <c r="M154" i="1" s="1"/>
  <c r="O160" i="1"/>
  <c r="O170" i="1" s="1"/>
  <c r="V97" i="1"/>
  <c r="V98" i="1" s="1"/>
  <c r="V125" i="1" s="1"/>
  <c r="V154" i="1" s="1"/>
  <c r="Q97" i="1"/>
  <c r="Q98" i="1" s="1"/>
  <c r="Q125" i="1" s="1"/>
  <c r="Q154" i="1" s="1"/>
  <c r="S163" i="1"/>
  <c r="U45" i="1"/>
  <c r="O82" i="5" l="1"/>
  <c r="O111" i="5" s="1"/>
  <c r="O142" i="5" s="1"/>
  <c r="U98" i="1"/>
  <c r="U125" i="1" s="1"/>
  <c r="U154" i="1" s="1"/>
  <c r="S160" i="1"/>
  <c r="S170" i="1" s="1"/>
</calcChain>
</file>

<file path=xl/comments1.xml><?xml version="1.0" encoding="utf-8"?>
<comments xmlns="http://schemas.openxmlformats.org/spreadsheetml/2006/main">
  <authors>
    <author>stagnt</author>
    <author>ingjsn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186"/>
          </rPr>
          <t>stagnt: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T62" authorId="1">
      <text>
        <r>
          <rPr>
            <b/>
            <sz val="9"/>
            <color indexed="81"/>
            <rFont val="Tahoma"/>
            <family val="2"/>
            <charset val="186"/>
          </rPr>
          <t>ingjsn: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36" authorId="0">
      <text>
        <r>
          <rPr>
            <b/>
            <sz val="8"/>
            <color indexed="81"/>
            <rFont val="Tahoma"/>
            <family val="2"/>
            <charset val="186"/>
          </rPr>
          <t>stagnt: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<sst xmlns="http://schemas.openxmlformats.org/spreadsheetml/2006/main" count="1237" uniqueCount="361">
  <si>
    <t>tūkst. Lt</t>
  </si>
  <si>
    <t>Programos tikslo kodas</t>
  </si>
  <si>
    <t>Uždavinio kodas</t>
  </si>
  <si>
    <t>Priemonės kodas</t>
  </si>
  <si>
    <t>Priemonės pavadinimas</t>
  </si>
  <si>
    <t>Asignavimų valdytojo kodas</t>
  </si>
  <si>
    <t>Priemonės vykdytojo kodas</t>
  </si>
  <si>
    <t>Finansavimo šaltinis</t>
  </si>
  <si>
    <t>Iš viso</t>
  </si>
  <si>
    <t>Išlaidoms</t>
  </si>
  <si>
    <t>01</t>
  </si>
  <si>
    <t>02</t>
  </si>
  <si>
    <t>Finansavimo šaltiniai</t>
  </si>
  <si>
    <t>Ekonominės klasifikacijos grupės</t>
  </si>
  <si>
    <t>1.2. turtui įsigyti ir finansiniams įsipareigojimams vykdyti</t>
  </si>
  <si>
    <t>Pavadinimas</t>
  </si>
  <si>
    <t>Iš jų darbo užmokesčiui</t>
  </si>
  <si>
    <t>Finansavimo šaltinių suvestinė</t>
  </si>
  <si>
    <t>1. IŠ VISO LĖŠŲ POREIKIS:</t>
  </si>
  <si>
    <t>2.2. KITI ŠALTINIAI, IŠ VISO:</t>
  </si>
  <si>
    <t>2.1. SAVIVALDYBĖS  LĖŠOS, IŠ VISO:</t>
  </si>
  <si>
    <t>2. FINANSAVIMO ŠALTINIAI: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</si>
  <si>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</si>
  <si>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</si>
  <si>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2.2.5. Paskolos lėšos </t>
    </r>
    <r>
      <rPr>
        <b/>
        <sz val="10"/>
        <rFont val="Times New Roman"/>
        <family val="1"/>
      </rPr>
      <t>P</t>
    </r>
  </si>
  <si>
    <r>
      <t xml:space="preserve">2.2.6. Kiti finansavimo šaltiniai </t>
    </r>
    <r>
      <rPr>
        <b/>
        <sz val="10"/>
        <rFont val="Times New Roman"/>
        <family val="1"/>
      </rPr>
      <t>Kt</t>
    </r>
  </si>
  <si>
    <t>2.1.2. Savivaldybės privatizavimo fondo lėšos PF</t>
  </si>
  <si>
    <t>Bendras lėšų  poreikis ir numatomi finansavimo šaltiniai</t>
  </si>
  <si>
    <t>Asignavimai (n-1)-iesiems metams</t>
  </si>
  <si>
    <t xml:space="preserve">n-ųjų metų skirti asignavimai
</t>
  </si>
  <si>
    <t>Projektas n+1-iesiems metams</t>
  </si>
  <si>
    <t>Projektas n+2-iesiems metams</t>
  </si>
  <si>
    <r>
      <t xml:space="preserve">2.2.2.Kelių priežiūros ir plėtros programos lėšos </t>
    </r>
    <r>
      <rPr>
        <b/>
        <sz val="10"/>
        <rFont val="Times New Roman"/>
        <family val="1"/>
      </rPr>
      <t>KPPP</t>
    </r>
  </si>
  <si>
    <t>1.1. išlaidoms, iš jų:</t>
  </si>
  <si>
    <t>1.1.1. darbo užmokesčiui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</si>
  <si>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</si>
  <si>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2.1.1.2. 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</si>
  <si>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 2.1.1.3.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</si>
  <si>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2.1.1.4. Specialiosios programos lėšos (pajamos už atsitiktines paslaugas) </t>
    </r>
    <r>
      <rPr>
        <b/>
        <sz val="10"/>
        <rFont val="Times New Roman"/>
        <family val="1"/>
      </rPr>
      <t>SB(SPN)</t>
    </r>
  </si>
  <si>
    <t>2.1.1. Savivaldybės biudžetas, iš jo:</t>
  </si>
  <si>
    <r>
      <t xml:space="preserve">2.1.1.5. 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</si>
  <si>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2.1.1.6. 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</si>
  <si>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r>
      <t xml:space="preserve"> 2.1.1.7.  Savivaldybės biudžeto apyvartos lėšos ES finansinės paramos programų laikinam lėšų stygiui dengti </t>
    </r>
    <r>
      <rPr>
        <b/>
        <sz val="10"/>
        <rFont val="Times New Roman"/>
        <family val="1"/>
      </rPr>
      <t>SB(ES)</t>
    </r>
  </si>
  <si>
    <r>
      <t xml:space="preserve"> 2.1.1.8.  Valstybės ir savivaldybės biudžeto tarpusavio atsiskaitymų lėšos </t>
    </r>
    <r>
      <rPr>
        <b/>
        <sz val="10"/>
        <rFont val="Times New Roman"/>
        <family val="1"/>
      </rPr>
      <t>SB(TA)</t>
    </r>
  </si>
  <si>
    <r>
      <t xml:space="preserve">2.1.1.9. Privalomojo sveikatos draudimo fondo lėšos </t>
    </r>
    <r>
      <rPr>
        <b/>
        <sz val="10"/>
        <rFont val="Times New Roman"/>
        <family val="1"/>
      </rPr>
      <t>SB(PSDF)</t>
    </r>
  </si>
  <si>
    <r>
      <t xml:space="preserve">2.1.1.10. Privalomojo sveikatos draudimo fondo lėšos </t>
    </r>
    <r>
      <rPr>
        <b/>
        <sz val="10"/>
        <rFont val="Times New Roman"/>
        <family val="1"/>
      </rPr>
      <t>PSDF(TA)</t>
    </r>
  </si>
  <si>
    <t>(Pareigos)</t>
  </si>
  <si>
    <t>(Parašas)</t>
  </si>
  <si>
    <t>(Vardas, pavardė)</t>
  </si>
  <si>
    <t>01 ŠVIETIMO PASLAUGŲ UŽTIKRINIMAS IR GERINIMAS</t>
  </si>
  <si>
    <t>03</t>
  </si>
  <si>
    <t>SB(VB)</t>
  </si>
  <si>
    <t>SB</t>
  </si>
  <si>
    <t>Įgyvendinti Ilgalaikės pilietinio ir tautinio ugdymo programos nuostatas</t>
  </si>
  <si>
    <t>04</t>
  </si>
  <si>
    <t>190551068</t>
  </si>
  <si>
    <t>190550347</t>
  </si>
  <si>
    <t>190550151</t>
  </si>
  <si>
    <t>290549940</t>
  </si>
  <si>
    <t>290565040</t>
  </si>
  <si>
    <t>190565235</t>
  </si>
  <si>
    <t>190565573</t>
  </si>
  <si>
    <t>190565388</t>
  </si>
  <si>
    <t>190565192</t>
  </si>
  <si>
    <t>190563412</t>
  </si>
  <si>
    <t>190563565</t>
  </si>
  <si>
    <t>190565420</t>
  </si>
  <si>
    <t>190564133</t>
  </si>
  <si>
    <t>190565769</t>
  </si>
  <si>
    <t>190566860</t>
  </si>
  <si>
    <t>190565954</t>
  </si>
  <si>
    <t>157701712</t>
  </si>
  <si>
    <t>288712070</t>
  </si>
  <si>
    <t>Žagarės gimnazija</t>
  </si>
  <si>
    <t>Švietimo centras</t>
  </si>
  <si>
    <t>ES</t>
  </si>
  <si>
    <t>Įgyvendinti ugdymo turinio atnaujinimo ir kitas strategijas,  tobulinti švietimo vadybą</t>
  </si>
  <si>
    <t>1</t>
  </si>
  <si>
    <t>Organizuotų olimpiadų ir konkursų sk.</t>
  </si>
  <si>
    <t>Švietimo įstaigų vadovų susirinkimai, posėdžiai, metodinės išvykos, seminarai, renginiai</t>
  </si>
  <si>
    <t>LRVB</t>
  </si>
  <si>
    <t>Planas</t>
  </si>
  <si>
    <t>Savivaldybės administracija</t>
  </si>
  <si>
    <t>SB(P)</t>
  </si>
  <si>
    <t>Mokinių konkursų ir dalykinių olimpiadų organizavimas pagal Švietimo ir mokslo ministerijos patvirtintą planą</t>
  </si>
  <si>
    <t xml:space="preserve">Vaikų darželis „Vyturėlis“ </t>
  </si>
  <si>
    <t xml:space="preserve">Lopšelis-darželis „Saulutė“ </t>
  </si>
  <si>
    <t xml:space="preserve">Lopšelis-darželis „Ąžuoliukas“ </t>
  </si>
  <si>
    <t xml:space="preserve">„Aušros“ gimnazija </t>
  </si>
  <si>
    <t xml:space="preserve">Žagarės gimnazija </t>
  </si>
  <si>
    <t xml:space="preserve">Gasčiūnų pagrindinė mokykla </t>
  </si>
  <si>
    <t xml:space="preserve">Kriukų pagrindinė mokykla </t>
  </si>
  <si>
    <t xml:space="preserve">Mindaugių pagrindinė mokykla </t>
  </si>
  <si>
    <t xml:space="preserve">Joniškio jaunimo ir suaugusiųjų mokykla </t>
  </si>
  <si>
    <t xml:space="preserve">Iš viso  programai </t>
  </si>
  <si>
    <t xml:space="preserve">Žagarės vaikų darželis „Vyšniukas“ </t>
  </si>
  <si>
    <t>Iš viso uždaviniui</t>
  </si>
  <si>
    <t>Iš viso tikslui</t>
  </si>
  <si>
    <t>Dalyvavusių vaikų ir suaugusiųjų sk.</t>
  </si>
  <si>
    <t xml:space="preserve">Žagarės specialioji mokykla </t>
  </si>
  <si>
    <t>190565616</t>
  </si>
  <si>
    <t>Turtui įsigyti ir finansiniams įsipareigojimams vykdyti</t>
  </si>
  <si>
    <t xml:space="preserve">Iš viso uždaviniui  </t>
  </si>
  <si>
    <t xml:space="preserve">Renginių sk.  </t>
  </si>
  <si>
    <t>SB (BIP)</t>
  </si>
  <si>
    <t>SAVIVALDYBĖS  LĖŠOS, IŠ VISO:</t>
  </si>
  <si>
    <t>KITI ŠALTINIAI, IŠ VISO:</t>
  </si>
  <si>
    <t xml:space="preserve">Joniškio sporto centras </t>
  </si>
  <si>
    <t>Tobulinti švietimo padalinio specialistų ir ugdymo įstaigų vadovų veiklos savianalizę ir vadybinę kompetenciją</t>
  </si>
  <si>
    <t>Iš viso priemonei:</t>
  </si>
  <si>
    <t>Žagarės specialioji mokykla</t>
  </si>
  <si>
    <t xml:space="preserve">Lopšelis-darželis „Ąžuoliukas“  </t>
  </si>
  <si>
    <t xml:space="preserve">„Saulės“ pagrindinė mokykla </t>
  </si>
  <si>
    <r>
      <t xml:space="preserve">Joniškio sporto centras </t>
    </r>
    <r>
      <rPr>
        <b/>
        <sz val="10"/>
        <color indexed="8"/>
        <rFont val="Times New Roman"/>
        <family val="1"/>
      </rPr>
      <t/>
    </r>
  </si>
  <si>
    <t>Žagarės vaikų darželis „Vyšniukas"</t>
  </si>
  <si>
    <t>Vaikų darželis „Vyturėlis“ -</t>
  </si>
  <si>
    <t xml:space="preserve">„Aušros“ gimnazija - </t>
  </si>
  <si>
    <t xml:space="preserve">Ugdytinių skaičius </t>
  </si>
  <si>
    <t>VšĮ „Spalvų Harmonija“</t>
  </si>
  <si>
    <t xml:space="preserve">Plikiškių mokykla-daugiafunkcis centras  </t>
  </si>
  <si>
    <t>302829166</t>
  </si>
  <si>
    <t>Plikiškių mokykla-daugiafunkcis centras</t>
  </si>
  <si>
    <t xml:space="preserve">Tikslingas mokinio krepšelio paskirstymas ir naudojimas </t>
  </si>
  <si>
    <t>Skaistgirio vidurinės mokyklos katilinės paprastasis remontas įrengiant du biokuro katilus</t>
  </si>
  <si>
    <t>Švietimo centras (lėšos Pedagoginei psichologinei tarnybai )</t>
  </si>
  <si>
    <r>
      <t xml:space="preserve">Savivaldybės biudžeto lėšos </t>
    </r>
    <r>
      <rPr>
        <b/>
        <sz val="12"/>
        <rFont val="Times New Roman"/>
        <family val="1"/>
        <charset val="186"/>
      </rPr>
      <t>SB</t>
    </r>
  </si>
  <si>
    <r>
      <t xml:space="preserve">Biudžetinių įstaigų pajamos </t>
    </r>
    <r>
      <rPr>
        <b/>
        <sz val="12"/>
        <rFont val="Times New Roman"/>
        <family val="1"/>
      </rPr>
      <t>BIP</t>
    </r>
  </si>
  <si>
    <r>
      <t xml:space="preserve">Valstybės biudžeto specialiosios tikslinės dotacijos lėšos </t>
    </r>
    <r>
      <rPr>
        <b/>
        <sz val="12"/>
        <rFont val="Times New Roman"/>
        <family val="1"/>
      </rPr>
      <t>SB(VB)</t>
    </r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</si>
  <si>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S(PF)</t>
    </r>
  </si>
  <si>
    <r>
      <t xml:space="preserve">Europos Sąjungos paramos lėšos </t>
    </r>
    <r>
      <rPr>
        <b/>
        <sz val="12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</si>
  <si>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2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</si>
  <si>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2"/>
        <rFont val="Times New Roman"/>
        <family val="1"/>
        <charset val="186"/>
      </rPr>
      <t>Kt</t>
    </r>
  </si>
  <si>
    <t>IŠ VISO:</t>
  </si>
  <si>
    <r>
      <t>Savivaldybės paskolos lėšos</t>
    </r>
    <r>
      <rPr>
        <b/>
        <sz val="12"/>
        <rFont val="Times New Roman"/>
        <family val="1"/>
        <charset val="186"/>
      </rPr>
      <t xml:space="preserve">      SB</t>
    </r>
    <r>
      <rPr>
        <sz val="12"/>
        <rFont val="Times New Roman"/>
        <family val="1"/>
      </rPr>
      <t xml:space="preserve">( </t>
    </r>
    <r>
      <rPr>
        <b/>
        <sz val="12"/>
        <rFont val="Times New Roman"/>
        <family val="1"/>
      </rPr>
      <t>P)</t>
    </r>
  </si>
  <si>
    <t xml:space="preserve">Gataučių Marcės Katiliūtės mokykla </t>
  </si>
  <si>
    <t xml:space="preserve">A. Raudonikio  meno mokykla </t>
  </si>
  <si>
    <t xml:space="preserve"> SB(VB)</t>
  </si>
  <si>
    <t xml:space="preserve">Mato Slančiausko progimnazija </t>
  </si>
  <si>
    <t xml:space="preserve">Gataučių Marcės Katiliūtės mokykla   </t>
  </si>
  <si>
    <t xml:space="preserve">Kriukų pagrindinė mokykla su Ikimokyklinio ugdymo skyrium </t>
  </si>
  <si>
    <t xml:space="preserve">Gataučių Marcės Katiliūtės  mokykla </t>
  </si>
  <si>
    <t xml:space="preserve">Švietimo įstaigų ugdymo aplinkos finansavimas </t>
  </si>
  <si>
    <t>2017 metų išlaidų projektas</t>
  </si>
  <si>
    <t>Mato Slančiausko progimnazija</t>
  </si>
  <si>
    <t>Ugdymo prieinamumo didinimas ikimokyklinio ir priešmokyklinio amžiaus vaikams</t>
  </si>
  <si>
    <t>Parengtas investicinis projektas ir paraiška</t>
  </si>
  <si>
    <t>Pilietinio ir tautinio ugdymo, prevencinių programų,  ir projektų koordinavimas ir vykdymas, kitų akcijų ir švenčių organizavimas.</t>
  </si>
  <si>
    <t xml:space="preserve">Žagarės gimnazija  su Gaižaičių skyriumi  </t>
  </si>
  <si>
    <t xml:space="preserve">Skaistgirio   gimnazija </t>
  </si>
  <si>
    <r>
      <t xml:space="preserve">Valstybės  biudžeto kitos dotacijos </t>
    </r>
    <r>
      <rPr>
        <b/>
        <sz val="12"/>
        <rFont val="Times New Roman"/>
        <family val="1"/>
      </rPr>
      <t>SB(VBK)</t>
    </r>
  </si>
  <si>
    <t xml:space="preserve"> tūkst. Eurų</t>
  </si>
  <si>
    <t>SB(VBK)</t>
  </si>
  <si>
    <t xml:space="preserve">„Saulės“  pagrindinė  mokykla </t>
  </si>
  <si>
    <t>Švietimo ir sporto skyriaus vyriausioji specialistė</t>
  </si>
  <si>
    <t>Už priemonę atsakingas skyrius</t>
  </si>
  <si>
    <t>2018 metų išlaidų projektas</t>
  </si>
  <si>
    <t>2017 metai</t>
  </si>
  <si>
    <t>Užtikrinti kokybišką ugdymo proceso organizavimą</t>
  </si>
  <si>
    <t>Sudaryti sąlygas ugdytis ir įgyti išsilavinimą pagal įvairias ugdymo programas</t>
  </si>
  <si>
    <t>Helena Pidkovienė</t>
  </si>
  <si>
    <t>09</t>
  </si>
  <si>
    <t>Biudžetinių įstaigų pajamų paskirstymas</t>
  </si>
  <si>
    <t>2018 metai</t>
  </si>
  <si>
    <t>2016 metams skirti asignavimai</t>
  </si>
  <si>
    <t>2018 metų asignavimų projektas</t>
  </si>
  <si>
    <t xml:space="preserve"> Valstybės investicijų programa</t>
  </si>
  <si>
    <t>Gerinti švietimo įstaigų  materialinę bazę ir užtikrinti saugią ugdymo aplinką</t>
  </si>
  <si>
    <t>autobusų parkas</t>
  </si>
  <si>
    <t>geltonieji aut.</t>
  </si>
  <si>
    <t>Modernizuotas pastatas</t>
  </si>
  <si>
    <t>Modernizuota katilinė</t>
  </si>
  <si>
    <t>Trečiojo amžiaus universiteto veiklos organizavimas</t>
  </si>
  <si>
    <t>Klausytojų skaičius</t>
  </si>
  <si>
    <t>Mokinių pavėžimo į mokyklą kompensavimas</t>
  </si>
  <si>
    <t>Sudaryti sąlygas mokiniams naudotis LR įstatymuose numatytomis lengvatomis ir paslaugomis</t>
  </si>
  <si>
    <t xml:space="preserve">Neformaliajam vaikų švietimui </t>
  </si>
  <si>
    <t xml:space="preserve"> </t>
  </si>
  <si>
    <t>01 PROGRAMOS  „ŠVIETIMO PASLAUGŲ UŽTIKRINIMAS IR GERINIMAS“ IŠLAIDŲ IR PRODUKTO KRITERIJŲ SUVESTINĖ</t>
  </si>
  <si>
    <t>Skyriai,  padaliniai, atsakingi už priemonių vykdymą</t>
  </si>
  <si>
    <t>Architektūros ir teritorijų planavimo skyrius</t>
  </si>
  <si>
    <t xml:space="preserve">Švietimo ir sporto skyrius </t>
  </si>
  <si>
    <t>Gaižaičių seniūnija</t>
  </si>
  <si>
    <t>Buhalterinės apskaitos skyrius</t>
  </si>
  <si>
    <t>10</t>
  </si>
  <si>
    <t xml:space="preserve">Teisės ir metrikacijos skyrius </t>
  </si>
  <si>
    <t>Gataučių seniūnija</t>
  </si>
  <si>
    <t>Ekonominės plėtros ir investicijų skyrius</t>
  </si>
  <si>
    <t>11</t>
  </si>
  <si>
    <t>Vaiko teisių apsaugos skyrius</t>
  </si>
  <si>
    <t>Kepalių seniūnija</t>
  </si>
  <si>
    <t>Finansų skyrius</t>
  </si>
  <si>
    <t>12</t>
  </si>
  <si>
    <t>Ūkio skyrius</t>
  </si>
  <si>
    <t>Kriukų seniūnija</t>
  </si>
  <si>
    <t>05</t>
  </si>
  <si>
    <t>Kultūros ir viešųjų ryšių skyrius</t>
  </si>
  <si>
    <t>13</t>
  </si>
  <si>
    <t xml:space="preserve">Žemės ūkio skyrius </t>
  </si>
  <si>
    <t>Rudiškių seniūnija</t>
  </si>
  <si>
    <t>06</t>
  </si>
  <si>
    <t>Kanceliarijos skyrius</t>
  </si>
  <si>
    <t>14</t>
  </si>
  <si>
    <t>Joniškio seniūnija</t>
  </si>
  <si>
    <t xml:space="preserve">Saugėlaukio seniūnija          </t>
  </si>
  <si>
    <t>07</t>
  </si>
  <si>
    <t>Infrastruktūros skyrius</t>
  </si>
  <si>
    <t>15</t>
  </si>
  <si>
    <t>Žagarės seniūnija</t>
  </si>
  <si>
    <t>Satkūnų seniūnija</t>
  </si>
  <si>
    <t>08</t>
  </si>
  <si>
    <t>Socialinės paramos ir sveikatos skyrius</t>
  </si>
  <si>
    <t>16</t>
  </si>
  <si>
    <t>Skaistgirio seniūnija</t>
  </si>
  <si>
    <t>09,  02</t>
  </si>
  <si>
    <t>Panaudotos lėšos pagal įstaigų poreikius, proc.</t>
  </si>
  <si>
    <t>09,04</t>
  </si>
  <si>
    <t>Modernizuota mokyklų, sk.</t>
  </si>
  <si>
    <t xml:space="preserve">Modernizuota ikimokyklinio ugdymo įstaigų sk., </t>
  </si>
  <si>
    <t xml:space="preserve">Modernizuota  neformalaus ugdymo įstaigų įstaigų, sk. </t>
  </si>
  <si>
    <t>03,09</t>
  </si>
  <si>
    <r>
      <t>Skaistgirio gimnazija su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Ikimokyklinio ugdymo skyriumi </t>
    </r>
    <r>
      <rPr>
        <b/>
        <sz val="12"/>
        <color indexed="8"/>
        <rFont val="Times New Roman"/>
        <family val="1"/>
      </rPr>
      <t xml:space="preserve"> </t>
    </r>
  </si>
  <si>
    <r>
      <t>Žagarės gimnazija /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Su Gaižaičių skyriumi    </t>
    </r>
  </si>
  <si>
    <r>
      <t xml:space="preserve">Mindaugių pagrindinė mokykla </t>
    </r>
    <r>
      <rPr>
        <b/>
        <sz val="12"/>
        <color indexed="8"/>
        <rFont val="Times New Roman"/>
        <family val="1"/>
      </rPr>
      <t xml:space="preserve"> </t>
    </r>
  </si>
  <si>
    <r>
      <t xml:space="preserve">Joniškio jaunimo ir suaugusiųjų mokykla </t>
    </r>
    <r>
      <rPr>
        <b/>
        <sz val="12"/>
        <color indexed="8"/>
        <rFont val="Times New Roman"/>
        <family val="1"/>
      </rPr>
      <t xml:space="preserve"> </t>
    </r>
  </si>
  <si>
    <r>
      <t xml:space="preserve">A. Raudonikio  meno mokykla </t>
    </r>
    <r>
      <rPr>
        <b/>
        <sz val="12"/>
        <color indexed="8"/>
        <rFont val="Times New Roman"/>
        <family val="1"/>
      </rPr>
      <t xml:space="preserve"> s</t>
    </r>
    <r>
      <rPr>
        <sz val="12"/>
        <color indexed="8"/>
        <rFont val="Times New Roman"/>
        <family val="1"/>
      </rPr>
      <t>u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Žagarės skyriumi</t>
    </r>
  </si>
  <si>
    <r>
      <t xml:space="preserve">Skaistgirio gimnazija su Ikimokyklinio ugdymo skyriumi  </t>
    </r>
    <r>
      <rPr>
        <b/>
        <sz val="12"/>
        <color indexed="8"/>
        <rFont val="Times New Roman"/>
        <family val="1"/>
      </rPr>
      <t xml:space="preserve"> </t>
    </r>
  </si>
  <si>
    <r>
      <t xml:space="preserve">„Saulės“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pagrindinė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mokykla  </t>
    </r>
  </si>
  <si>
    <r>
      <t xml:space="preserve">Kriukų pagrindinė mokykla su ikimokyklinio ugdymo skyriumi   </t>
    </r>
    <r>
      <rPr>
        <b/>
        <sz val="12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/>
    </r>
  </si>
  <si>
    <r>
      <t>A. Raudonikio  meno mokykla su Žagarės skyrium</t>
    </r>
    <r>
      <rPr>
        <b/>
        <sz val="12"/>
        <color indexed="8"/>
        <rFont val="Times New Roman"/>
        <family val="1"/>
      </rPr>
      <t xml:space="preserve">i </t>
    </r>
  </si>
  <si>
    <t>Pavežama vaikų, sk.</t>
  </si>
  <si>
    <t xml:space="preserve">Bendrojo lavinimo mokyklų modernizavimas </t>
  </si>
  <si>
    <t>Produkto vertinimo kriterijus</t>
  </si>
  <si>
    <t>19</t>
  </si>
  <si>
    <t>20</t>
  </si>
  <si>
    <t>21</t>
  </si>
  <si>
    <t>22</t>
  </si>
  <si>
    <t>Joniškio „Saulės" pagrindinės mokyklos senojo pastato aktų salės ir tualetų atnaujinimas</t>
  </si>
  <si>
    <t>Joniškio r. Skaistgirio gimnazijos patalpų pritaikymas ikimokykliniam ugdymui</t>
  </si>
  <si>
    <r>
      <t>Vaikų ir jaunimo neformalaus ugdymo galimybių plėtra (</t>
    </r>
    <r>
      <rPr>
        <i/>
        <sz val="12"/>
        <color indexed="8"/>
        <rFont val="Times New Roman"/>
        <family val="1"/>
        <charset val="186"/>
      </rPr>
      <t>Joniškio Algimanto Raudonikio meno mokykla)</t>
    </r>
  </si>
  <si>
    <t xml:space="preserve">   </t>
  </si>
  <si>
    <t>Sudaryti sąlygas  saviraiškai, užimtumui ir socializacijai</t>
  </si>
  <si>
    <t>Edukacinių renginių, projektų organizavimas ir suaugusiųjų švietimas</t>
  </si>
  <si>
    <t>Neformaliojo suaugusiųjų švietimo programų įgyvendinimas</t>
  </si>
  <si>
    <t xml:space="preserve">Švietimo centras   </t>
  </si>
  <si>
    <t>Klausytojų sk.</t>
  </si>
  <si>
    <t>Metodinė medžiaga</t>
  </si>
  <si>
    <t>2016 išlaidos</t>
  </si>
  <si>
    <t>2019 metų išlaidų projektas</t>
  </si>
  <si>
    <t>2019 metai</t>
  </si>
  <si>
    <t>JONIŠKIO RAJONO SAVIVALDYBĖS 2017–2019 M._STRATEGINIS VEIKLOS PLANAS</t>
  </si>
  <si>
    <t xml:space="preserve">Gasčiūnų pagrindinė mokykla su Ikimokyklinio ugdymo  skyriumi </t>
  </si>
  <si>
    <t>Erazmus + Gataučių M. Katiliūtės mokykla</t>
  </si>
  <si>
    <t>Erazmus +KA1 „Aušros“ gimnazija</t>
  </si>
  <si>
    <t>2019 metų asignavimų projektas</t>
  </si>
  <si>
    <t>2017 metams skirti asignavimai</t>
  </si>
  <si>
    <t xml:space="preserve">Gasčiūnų pagrindinė mokykla su Ikimokyklinio ugdymo skyriumi </t>
  </si>
  <si>
    <t>296.9</t>
  </si>
  <si>
    <t xml:space="preserve">Fnansuoja-mų etatų skaičius </t>
  </si>
  <si>
    <t xml:space="preserve">Neformalus vaikų švietimas </t>
  </si>
  <si>
    <r>
      <t xml:space="preserve">Žagarės gimnazija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</si>
  <si>
    <t xml:space="preserve">Gataučių M. Katiliūtės  mokykla   </t>
  </si>
  <si>
    <t>Žemės ūkio skyrius</t>
  </si>
  <si>
    <t xml:space="preserve">Švietimo, kultūros ir sporto skyrius </t>
  </si>
  <si>
    <t xml:space="preserve">Saugėlaukio seniūnija    </t>
  </si>
  <si>
    <t>BIP</t>
  </si>
  <si>
    <t>2020 metų išlaidų projektas</t>
  </si>
  <si>
    <t>2020 metai</t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</si>
  <si>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</si>
  <si>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Ugdytinių skaičius (asmenys)</t>
  </si>
  <si>
    <t>Konsultuotų vaikų skaičius (asmenys)</t>
  </si>
  <si>
    <t>Žagarės gimnazijos pastato rekonstravimas</t>
  </si>
  <si>
    <t>Mokinių pavežimo į mokyklą kompensavimas</t>
  </si>
  <si>
    <t>Pavežamų mokinių skaičius (asmenys)</t>
  </si>
  <si>
    <t>Gerinti švietimo įstaigų materialinę bazę ir užtikrinti saugią ugdymo aplinką</t>
  </si>
  <si>
    <t>Įgyvendinti ugdymo turinio atnaujinimo ir kitas strategijas, tobulinti švietimo vadybą</t>
  </si>
  <si>
    <t>09 02</t>
  </si>
  <si>
    <t>03 09</t>
  </si>
  <si>
    <t>Joniškio „Aušros“ gimnazijos modernizavimas</t>
  </si>
  <si>
    <t xml:space="preserve">Joniškio Algimanto Raudonikio meno mokyklos atnaujinimas </t>
  </si>
  <si>
    <t>Dalyvaujančių mokinių skaičius (asmenys)</t>
  </si>
  <si>
    <t>Rekostruotas pastatas (vnt.)</t>
  </si>
  <si>
    <t>Modernizuota mokykla (vnt.)</t>
  </si>
  <si>
    <t>Modernizuota neformalaus ugdymo įstaiga (vnt.)</t>
  </si>
  <si>
    <t>Modernizuota ikimokyklinio ir priešmokyklinio ugdymo įstaiga (vnt.)</t>
  </si>
  <si>
    <t>Joniškio vaikų lopšelio-darželio „Ąžuoliukas“ modernizavimas</t>
  </si>
  <si>
    <t>Organizuotų olimpiadų ir konkursų skaičius (vnt.)</t>
  </si>
  <si>
    <t>Programų skaičius (vnt.)</t>
  </si>
  <si>
    <t>Dalyvių skaičius (asmenys)</t>
  </si>
  <si>
    <r>
      <t xml:space="preserve">Valstybės biudžeto kitos dotacijos </t>
    </r>
    <r>
      <rPr>
        <b/>
        <sz val="12"/>
        <rFont val="Times New Roman"/>
        <family val="1"/>
      </rPr>
      <t>SB(VBK)</t>
    </r>
  </si>
  <si>
    <t>Įgyvendinti Etninės kultūros bendrosios programos nuostatas</t>
  </si>
  <si>
    <t>2018 išlaidos</t>
  </si>
  <si>
    <t>2021 metų išlaidų projektas</t>
  </si>
  <si>
    <t>2021 metai</t>
  </si>
  <si>
    <r>
      <t xml:space="preserve">A. Raudonikio  meno mokykla </t>
    </r>
    <r>
      <rPr>
        <b/>
        <sz val="12"/>
        <color indexed="8"/>
        <rFont val="Times New Roman"/>
        <family val="1"/>
      </rPr>
      <t xml:space="preserve"> </t>
    </r>
  </si>
  <si>
    <t xml:space="preserve">Skaistgirio gimnazija </t>
  </si>
  <si>
    <t>„Saulės“  pagrindinė  mokykla</t>
  </si>
  <si>
    <t>2019 metams skirti asignavimai</t>
  </si>
  <si>
    <t>Finansuojamų pareigybių skaičius (vnt.)</t>
  </si>
  <si>
    <t>59</t>
  </si>
  <si>
    <t>148</t>
  </si>
  <si>
    <t>149</t>
  </si>
  <si>
    <t>419</t>
  </si>
  <si>
    <t>212</t>
  </si>
  <si>
    <t>339</t>
  </si>
  <si>
    <t>252</t>
  </si>
  <si>
    <t>226</t>
  </si>
  <si>
    <t>617</t>
  </si>
  <si>
    <t>133</t>
  </si>
  <si>
    <t>174</t>
  </si>
  <si>
    <t>157</t>
  </si>
  <si>
    <t>34</t>
  </si>
  <si>
    <t>401</t>
  </si>
  <si>
    <t>420</t>
  </si>
  <si>
    <t>26</t>
  </si>
  <si>
    <t>600</t>
  </si>
  <si>
    <t>01 PROGRAMOS  „ŠVIETIMO PASLAUGŲ UŽTIKRINIMAS IR GERINIMAS“ IŠLAIDŲ IR PRODUKTO VERTINIMO KRITERIJŲ SUVESTINĖ</t>
  </si>
  <si>
    <t>JONIŠKIO RAJONO SAVIVALDYBĖS 2019–2021 M. STRATEGINIS VEIKLOS PLANAS</t>
  </si>
  <si>
    <t>560</t>
  </si>
  <si>
    <t>570</t>
  </si>
  <si>
    <t>550</t>
  </si>
  <si>
    <t>Įgyvendintų programų (veiklų) skaičius (vnt.)</t>
  </si>
  <si>
    <t>24</t>
  </si>
  <si>
    <t>800</t>
  </si>
  <si>
    <t>58</t>
  </si>
  <si>
    <t>412</t>
  </si>
  <si>
    <t>330</t>
  </si>
  <si>
    <t>320</t>
  </si>
  <si>
    <t>250</t>
  </si>
  <si>
    <t>248</t>
  </si>
  <si>
    <t>221</t>
  </si>
  <si>
    <t>610</t>
  </si>
  <si>
    <t>127</t>
  </si>
  <si>
    <t>120</t>
  </si>
  <si>
    <t>170</t>
  </si>
  <si>
    <t>165</t>
  </si>
  <si>
    <t>154</t>
  </si>
  <si>
    <t>150</t>
  </si>
  <si>
    <t>30</t>
  </si>
  <si>
    <t>380</t>
  </si>
  <si>
    <t>410</t>
  </si>
  <si>
    <t>18/,5</t>
  </si>
  <si>
    <t>5</t>
  </si>
  <si>
    <t>Ugdymo planui įgyvendinti, organizuoti, valdyti ir švietimo pagalbai teikti</t>
  </si>
  <si>
    <t>Renginių,seminarų skaičius (vnt.)
Konsultacijų skaičius (vnt.)</t>
  </si>
  <si>
    <t xml:space="preserve">3 
5 </t>
  </si>
  <si>
    <t>2018 metų išlaidos</t>
  </si>
  <si>
    <t>23</t>
  </si>
  <si>
    <t>Joniškio vaikų lopšelio-darželio „Saulutė“ modernizavimas</t>
  </si>
  <si>
    <t>Švietimo įstaigų modernizavimas ir edukacinių erdvių atnaujinimas</t>
  </si>
  <si>
    <t xml:space="preserve">„Saulės“ mokykla </t>
  </si>
  <si>
    <t>Sudaryti sąlygas saviraiškai, užimtumui ir socializacijai</t>
  </si>
  <si>
    <t>Edukacinių renginių šeimoms koordinavimas</t>
  </si>
  <si>
    <t>200</t>
  </si>
  <si>
    <t>Tėvų informavimas ir konsultavimas šeimos stiprinimo klausimais</t>
  </si>
  <si>
    <t>Konsultacijų skaičius     (vnt.)</t>
  </si>
  <si>
    <r>
      <t xml:space="preserve">Tobulinti švietimo padalinio specialistų ir ugdymo įstaigų vadovų veiklos savianalizę ir vadybinę kompetenciją, </t>
    </r>
    <r>
      <rPr>
        <b/>
        <sz val="12"/>
        <color theme="1"/>
        <rFont val="Times New Roman"/>
        <family val="1"/>
      </rPr>
      <t>koordinuoti ankstyvąją intervncinę pagalbą</t>
    </r>
  </si>
  <si>
    <r>
      <t>Švietimo padalinio specialistų, švietimo įstaigų vadovų</t>
    </r>
    <r>
      <rPr>
        <sz val="12"/>
        <color theme="1"/>
        <rFont val="Times New Roman"/>
        <family val="1"/>
      </rPr>
      <t xml:space="preserve"> ir kitų specialistų</t>
    </r>
    <r>
      <rPr>
        <i/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susirinkimai, posėdžiai, metodinės išvykos, seminarai, renginiai,</t>
    </r>
    <r>
      <rPr>
        <sz val="12"/>
        <color theme="1"/>
        <rFont val="Times New Roman"/>
        <family val="1"/>
      </rPr>
      <t xml:space="preserve"> ankstyvosios intervencinės pagalbos konsultacijos</t>
    </r>
  </si>
  <si>
    <r>
      <t>Mokinių konkursų ir dalykinių olimpiadų organizavimas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pagal Švietimo ir mokslo ministerijos patvirtintą planą</t>
    </r>
  </si>
  <si>
    <r>
      <t xml:space="preserve">Pilietinio ugdymo priemonių, tradicinių ir kitų švenčių, akcijų organizavimas, </t>
    </r>
    <r>
      <rPr>
        <sz val="12"/>
        <color theme="1"/>
        <rFont val="Times New Roman"/>
        <family val="1"/>
      </rPr>
      <t>švietimo įstaigų jubiliejų minėjimas</t>
    </r>
  </si>
  <si>
    <t>Modernizuotos  priešmokyklinio ugdymo grupės (vnt.)</t>
  </si>
  <si>
    <t xml:space="preserve">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</si>
</sst>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;[Red]0"/>
    <numFmt numFmtId="166" formatCode="0.0000"/>
  </numFmts>
  <fonts count="51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/>
      <sz val="9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0"/>
      <color indexed="8"/>
      <name val="Times New Roman"/>
      <family val="1"/>
    </font>
    <font>
      <sz val="12"/>
      <name val="Arial"/>
      <family val="2"/>
      <charset val="186"/>
    </font>
    <font>
      <sz val="12"/>
      <name val="Arial"/>
      <family val="2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44"/>
      <name val="Times New Roman"/>
      <family val="1"/>
    </font>
    <font>
      <b/>
      <sz val="12"/>
      <color indexed="42"/>
      <name val="Times New Roman"/>
      <family val="1"/>
    </font>
    <font>
      <sz val="11"/>
      <name val="Arial"/>
      <family val="2"/>
      <charset val="186"/>
    </font>
    <font>
      <i/>
      <sz val="12"/>
      <color indexed="8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i/>
      <sz val="12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8C8C8"/>
        <bgColor indexed="64"/>
      </patternFill>
    </fill>
  </fills>
  <borders count="196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641">
    <xf numFmtId="0" fontId="0" fillId="0" borderId="0" xfId="0"/>
    <xf numFmtId="164" fontId="5" fillId="2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164" fontId="5" fillId="2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/>
    </xf>
    <xf numFmtId="164" fontId="10" fillId="0" borderId="6" xfId="0" applyNumberFormat="1" applyFont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10" fillId="3" borderId="7" xfId="0" applyNumberFormat="1" applyFont="1" applyFill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/>
    </xf>
    <xf numFmtId="164" fontId="10" fillId="0" borderId="10" xfId="0" applyNumberFormat="1" applyFont="1" applyBorder="1" applyAlignment="1">
      <alignment horizontal="center" vertical="top" wrapText="1"/>
    </xf>
    <xf numFmtId="0" fontId="0" fillId="0" borderId="0" xfId="0" applyFill="1"/>
    <xf numFmtId="164" fontId="5" fillId="0" borderId="0" xfId="0" applyNumberFormat="1" applyFont="1" applyFill="1" applyBorder="1" applyAlignment="1">
      <alignment horizontal="center" vertical="top" wrapText="1"/>
    </xf>
    <xf numFmtId="164" fontId="5" fillId="4" borderId="11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9" fillId="0" borderId="0" xfId="0" applyFont="1" applyAlignment="1">
      <alignment horizontal="center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/>
    </xf>
    <xf numFmtId="164" fontId="10" fillId="0" borderId="16" xfId="0" applyNumberFormat="1" applyFont="1" applyBorder="1" applyAlignment="1">
      <alignment horizontal="center" vertical="top" wrapText="1"/>
    </xf>
    <xf numFmtId="164" fontId="10" fillId="0" borderId="17" xfId="0" applyNumberFormat="1" applyFont="1" applyBorder="1" applyAlignment="1">
      <alignment horizontal="center" vertical="top" wrapText="1"/>
    </xf>
    <xf numFmtId="0" fontId="6" fillId="0" borderId="0" xfId="0" applyFont="1"/>
    <xf numFmtId="0" fontId="13" fillId="0" borderId="0" xfId="0" applyFont="1" applyBorder="1"/>
    <xf numFmtId="0" fontId="6" fillId="0" borderId="0" xfId="0" applyFont="1" applyAlignment="1"/>
    <xf numFmtId="0" fontId="12" fillId="0" borderId="0" xfId="0" applyFont="1" applyFill="1" applyAlignment="1">
      <alignment horizontal="left"/>
    </xf>
    <xf numFmtId="164" fontId="10" fillId="0" borderId="2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5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164" fontId="5" fillId="2" borderId="24" xfId="0" applyNumberFormat="1" applyFont="1" applyFill="1" applyBorder="1" applyAlignment="1">
      <alignment horizontal="center" vertical="top" wrapText="1"/>
    </xf>
    <xf numFmtId="164" fontId="5" fillId="2" borderId="18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center" vertical="top" wrapText="1"/>
    </xf>
    <xf numFmtId="164" fontId="10" fillId="3" borderId="25" xfId="0" applyNumberFormat="1" applyFont="1" applyFill="1" applyBorder="1" applyAlignment="1">
      <alignment horizontal="center" vertical="top" wrapText="1"/>
    </xf>
    <xf numFmtId="164" fontId="10" fillId="0" borderId="26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2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2" borderId="20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top" wrapText="1"/>
    </xf>
    <xf numFmtId="0" fontId="14" fillId="0" borderId="0" xfId="0" applyFont="1"/>
    <xf numFmtId="164" fontId="9" fillId="0" borderId="0" xfId="1" applyNumberFormat="1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164" fontId="9" fillId="0" borderId="0" xfId="1" applyNumberFormat="1" applyFont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vertical="top"/>
    </xf>
    <xf numFmtId="164" fontId="4" fillId="0" borderId="0" xfId="0" applyNumberFormat="1" applyFont="1" applyBorder="1" applyAlignment="1">
      <alignment vertical="top"/>
    </xf>
    <xf numFmtId="164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horizontal="right" vertical="top"/>
    </xf>
    <xf numFmtId="164" fontId="15" fillId="0" borderId="0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vertical="top"/>
    </xf>
    <xf numFmtId="164" fontId="4" fillId="0" borderId="32" xfId="0" applyNumberFormat="1" applyFont="1" applyFill="1" applyBorder="1" applyAlignment="1">
      <alignment horizontal="center" vertical="top"/>
    </xf>
    <xf numFmtId="164" fontId="3" fillId="0" borderId="32" xfId="0" applyNumberFormat="1" applyFont="1" applyFill="1" applyBorder="1" applyAlignment="1">
      <alignment vertical="top"/>
    </xf>
    <xf numFmtId="164" fontId="2" fillId="0" borderId="32" xfId="0" applyNumberFormat="1" applyFont="1" applyFill="1" applyBorder="1" applyAlignment="1">
      <alignment vertical="top"/>
    </xf>
    <xf numFmtId="164" fontId="11" fillId="0" borderId="33" xfId="0" applyNumberFormat="1" applyFont="1" applyBorder="1" applyAlignment="1">
      <alignment vertical="center" textRotation="90" wrapText="1"/>
    </xf>
    <xf numFmtId="164" fontId="11" fillId="0" borderId="33" xfId="0" applyNumberFormat="1" applyFont="1" applyFill="1" applyBorder="1" applyAlignment="1">
      <alignment horizontal="center" vertical="center" textRotation="90" wrapText="1"/>
    </xf>
    <xf numFmtId="164" fontId="11" fillId="0" borderId="33" xfId="0" applyNumberFormat="1" applyFont="1" applyBorder="1" applyAlignment="1">
      <alignment horizontal="center" vertical="center" textRotation="90" wrapText="1"/>
    </xf>
    <xf numFmtId="164" fontId="11" fillId="0" borderId="33" xfId="0" applyNumberFormat="1" applyFont="1" applyBorder="1" applyAlignment="1">
      <alignment horizontal="center" vertical="center" textRotation="90"/>
    </xf>
    <xf numFmtId="164" fontId="11" fillId="0" borderId="34" xfId="0" applyNumberFormat="1" applyFont="1" applyBorder="1" applyAlignment="1">
      <alignment horizontal="center" vertical="center" textRotation="90"/>
    </xf>
    <xf numFmtId="164" fontId="4" fillId="0" borderId="29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horizontal="left" vertical="top"/>
    </xf>
    <xf numFmtId="164" fontId="4" fillId="0" borderId="0" xfId="0" applyNumberFormat="1" applyFont="1" applyAlignment="1">
      <alignment vertical="top"/>
    </xf>
    <xf numFmtId="164" fontId="4" fillId="0" borderId="35" xfId="0" applyNumberFormat="1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19" fillId="0" borderId="0" xfId="0" applyNumberFormat="1" applyFont="1" applyBorder="1" applyAlignment="1">
      <alignment horizontal="left" vertical="top"/>
    </xf>
    <xf numFmtId="164" fontId="19" fillId="0" borderId="29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Alignment="1">
      <alignment vertical="top"/>
    </xf>
    <xf numFmtId="164" fontId="6" fillId="3" borderId="0" xfId="0" applyNumberFormat="1" applyFont="1" applyFill="1" applyAlignment="1">
      <alignment vertical="top"/>
    </xf>
    <xf numFmtId="164" fontId="11" fillId="0" borderId="0" xfId="1" applyNumberFormat="1" applyFont="1" applyAlignment="1">
      <alignment horizontal="left" vertical="top"/>
    </xf>
    <xf numFmtId="164" fontId="11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vertical="top"/>
    </xf>
    <xf numFmtId="164" fontId="11" fillId="0" borderId="0" xfId="1" applyNumberFormat="1" applyFont="1"/>
    <xf numFmtId="164" fontId="11" fillId="0" borderId="0" xfId="1" applyNumberFormat="1" applyFont="1" applyFill="1" applyAlignment="1">
      <alignment vertical="top"/>
    </xf>
    <xf numFmtId="164" fontId="8" fillId="0" borderId="0" xfId="0" applyNumberFormat="1" applyFont="1" applyAlignment="1">
      <alignment vertical="top"/>
    </xf>
    <xf numFmtId="164" fontId="11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vertical="top"/>
    </xf>
    <xf numFmtId="164" fontId="9" fillId="0" borderId="0" xfId="1" applyNumberFormat="1" applyFont="1" applyBorder="1" applyAlignment="1">
      <alignment horizontal="left" vertical="top" wrapText="1"/>
    </xf>
    <xf numFmtId="164" fontId="24" fillId="0" borderId="0" xfId="1" applyNumberFormat="1" applyFont="1" applyBorder="1" applyAlignment="1">
      <alignment horizontal="center" vertical="center" wrapText="1"/>
    </xf>
    <xf numFmtId="164" fontId="24" fillId="0" borderId="0" xfId="1" applyNumberFormat="1" applyFont="1" applyBorder="1" applyAlignment="1">
      <alignment horizontal="center" vertical="top" wrapText="1"/>
    </xf>
    <xf numFmtId="164" fontId="0" fillId="0" borderId="0" xfId="0" applyNumberFormat="1" applyFill="1"/>
    <xf numFmtId="164" fontId="11" fillId="0" borderId="0" xfId="0" applyNumberFormat="1" applyFont="1" applyAlignment="1">
      <alignment vertical="top"/>
    </xf>
    <xf numFmtId="164" fontId="1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164" fontId="4" fillId="5" borderId="0" xfId="0" applyNumberFormat="1" applyFont="1" applyFill="1" applyAlignment="1">
      <alignment vertical="top"/>
    </xf>
    <xf numFmtId="0" fontId="25" fillId="0" borderId="0" xfId="0" applyFont="1"/>
    <xf numFmtId="0" fontId="39" fillId="0" borderId="0" xfId="0" applyFont="1" applyAlignment="1"/>
    <xf numFmtId="0" fontId="25" fillId="0" borderId="0" xfId="0" applyFont="1" applyAlignment="1"/>
    <xf numFmtId="49" fontId="25" fillId="0" borderId="0" xfId="0" applyNumberFormat="1" applyFont="1" applyAlignment="1">
      <alignment horizontal="right"/>
    </xf>
    <xf numFmtId="164" fontId="9" fillId="6" borderId="36" xfId="0" applyNumberFormat="1" applyFont="1" applyFill="1" applyBorder="1" applyAlignment="1">
      <alignment horizontal="center" vertical="top"/>
    </xf>
    <xf numFmtId="164" fontId="15" fillId="5" borderId="37" xfId="0" applyNumberFormat="1" applyFont="1" applyFill="1" applyBorder="1" applyAlignment="1">
      <alignment horizontal="center" vertical="top"/>
    </xf>
    <xf numFmtId="164" fontId="15" fillId="5" borderId="38" xfId="0" applyNumberFormat="1" applyFont="1" applyFill="1" applyBorder="1" applyAlignment="1">
      <alignment horizontal="center" vertical="top"/>
    </xf>
    <xf numFmtId="164" fontId="15" fillId="5" borderId="39" xfId="0" applyNumberFormat="1" applyFont="1" applyFill="1" applyBorder="1" applyAlignment="1">
      <alignment horizontal="center" vertical="top"/>
    </xf>
    <xf numFmtId="164" fontId="15" fillId="5" borderId="40" xfId="0" applyNumberFormat="1" applyFont="1" applyFill="1" applyBorder="1" applyAlignment="1">
      <alignment horizontal="center" vertical="top"/>
    </xf>
    <xf numFmtId="164" fontId="9" fillId="6" borderId="41" xfId="0" applyNumberFormat="1" applyFont="1" applyFill="1" applyBorder="1" applyAlignment="1">
      <alignment horizontal="center" vertical="top"/>
    </xf>
    <xf numFmtId="164" fontId="11" fillId="3" borderId="42" xfId="0" applyNumberFormat="1" applyFont="1" applyFill="1" applyBorder="1" applyAlignment="1">
      <alignment horizontal="left" vertical="top" wrapText="1"/>
    </xf>
    <xf numFmtId="164" fontId="11" fillId="3" borderId="43" xfId="0" applyNumberFormat="1" applyFont="1" applyFill="1" applyBorder="1" applyAlignment="1">
      <alignment horizontal="left" vertical="top" wrapText="1"/>
    </xf>
    <xf numFmtId="164" fontId="9" fillId="3" borderId="29" xfId="0" applyNumberFormat="1" applyFont="1" applyFill="1" applyBorder="1" applyAlignment="1">
      <alignment vertical="top"/>
    </xf>
    <xf numFmtId="164" fontId="28" fillId="0" borderId="29" xfId="0" applyNumberFormat="1" applyFont="1" applyBorder="1" applyAlignment="1">
      <alignment horizontal="left" wrapText="1"/>
    </xf>
    <xf numFmtId="164" fontId="11" fillId="3" borderId="44" xfId="0" applyNumberFormat="1" applyFont="1" applyFill="1" applyBorder="1" applyAlignment="1">
      <alignment horizontal="center" vertical="top"/>
    </xf>
    <xf numFmtId="164" fontId="14" fillId="0" borderId="45" xfId="0" applyNumberFormat="1" applyFont="1" applyFill="1" applyBorder="1" applyAlignment="1">
      <alignment vertical="distributed" wrapText="1"/>
    </xf>
    <xf numFmtId="164" fontId="14" fillId="3" borderId="29" xfId="0" applyNumberFormat="1" applyFont="1" applyFill="1" applyBorder="1" applyAlignment="1">
      <alignment vertical="distributed" wrapText="1"/>
    </xf>
    <xf numFmtId="164" fontId="15" fillId="3" borderId="45" xfId="0" applyNumberFormat="1" applyFont="1" applyFill="1" applyBorder="1" applyAlignment="1">
      <alignment vertical="distributed" wrapText="1"/>
    </xf>
    <xf numFmtId="164" fontId="14" fillId="3" borderId="46" xfId="0" applyNumberFormat="1" applyFont="1" applyFill="1" applyBorder="1" applyAlignment="1">
      <alignment vertical="distributed" wrapText="1"/>
    </xf>
    <xf numFmtId="164" fontId="11" fillId="3" borderId="46" xfId="0" applyNumberFormat="1" applyFont="1" applyFill="1" applyBorder="1" applyAlignment="1">
      <alignment horizontal="left" vertical="top" wrapText="1"/>
    </xf>
    <xf numFmtId="164" fontId="11" fillId="3" borderId="29" xfId="0" applyNumberFormat="1" applyFont="1" applyFill="1" applyBorder="1" applyAlignment="1">
      <alignment horizontal="center" vertical="top"/>
    </xf>
    <xf numFmtId="164" fontId="11" fillId="3" borderId="45" xfId="0" applyNumberFormat="1" applyFont="1" applyFill="1" applyBorder="1" applyAlignment="1">
      <alignment vertical="distributed" wrapText="1"/>
    </xf>
    <xf numFmtId="164" fontId="11" fillId="0" borderId="29" xfId="0" applyNumberFormat="1" applyFont="1" applyBorder="1" applyAlignment="1">
      <alignment wrapText="1"/>
    </xf>
    <xf numFmtId="164" fontId="31" fillId="3" borderId="45" xfId="0" applyNumberFormat="1" applyFont="1" applyFill="1" applyBorder="1" applyAlignment="1">
      <alignment vertical="distributed" wrapText="1"/>
    </xf>
    <xf numFmtId="164" fontId="30" fillId="3" borderId="45" xfId="0" applyNumberFormat="1" applyFont="1" applyFill="1" applyBorder="1" applyAlignment="1">
      <alignment vertical="distributed" wrapText="1"/>
    </xf>
    <xf numFmtId="164" fontId="11" fillId="3" borderId="47" xfId="0" applyNumberFormat="1" applyFont="1" applyFill="1" applyBorder="1" applyAlignment="1">
      <alignment horizontal="center" vertical="top"/>
    </xf>
    <xf numFmtId="164" fontId="14" fillId="3" borderId="48" xfId="0" applyNumberFormat="1" applyFont="1" applyFill="1" applyBorder="1" applyAlignment="1">
      <alignment vertical="distributed" wrapText="1"/>
    </xf>
    <xf numFmtId="164" fontId="31" fillId="3" borderId="49" xfId="0" applyNumberFormat="1" applyFont="1" applyFill="1" applyBorder="1" applyAlignment="1">
      <alignment vertical="distributed" wrapText="1"/>
    </xf>
    <xf numFmtId="164" fontId="14" fillId="3" borderId="50" xfId="0" applyNumberFormat="1" applyFont="1" applyFill="1" applyBorder="1" applyAlignment="1">
      <alignment vertical="distributed" wrapText="1"/>
    </xf>
    <xf numFmtId="164" fontId="11" fillId="3" borderId="50" xfId="0" applyNumberFormat="1" applyFont="1" applyFill="1" applyBorder="1" applyAlignment="1">
      <alignment horizontal="left" vertical="top" wrapText="1"/>
    </xf>
    <xf numFmtId="164" fontId="11" fillId="3" borderId="48" xfId="0" applyNumberFormat="1" applyFont="1" applyFill="1" applyBorder="1" applyAlignment="1">
      <alignment horizontal="center" vertical="top"/>
    </xf>
    <xf numFmtId="164" fontId="9" fillId="3" borderId="29" xfId="0" applyNumberFormat="1" applyFont="1" applyFill="1" applyBorder="1" applyAlignment="1">
      <alignment horizontal="right" vertical="top"/>
    </xf>
    <xf numFmtId="164" fontId="14" fillId="7" borderId="46" xfId="0" applyNumberFormat="1" applyFont="1" applyFill="1" applyBorder="1" applyAlignment="1">
      <alignment vertical="distributed" wrapText="1"/>
    </xf>
    <xf numFmtId="164" fontId="9" fillId="3" borderId="29" xfId="0" applyNumberFormat="1" applyFont="1" applyFill="1" applyBorder="1" applyAlignment="1">
      <alignment horizontal="center" vertical="top"/>
    </xf>
    <xf numFmtId="164" fontId="11" fillId="8" borderId="36" xfId="0" applyNumberFormat="1" applyFont="1" applyFill="1" applyBorder="1" applyAlignment="1">
      <alignment horizontal="center" vertical="top" wrapText="1"/>
    </xf>
    <xf numFmtId="164" fontId="11" fillId="3" borderId="36" xfId="0" applyNumberFormat="1" applyFont="1" applyFill="1" applyBorder="1" applyAlignment="1">
      <alignment horizontal="center" vertical="top"/>
    </xf>
    <xf numFmtId="164" fontId="11" fillId="6" borderId="0" xfId="0" applyNumberFormat="1" applyFont="1" applyFill="1" applyAlignment="1">
      <alignment vertical="top"/>
    </xf>
    <xf numFmtId="164" fontId="14" fillId="3" borderId="44" xfId="0" applyNumberFormat="1" applyFont="1" applyFill="1" applyBorder="1" applyAlignment="1">
      <alignment horizontal="center" vertical="top"/>
    </xf>
    <xf numFmtId="164" fontId="14" fillId="3" borderId="46" xfId="0" applyNumberFormat="1" applyFont="1" applyFill="1" applyBorder="1" applyAlignment="1">
      <alignment horizontal="right" vertical="distributed" wrapText="1"/>
    </xf>
    <xf numFmtId="164" fontId="14" fillId="3" borderId="29" xfId="0" applyNumberFormat="1" applyFont="1" applyFill="1" applyBorder="1" applyAlignment="1">
      <alignment horizontal="right" vertical="distributed" wrapText="1"/>
    </xf>
    <xf numFmtId="164" fontId="9" fillId="3" borderId="45" xfId="0" applyNumberFormat="1" applyFont="1" applyFill="1" applyBorder="1" applyAlignment="1">
      <alignment horizontal="center" vertical="distributed"/>
    </xf>
    <xf numFmtId="164" fontId="11" fillId="8" borderId="46" xfId="0" applyNumberFormat="1" applyFont="1" applyFill="1" applyBorder="1" applyAlignment="1">
      <alignment horizontal="center" vertical="top" wrapText="1"/>
    </xf>
    <xf numFmtId="164" fontId="11" fillId="3" borderId="45" xfId="0" applyNumberFormat="1" applyFont="1" applyFill="1" applyBorder="1" applyAlignment="1">
      <alignment horizontal="center" vertical="distributed"/>
    </xf>
    <xf numFmtId="164" fontId="14" fillId="3" borderId="47" xfId="0" applyNumberFormat="1" applyFont="1" applyFill="1" applyBorder="1" applyAlignment="1">
      <alignment horizontal="center" vertical="top"/>
    </xf>
    <xf numFmtId="164" fontId="14" fillId="3" borderId="50" xfId="0" applyNumberFormat="1" applyFont="1" applyFill="1" applyBorder="1" applyAlignment="1">
      <alignment horizontal="right" vertical="distributed" wrapText="1"/>
    </xf>
    <xf numFmtId="164" fontId="14" fillId="3" borderId="48" xfId="0" applyNumberFormat="1" applyFont="1" applyFill="1" applyBorder="1" applyAlignment="1">
      <alignment horizontal="right" vertical="distributed" wrapText="1"/>
    </xf>
    <xf numFmtId="164" fontId="14" fillId="3" borderId="49" xfId="0" applyNumberFormat="1" applyFont="1" applyFill="1" applyBorder="1" applyAlignment="1">
      <alignment horizontal="center" vertical="distributed"/>
    </xf>
    <xf numFmtId="164" fontId="11" fillId="3" borderId="50" xfId="0" applyNumberFormat="1" applyFont="1" applyFill="1" applyBorder="1" applyAlignment="1">
      <alignment horizontal="center" vertical="top" wrapText="1"/>
    </xf>
    <xf numFmtId="164" fontId="9" fillId="0" borderId="29" xfId="0" applyNumberFormat="1" applyFont="1" applyFill="1" applyBorder="1" applyAlignment="1">
      <alignment horizontal="center" vertical="top"/>
    </xf>
    <xf numFmtId="164" fontId="9" fillId="7" borderId="51" xfId="0" applyNumberFormat="1" applyFont="1" applyFill="1" applyBorder="1" applyAlignment="1">
      <alignment horizontal="right" vertical="top"/>
    </xf>
    <xf numFmtId="164" fontId="15" fillId="7" borderId="37" xfId="0" applyNumberFormat="1" applyFont="1" applyFill="1" applyBorder="1" applyAlignment="1">
      <alignment horizontal="center" vertical="center"/>
    </xf>
    <xf numFmtId="164" fontId="15" fillId="7" borderId="38" xfId="0" applyNumberFormat="1" applyFont="1" applyFill="1" applyBorder="1" applyAlignment="1">
      <alignment horizontal="center" vertical="center"/>
    </xf>
    <xf numFmtId="164" fontId="15" fillId="7" borderId="39" xfId="0" applyNumberFormat="1" applyFont="1" applyFill="1" applyBorder="1" applyAlignment="1">
      <alignment horizontal="center" vertical="center"/>
    </xf>
    <xf numFmtId="164" fontId="15" fillId="5" borderId="40" xfId="0" applyNumberFormat="1" applyFont="1" applyFill="1" applyBorder="1" applyAlignment="1">
      <alignment horizontal="center" vertical="center"/>
    </xf>
    <xf numFmtId="164" fontId="15" fillId="5" borderId="38" xfId="0" applyNumberFormat="1" applyFont="1" applyFill="1" applyBorder="1" applyAlignment="1">
      <alignment horizontal="center" vertical="center"/>
    </xf>
    <xf numFmtId="164" fontId="15" fillId="5" borderId="39" xfId="0" applyNumberFormat="1" applyFont="1" applyFill="1" applyBorder="1" applyAlignment="1">
      <alignment horizontal="center" vertical="center"/>
    </xf>
    <xf numFmtId="164" fontId="11" fillId="7" borderId="40" xfId="0" applyNumberFormat="1" applyFont="1" applyFill="1" applyBorder="1" applyAlignment="1">
      <alignment horizontal="center" vertical="top" wrapText="1"/>
    </xf>
    <xf numFmtId="164" fontId="11" fillId="7" borderId="38" xfId="0" applyNumberFormat="1" applyFont="1" applyFill="1" applyBorder="1" applyAlignment="1">
      <alignment horizontal="center" vertical="top"/>
    </xf>
    <xf numFmtId="164" fontId="11" fillId="8" borderId="46" xfId="0" applyNumberFormat="1" applyFont="1" applyFill="1" applyBorder="1" applyAlignment="1">
      <alignment vertical="distributed" wrapText="1"/>
    </xf>
    <xf numFmtId="164" fontId="11" fillId="8" borderId="29" xfId="0" applyNumberFormat="1" applyFont="1" applyFill="1" applyBorder="1" applyAlignment="1">
      <alignment vertical="distributed" wrapText="1"/>
    </xf>
    <xf numFmtId="164" fontId="9" fillId="8" borderId="45" xfId="0" applyNumberFormat="1" applyFont="1" applyFill="1" applyBorder="1" applyAlignment="1">
      <alignment vertical="distributed" wrapText="1"/>
    </xf>
    <xf numFmtId="164" fontId="11" fillId="3" borderId="46" xfId="0" applyNumberFormat="1" applyFont="1" applyFill="1" applyBorder="1" applyAlignment="1">
      <alignment vertical="top" wrapText="1"/>
    </xf>
    <xf numFmtId="164" fontId="11" fillId="8" borderId="29" xfId="0" applyNumberFormat="1" applyFont="1" applyFill="1" applyBorder="1" applyAlignment="1">
      <alignment horizontal="center" vertical="distributed" wrapText="1"/>
    </xf>
    <xf numFmtId="164" fontId="9" fillId="6" borderId="48" xfId="0" applyNumberFormat="1" applyFont="1" applyFill="1" applyBorder="1" applyAlignment="1">
      <alignment horizontal="center" vertical="top"/>
    </xf>
    <xf numFmtId="164" fontId="9" fillId="3" borderId="48" xfId="0" applyNumberFormat="1" applyFont="1" applyFill="1" applyBorder="1" applyAlignment="1">
      <alignment horizontal="right" vertical="top"/>
    </xf>
    <xf numFmtId="164" fontId="28" fillId="0" borderId="48" xfId="0" applyNumberFormat="1" applyFont="1" applyBorder="1" applyAlignment="1">
      <alignment horizontal="left" wrapText="1"/>
    </xf>
    <xf numFmtId="164" fontId="9" fillId="8" borderId="49" xfId="0" applyNumberFormat="1" applyFont="1" applyFill="1" applyBorder="1" applyAlignment="1">
      <alignment vertical="distributed" wrapText="1"/>
    </xf>
    <xf numFmtId="164" fontId="11" fillId="8" borderId="48" xfId="0" applyNumberFormat="1" applyFont="1" applyFill="1" applyBorder="1" applyAlignment="1">
      <alignment vertical="distributed" wrapText="1"/>
    </xf>
    <xf numFmtId="164" fontId="11" fillId="3" borderId="50" xfId="0" applyNumberFormat="1" applyFont="1" applyFill="1" applyBorder="1" applyAlignment="1">
      <alignment vertical="top" wrapText="1"/>
    </xf>
    <xf numFmtId="164" fontId="28" fillId="0" borderId="30" xfId="0" applyNumberFormat="1" applyFont="1" applyBorder="1" applyAlignment="1">
      <alignment horizontal="left" wrapText="1"/>
    </xf>
    <xf numFmtId="164" fontId="11" fillId="3" borderId="31" xfId="0" applyNumberFormat="1" applyFont="1" applyFill="1" applyBorder="1" applyAlignment="1">
      <alignment horizontal="center" vertical="top"/>
    </xf>
    <xf numFmtId="164" fontId="11" fillId="8" borderId="52" xfId="0" applyNumberFormat="1" applyFont="1" applyFill="1" applyBorder="1" applyAlignment="1">
      <alignment vertical="distributed" wrapText="1"/>
    </xf>
    <xf numFmtId="164" fontId="11" fillId="8" borderId="30" xfId="0" applyNumberFormat="1" applyFont="1" applyFill="1" applyBorder="1" applyAlignment="1">
      <alignment vertical="distributed" wrapText="1"/>
    </xf>
    <xf numFmtId="164" fontId="11" fillId="3" borderId="53" xfId="0" applyNumberFormat="1" applyFont="1" applyFill="1" applyBorder="1" applyAlignment="1">
      <alignment vertical="top" wrapText="1"/>
    </xf>
    <xf numFmtId="164" fontId="9" fillId="9" borderId="29" xfId="0" applyNumberFormat="1" applyFont="1" applyFill="1" applyBorder="1" applyAlignment="1">
      <alignment horizontal="center" vertical="top"/>
    </xf>
    <xf numFmtId="164" fontId="11" fillId="8" borderId="50" xfId="0" applyNumberFormat="1" applyFont="1" applyFill="1" applyBorder="1" applyAlignment="1">
      <alignment vertical="distributed" wrapText="1"/>
    </xf>
    <xf numFmtId="164" fontId="9" fillId="2" borderId="38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164" fontId="11" fillId="7" borderId="40" xfId="0" applyNumberFormat="1" applyFont="1" applyFill="1" applyBorder="1" applyAlignment="1">
      <alignment vertical="top" wrapText="1"/>
    </xf>
    <xf numFmtId="164" fontId="29" fillId="9" borderId="54" xfId="0" applyNumberFormat="1" applyFont="1" applyFill="1" applyBorder="1" applyAlignment="1">
      <alignment horizontal="center" vertical="center"/>
    </xf>
    <xf numFmtId="164" fontId="9" fillId="9" borderId="29" xfId="0" applyNumberFormat="1" applyFont="1" applyFill="1" applyBorder="1" applyAlignment="1">
      <alignment vertical="top"/>
    </xf>
    <xf numFmtId="164" fontId="9" fillId="3" borderId="36" xfId="0" applyNumberFormat="1" applyFont="1" applyFill="1" applyBorder="1" applyAlignment="1">
      <alignment vertical="top"/>
    </xf>
    <xf numFmtId="164" fontId="11" fillId="3" borderId="55" xfId="0" applyNumberFormat="1" applyFont="1" applyFill="1" applyBorder="1" applyAlignment="1">
      <alignment horizontal="center" vertical="top"/>
    </xf>
    <xf numFmtId="164" fontId="11" fillId="3" borderId="49" xfId="0" applyNumberFormat="1" applyFont="1" applyFill="1" applyBorder="1" applyAlignment="1">
      <alignment horizontal="center" vertical="top"/>
    </xf>
    <xf numFmtId="164" fontId="11" fillId="5" borderId="50" xfId="0" applyNumberFormat="1" applyFont="1" applyFill="1" applyBorder="1" applyAlignment="1">
      <alignment horizontal="center" vertical="top"/>
    </xf>
    <xf numFmtId="164" fontId="11" fillId="5" borderId="48" xfId="0" applyNumberFormat="1" applyFont="1" applyFill="1" applyBorder="1" applyAlignment="1">
      <alignment horizontal="center" vertical="top"/>
    </xf>
    <xf numFmtId="164" fontId="11" fillId="5" borderId="49" xfId="0" applyNumberFormat="1" applyFont="1" applyFill="1" applyBorder="1" applyAlignment="1">
      <alignment horizontal="center" vertical="top"/>
    </xf>
    <xf numFmtId="164" fontId="33" fillId="0" borderId="50" xfId="0" applyNumberFormat="1" applyFont="1" applyBorder="1" applyAlignment="1">
      <alignment vertical="top"/>
    </xf>
    <xf numFmtId="164" fontId="33" fillId="0" borderId="48" xfId="0" applyNumberFormat="1" applyFont="1" applyBorder="1" applyAlignment="1">
      <alignment vertical="top"/>
    </xf>
    <xf numFmtId="164" fontId="11" fillId="3" borderId="49" xfId="0" applyNumberFormat="1" applyFont="1" applyFill="1" applyBorder="1" applyAlignment="1">
      <alignment horizontal="left" vertical="top"/>
    </xf>
    <xf numFmtId="164" fontId="11" fillId="3" borderId="50" xfId="0" applyNumberFormat="1" applyFont="1" applyFill="1" applyBorder="1" applyAlignment="1">
      <alignment horizontal="left" vertical="top"/>
    </xf>
    <xf numFmtId="164" fontId="11" fillId="3" borderId="48" xfId="0" applyNumberFormat="1" applyFont="1" applyFill="1" applyBorder="1" applyAlignment="1">
      <alignment horizontal="left" vertical="top"/>
    </xf>
    <xf numFmtId="164" fontId="11" fillId="3" borderId="50" xfId="0" applyNumberFormat="1" applyFont="1" applyFill="1" applyBorder="1" applyAlignment="1">
      <alignment horizontal="left" vertical="center" wrapText="1"/>
    </xf>
    <xf numFmtId="164" fontId="15" fillId="5" borderId="51" xfId="0" applyNumberFormat="1" applyFont="1" applyFill="1" applyBorder="1" applyAlignment="1">
      <alignment horizontal="center" vertical="top"/>
    </xf>
    <xf numFmtId="164" fontId="11" fillId="7" borderId="37" xfId="0" applyNumberFormat="1" applyFont="1" applyFill="1" applyBorder="1" applyAlignment="1">
      <alignment horizontal="center" vertical="center"/>
    </xf>
    <xf numFmtId="164" fontId="11" fillId="7" borderId="38" xfId="0" applyNumberFormat="1" applyFont="1" applyFill="1" applyBorder="1" applyAlignment="1">
      <alignment horizontal="center" vertical="center"/>
    </xf>
    <xf numFmtId="164" fontId="11" fillId="7" borderId="39" xfId="0" applyNumberFormat="1" applyFont="1" applyFill="1" applyBorder="1" applyAlignment="1">
      <alignment horizontal="center" vertical="center"/>
    </xf>
    <xf numFmtId="164" fontId="11" fillId="7" borderId="40" xfId="0" applyNumberFormat="1" applyFont="1" applyFill="1" applyBorder="1" applyAlignment="1">
      <alignment horizontal="center" vertical="center"/>
    </xf>
    <xf numFmtId="164" fontId="9" fillId="9" borderId="48" xfId="0" applyNumberFormat="1" applyFont="1" applyFill="1" applyBorder="1" applyAlignment="1">
      <alignment vertical="top"/>
    </xf>
    <xf numFmtId="164" fontId="9" fillId="3" borderId="48" xfId="0" applyNumberFormat="1" applyFont="1" applyFill="1" applyBorder="1" applyAlignment="1">
      <alignment vertical="top"/>
    </xf>
    <xf numFmtId="164" fontId="14" fillId="3" borderId="31" xfId="0" applyNumberFormat="1" applyFont="1" applyFill="1" applyBorder="1" applyAlignment="1">
      <alignment horizontal="center" vertical="top"/>
    </xf>
    <xf numFmtId="164" fontId="11" fillId="0" borderId="56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top"/>
    </xf>
    <xf numFmtId="164" fontId="11" fillId="0" borderId="52" xfId="0" applyNumberFormat="1" applyFont="1" applyFill="1" applyBorder="1" applyAlignment="1">
      <alignment horizontal="center" vertical="top"/>
    </xf>
    <xf numFmtId="164" fontId="11" fillId="5" borderId="53" xfId="0" applyNumberFormat="1" applyFont="1" applyFill="1" applyBorder="1" applyAlignment="1">
      <alignment horizontal="center" vertical="center"/>
    </xf>
    <xf numFmtId="164" fontId="11" fillId="5" borderId="30" xfId="0" applyNumberFormat="1" applyFont="1" applyFill="1" applyBorder="1" applyAlignment="1">
      <alignment horizontal="center" vertical="top"/>
    </xf>
    <xf numFmtId="164" fontId="11" fillId="5" borderId="52" xfId="0" applyNumberFormat="1" applyFont="1" applyFill="1" applyBorder="1" applyAlignment="1">
      <alignment horizontal="center" vertical="center"/>
    </xf>
    <xf numFmtId="164" fontId="11" fillId="0" borderId="53" xfId="0" applyNumberFormat="1" applyFont="1" applyBorder="1" applyAlignment="1">
      <alignment vertical="top"/>
    </xf>
    <xf numFmtId="164" fontId="11" fillId="0" borderId="30" xfId="0" applyNumberFormat="1" applyFont="1" applyBorder="1" applyAlignment="1">
      <alignment vertical="top"/>
    </xf>
    <xf numFmtId="164" fontId="11" fillId="3" borderId="52" xfId="0" applyNumberFormat="1" applyFont="1" applyFill="1" applyBorder="1" applyAlignment="1">
      <alignment horizontal="center" vertical="center"/>
    </xf>
    <xf numFmtId="164" fontId="11" fillId="3" borderId="53" xfId="0" applyNumberFormat="1" applyFont="1" applyFill="1" applyBorder="1" applyAlignment="1">
      <alignment horizontal="left" vertical="top"/>
    </xf>
    <xf numFmtId="164" fontId="11" fillId="3" borderId="30" xfId="0" applyNumberFormat="1" applyFont="1" applyFill="1" applyBorder="1" applyAlignment="1">
      <alignment horizontal="left" vertical="top"/>
    </xf>
    <xf numFmtId="164" fontId="11" fillId="3" borderId="52" xfId="0" applyNumberFormat="1" applyFont="1" applyFill="1" applyBorder="1" applyAlignment="1">
      <alignment horizontal="left" vertical="top"/>
    </xf>
    <xf numFmtId="164" fontId="9" fillId="9" borderId="36" xfId="0" applyNumberFormat="1" applyFont="1" applyFill="1" applyBorder="1" applyAlignment="1">
      <alignment vertical="top"/>
    </xf>
    <xf numFmtId="164" fontId="15" fillId="7" borderId="51" xfId="0" applyNumberFormat="1" applyFont="1" applyFill="1" applyBorder="1" applyAlignment="1">
      <alignment horizontal="center" vertical="top"/>
    </xf>
    <xf numFmtId="164" fontId="15" fillId="7" borderId="40" xfId="0" applyNumberFormat="1" applyFont="1" applyFill="1" applyBorder="1" applyAlignment="1">
      <alignment horizontal="center" vertical="center"/>
    </xf>
    <xf numFmtId="164" fontId="11" fillId="3" borderId="57" xfId="0" applyNumberFormat="1" applyFont="1" applyFill="1" applyBorder="1" applyAlignment="1">
      <alignment horizontal="left" vertical="center" wrapText="1"/>
    </xf>
    <xf numFmtId="164" fontId="11" fillId="8" borderId="58" xfId="0" applyNumberFormat="1" applyFont="1" applyFill="1" applyBorder="1" applyAlignment="1">
      <alignment horizontal="center" vertical="top"/>
    </xf>
    <xf numFmtId="164" fontId="14" fillId="0" borderId="59" xfId="0" applyNumberFormat="1" applyFont="1" applyFill="1" applyBorder="1" applyAlignment="1">
      <alignment horizontal="center" vertical="top" wrapText="1"/>
    </xf>
    <xf numFmtId="164" fontId="14" fillId="0" borderId="36" xfId="0" applyNumberFormat="1" applyFont="1" applyFill="1" applyBorder="1" applyAlignment="1">
      <alignment horizontal="center" vertical="top" wrapText="1"/>
    </xf>
    <xf numFmtId="164" fontId="14" fillId="0" borderId="60" xfId="0" applyNumberFormat="1" applyFont="1" applyFill="1" applyBorder="1" applyAlignment="1">
      <alignment horizontal="center" vertical="top" wrapText="1"/>
    </xf>
    <xf numFmtId="164" fontId="11" fillId="5" borderId="61" xfId="0" applyNumberFormat="1" applyFont="1" applyFill="1" applyBorder="1" applyAlignment="1">
      <alignment horizontal="center" vertical="top" wrapText="1"/>
    </xf>
    <xf numFmtId="164" fontId="11" fillId="5" borderId="36" xfId="0" applyNumberFormat="1" applyFont="1" applyFill="1" applyBorder="1" applyAlignment="1">
      <alignment horizontal="center" vertical="top"/>
    </xf>
    <xf numFmtId="164" fontId="11" fillId="5" borderId="60" xfId="0" applyNumberFormat="1" applyFont="1" applyFill="1" applyBorder="1" applyAlignment="1">
      <alignment horizontal="center" vertical="top" wrapText="1"/>
    </xf>
    <xf numFmtId="164" fontId="11" fillId="0" borderId="59" xfId="0" applyNumberFormat="1" applyFont="1" applyFill="1" applyBorder="1" applyAlignment="1">
      <alignment horizontal="center" vertical="top"/>
    </xf>
    <xf numFmtId="164" fontId="11" fillId="0" borderId="61" xfId="0" applyNumberFormat="1" applyFont="1" applyFill="1" applyBorder="1" applyAlignment="1">
      <alignment horizontal="center" vertical="top"/>
    </xf>
    <xf numFmtId="164" fontId="11" fillId="0" borderId="36" xfId="0" applyNumberFormat="1" applyFont="1" applyFill="1" applyBorder="1" applyAlignment="1">
      <alignment horizontal="center" vertical="top"/>
    </xf>
    <xf numFmtId="164" fontId="11" fillId="0" borderId="60" xfId="0" applyNumberFormat="1" applyFont="1" applyFill="1" applyBorder="1" applyAlignment="1">
      <alignment horizontal="center" vertical="top"/>
    </xf>
    <xf numFmtId="164" fontId="11" fillId="5" borderId="46" xfId="0" applyNumberFormat="1" applyFont="1" applyFill="1" applyBorder="1" applyAlignment="1">
      <alignment horizontal="center" vertical="top" wrapText="1"/>
    </xf>
    <xf numFmtId="164" fontId="11" fillId="5" borderId="45" xfId="0" applyNumberFormat="1" applyFont="1" applyFill="1" applyBorder="1" applyAlignment="1">
      <alignment horizontal="center" vertical="top" wrapText="1"/>
    </xf>
    <xf numFmtId="164" fontId="11" fillId="0" borderId="46" xfId="0" applyNumberFormat="1" applyFont="1" applyFill="1" applyBorder="1" applyAlignment="1">
      <alignment horizontal="center" vertical="top"/>
    </xf>
    <xf numFmtId="164" fontId="11" fillId="0" borderId="29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/>
    </xf>
    <xf numFmtId="164" fontId="14" fillId="0" borderId="55" xfId="0" applyNumberFormat="1" applyFont="1" applyFill="1" applyBorder="1" applyAlignment="1">
      <alignment horizontal="center" vertical="top"/>
    </xf>
    <xf numFmtId="164" fontId="14" fillId="0" borderId="48" xfId="0" applyNumberFormat="1" applyFont="1" applyFill="1" applyBorder="1" applyAlignment="1">
      <alignment horizontal="center" vertical="top"/>
    </xf>
    <xf numFmtId="164" fontId="14" fillId="0" borderId="49" xfId="0" applyNumberFormat="1" applyFont="1" applyFill="1" applyBorder="1" applyAlignment="1">
      <alignment horizontal="center" vertical="top"/>
    </xf>
    <xf numFmtId="164" fontId="11" fillId="0" borderId="55" xfId="0" applyNumberFormat="1" applyFont="1" applyFill="1" applyBorder="1" applyAlignment="1">
      <alignment horizontal="center" vertical="top"/>
    </xf>
    <xf numFmtId="164" fontId="11" fillId="0" borderId="48" xfId="0" applyNumberFormat="1" applyFont="1" applyFill="1" applyBorder="1" applyAlignment="1">
      <alignment horizontal="center" vertical="top"/>
    </xf>
    <xf numFmtId="164" fontId="11" fillId="0" borderId="49" xfId="0" applyNumberFormat="1" applyFont="1" applyFill="1" applyBorder="1" applyAlignment="1">
      <alignment horizontal="center" vertical="top"/>
    </xf>
    <xf numFmtId="164" fontId="30" fillId="0" borderId="29" xfId="0" applyNumberFormat="1" applyFont="1" applyFill="1" applyBorder="1" applyAlignment="1">
      <alignment horizontal="left" vertical="center" wrapText="1"/>
    </xf>
    <xf numFmtId="164" fontId="11" fillId="0" borderId="62" xfId="0" applyNumberFormat="1" applyFont="1" applyFill="1" applyBorder="1" applyAlignment="1">
      <alignment horizontal="center" vertical="top"/>
    </xf>
    <xf numFmtId="164" fontId="11" fillId="5" borderId="61" xfId="0" applyNumberFormat="1" applyFont="1" applyFill="1" applyBorder="1" applyAlignment="1">
      <alignment horizontal="center" vertical="top"/>
    </xf>
    <xf numFmtId="164" fontId="11" fillId="5" borderId="60" xfId="0" applyNumberFormat="1" applyFont="1" applyFill="1" applyBorder="1" applyAlignment="1">
      <alignment horizontal="center" vertical="top"/>
    </xf>
    <xf numFmtId="164" fontId="9" fillId="0" borderId="36" xfId="0" applyNumberFormat="1" applyFont="1" applyFill="1" applyBorder="1" applyAlignment="1">
      <alignment horizontal="center" vertical="top"/>
    </xf>
    <xf numFmtId="164" fontId="9" fillId="0" borderId="60" xfId="0" applyNumberFormat="1" applyFont="1" applyFill="1" applyBorder="1" applyAlignment="1">
      <alignment horizontal="center" vertical="top"/>
    </xf>
    <xf numFmtId="164" fontId="11" fillId="0" borderId="44" xfId="0" applyNumberFormat="1" applyFont="1" applyFill="1" applyBorder="1" applyAlignment="1">
      <alignment horizontal="center" vertical="top"/>
    </xf>
    <xf numFmtId="164" fontId="11" fillId="0" borderId="63" xfId="0" applyNumberFormat="1" applyFont="1" applyFill="1" applyBorder="1" applyAlignment="1">
      <alignment horizontal="center" vertical="top"/>
    </xf>
    <xf numFmtId="164" fontId="11" fillId="5" borderId="46" xfId="0" applyNumberFormat="1" applyFont="1" applyFill="1" applyBorder="1" applyAlignment="1">
      <alignment horizontal="center" vertical="top"/>
    </xf>
    <xf numFmtId="164" fontId="11" fillId="5" borderId="29" xfId="0" applyNumberFormat="1" applyFont="1" applyFill="1" applyBorder="1" applyAlignment="1">
      <alignment horizontal="center" vertical="top"/>
    </xf>
    <xf numFmtId="164" fontId="11" fillId="5" borderId="45" xfId="0" applyNumberFormat="1" applyFont="1" applyFill="1" applyBorder="1" applyAlignment="1">
      <alignment horizontal="center" vertical="top"/>
    </xf>
    <xf numFmtId="164" fontId="11" fillId="0" borderId="63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top"/>
    </xf>
    <xf numFmtId="164" fontId="11" fillId="0" borderId="55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49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top"/>
    </xf>
    <xf numFmtId="164" fontId="9" fillId="6" borderId="36" xfId="0" applyNumberFormat="1" applyFont="1" applyFill="1" applyBorder="1" applyAlignment="1">
      <alignment vertical="top"/>
    </xf>
    <xf numFmtId="164" fontId="9" fillId="0" borderId="36" xfId="0" applyNumberFormat="1" applyFont="1" applyFill="1" applyBorder="1" applyAlignment="1">
      <alignment vertical="top"/>
    </xf>
    <xf numFmtId="164" fontId="9" fillId="5" borderId="51" xfId="0" applyNumberFormat="1" applyFont="1" applyFill="1" applyBorder="1" applyAlignment="1">
      <alignment horizontal="center" vertical="top"/>
    </xf>
    <xf numFmtId="164" fontId="11" fillId="8" borderId="61" xfId="0" applyNumberFormat="1" applyFont="1" applyFill="1" applyBorder="1" applyAlignment="1">
      <alignment horizontal="left" vertical="top"/>
    </xf>
    <xf numFmtId="164" fontId="11" fillId="8" borderId="36" xfId="0" applyNumberFormat="1" applyFont="1" applyFill="1" applyBorder="1" applyAlignment="1">
      <alignment horizontal="center" vertical="top"/>
    </xf>
    <xf numFmtId="164" fontId="11" fillId="0" borderId="62" xfId="0" applyNumberFormat="1" applyFont="1" applyFill="1" applyBorder="1" applyAlignment="1">
      <alignment horizontal="center" vertical="top" wrapText="1"/>
    </xf>
    <xf numFmtId="164" fontId="34" fillId="0" borderId="59" xfId="0" applyNumberFormat="1" applyFont="1" applyFill="1" applyBorder="1" applyAlignment="1">
      <alignment horizontal="center" vertical="top" wrapText="1"/>
    </xf>
    <xf numFmtId="164" fontId="34" fillId="0" borderId="36" xfId="0" applyNumberFormat="1" applyFont="1" applyFill="1" applyBorder="1" applyAlignment="1">
      <alignment horizontal="center" vertical="top" wrapText="1"/>
    </xf>
    <xf numFmtId="164" fontId="34" fillId="0" borderId="60" xfId="0" applyNumberFormat="1" applyFont="1" applyFill="1" applyBorder="1" applyAlignment="1">
      <alignment horizontal="center" vertical="top" wrapText="1"/>
    </xf>
    <xf numFmtId="164" fontId="11" fillId="5" borderId="36" xfId="0" applyNumberFormat="1" applyFont="1" applyFill="1" applyBorder="1" applyAlignment="1">
      <alignment horizontal="center" vertical="top" wrapText="1"/>
    </xf>
    <xf numFmtId="164" fontId="11" fillId="0" borderId="59" xfId="0" applyNumberFormat="1" applyFont="1" applyFill="1" applyBorder="1" applyAlignment="1">
      <alignment horizontal="center" vertical="top" wrapText="1"/>
    </xf>
    <xf numFmtId="164" fontId="11" fillId="0" borderId="61" xfId="0" applyNumberFormat="1" applyFont="1" applyFill="1" applyBorder="1" applyAlignment="1">
      <alignment horizontal="center" vertical="top" wrapText="1"/>
    </xf>
    <xf numFmtId="164" fontId="11" fillId="0" borderId="36" xfId="0" applyNumberFormat="1" applyFont="1" applyFill="1" applyBorder="1" applyAlignment="1">
      <alignment horizontal="center" vertical="top" wrapText="1"/>
    </xf>
    <xf numFmtId="164" fontId="11" fillId="0" borderId="60" xfId="0" applyNumberFormat="1" applyFont="1" applyFill="1" applyBorder="1" applyAlignment="1">
      <alignment horizontal="center" vertical="top" wrapText="1"/>
    </xf>
    <xf numFmtId="164" fontId="9" fillId="0" borderId="36" xfId="0" applyNumberFormat="1" applyFont="1" applyFill="1" applyBorder="1" applyAlignment="1">
      <alignment horizontal="center" vertical="top" wrapText="1"/>
    </xf>
    <xf numFmtId="164" fontId="9" fillId="0" borderId="60" xfId="0" applyNumberFormat="1" applyFont="1" applyFill="1" applyBorder="1" applyAlignment="1">
      <alignment horizontal="center" vertical="top" wrapText="1"/>
    </xf>
    <xf numFmtId="164" fontId="11" fillId="0" borderId="29" xfId="0" applyNumberFormat="1" applyFont="1" applyFill="1" applyBorder="1" applyAlignment="1">
      <alignment horizontal="center" vertical="top" wrapText="1"/>
    </xf>
    <xf numFmtId="164" fontId="34" fillId="0" borderId="63" xfId="0" applyNumberFormat="1" applyFont="1" applyFill="1" applyBorder="1" applyAlignment="1">
      <alignment horizontal="center" vertical="top"/>
    </xf>
    <xf numFmtId="164" fontId="34" fillId="0" borderId="29" xfId="0" applyNumberFormat="1" applyFont="1" applyFill="1" applyBorder="1" applyAlignment="1">
      <alignment horizontal="center" vertical="top"/>
    </xf>
    <xf numFmtId="164" fontId="34" fillId="0" borderId="45" xfId="0" applyNumberFormat="1" applyFont="1" applyFill="1" applyBorder="1" applyAlignment="1">
      <alignment horizontal="center" vertical="top"/>
    </xf>
    <xf numFmtId="164" fontId="34" fillId="0" borderId="55" xfId="0" applyNumberFormat="1" applyFont="1" applyFill="1" applyBorder="1" applyAlignment="1">
      <alignment horizontal="center" vertical="top"/>
    </xf>
    <xf numFmtId="164" fontId="34" fillId="0" borderId="48" xfId="0" applyNumberFormat="1" applyFont="1" applyFill="1" applyBorder="1" applyAlignment="1">
      <alignment horizontal="center" vertical="top"/>
    </xf>
    <xf numFmtId="164" fontId="34" fillId="0" borderId="49" xfId="0" applyNumberFormat="1" applyFont="1" applyFill="1" applyBorder="1" applyAlignment="1">
      <alignment horizontal="center" vertical="top"/>
    </xf>
    <xf numFmtId="164" fontId="15" fillId="5" borderId="51" xfId="0" applyNumberFormat="1" applyFont="1" applyFill="1" applyBorder="1" applyAlignment="1">
      <alignment horizontal="center" vertical="top" wrapText="1"/>
    </xf>
    <xf numFmtId="164" fontId="15" fillId="5" borderId="40" xfId="0" applyNumberFormat="1" applyFont="1" applyFill="1" applyBorder="1" applyAlignment="1">
      <alignment horizontal="center" vertical="top" wrapText="1"/>
    </xf>
    <xf numFmtId="164" fontId="15" fillId="5" borderId="39" xfId="0" applyNumberFormat="1" applyFont="1" applyFill="1" applyBorder="1" applyAlignment="1">
      <alignment horizontal="center" vertical="top" wrapText="1"/>
    </xf>
    <xf numFmtId="164" fontId="11" fillId="0" borderId="64" xfId="0" applyNumberFormat="1" applyFont="1" applyFill="1" applyBorder="1" applyAlignment="1">
      <alignment horizontal="center" vertical="top" wrapText="1"/>
    </xf>
    <xf numFmtId="164" fontId="11" fillId="0" borderId="65" xfId="0" applyNumberFormat="1" applyFont="1" applyFill="1" applyBorder="1" applyAlignment="1">
      <alignment horizontal="center" vertical="top" wrapText="1"/>
    </xf>
    <xf numFmtId="164" fontId="11" fillId="0" borderId="43" xfId="0" applyNumberFormat="1" applyFont="1" applyFill="1" applyBorder="1" applyAlignment="1">
      <alignment horizontal="center" vertical="top" wrapText="1"/>
    </xf>
    <xf numFmtId="164" fontId="11" fillId="0" borderId="66" xfId="0" applyNumberFormat="1" applyFont="1" applyFill="1" applyBorder="1" applyAlignment="1">
      <alignment horizontal="center" vertical="top" wrapText="1"/>
    </xf>
    <xf numFmtId="164" fontId="11" fillId="5" borderId="67" xfId="0" applyNumberFormat="1" applyFont="1" applyFill="1" applyBorder="1" applyAlignment="1">
      <alignment horizontal="center" vertical="top" wrapText="1"/>
    </xf>
    <xf numFmtId="164" fontId="11" fillId="5" borderId="43" xfId="0" applyNumberFormat="1" applyFont="1" applyFill="1" applyBorder="1" applyAlignment="1">
      <alignment horizontal="center" vertical="top" wrapText="1"/>
    </xf>
    <xf numFmtId="164" fontId="11" fillId="5" borderId="66" xfId="0" applyNumberFormat="1" applyFont="1" applyFill="1" applyBorder="1" applyAlignment="1">
      <alignment horizontal="center" vertical="top" wrapText="1"/>
    </xf>
    <xf numFmtId="164" fontId="11" fillId="0" borderId="67" xfId="0" applyNumberFormat="1" applyFont="1" applyFill="1" applyBorder="1" applyAlignment="1">
      <alignment horizontal="center" vertical="top" wrapText="1"/>
    </xf>
    <xf numFmtId="164" fontId="9" fillId="0" borderId="43" xfId="0" applyNumberFormat="1" applyFont="1" applyFill="1" applyBorder="1" applyAlignment="1">
      <alignment horizontal="center" vertical="top" wrapText="1"/>
    </xf>
    <xf numFmtId="164" fontId="9" fillId="0" borderId="66" xfId="0" applyNumberFormat="1" applyFont="1" applyFill="1" applyBorder="1" applyAlignment="1">
      <alignment horizontal="center" vertical="top" wrapText="1"/>
    </xf>
    <xf numFmtId="164" fontId="14" fillId="0" borderId="29" xfId="0" applyNumberFormat="1" applyFont="1" applyFill="1" applyBorder="1" applyAlignment="1">
      <alignment horizontal="center" vertical="top"/>
    </xf>
    <xf numFmtId="164" fontId="11" fillId="0" borderId="68" xfId="0" applyNumberFormat="1" applyFont="1" applyFill="1" applyBorder="1" applyAlignment="1">
      <alignment vertical="top" wrapText="1"/>
    </xf>
    <xf numFmtId="164" fontId="9" fillId="6" borderId="36" xfId="0" applyNumberFormat="1" applyFont="1" applyFill="1" applyBorder="1" applyAlignment="1">
      <alignment horizontal="right" vertical="top"/>
    </xf>
    <xf numFmtId="164" fontId="9" fillId="10" borderId="29" xfId="0" applyNumberFormat="1" applyFont="1" applyFill="1" applyBorder="1" applyAlignment="1">
      <alignment horizontal="left" vertical="top"/>
    </xf>
    <xf numFmtId="164" fontId="11" fillId="0" borderId="47" xfId="0" applyNumberFormat="1" applyFont="1" applyFill="1" applyBorder="1" applyAlignment="1">
      <alignment vertical="top" wrapText="1"/>
    </xf>
    <xf numFmtId="164" fontId="11" fillId="0" borderId="55" xfId="0" applyNumberFormat="1" applyFont="1" applyFill="1" applyBorder="1" applyAlignment="1">
      <alignment horizontal="center" vertical="top" wrapText="1"/>
    </xf>
    <xf numFmtId="164" fontId="11" fillId="0" borderId="48" xfId="0" applyNumberFormat="1" applyFont="1" applyFill="1" applyBorder="1" applyAlignment="1">
      <alignment horizontal="center" vertical="top" wrapText="1"/>
    </xf>
    <xf numFmtId="164" fontId="11" fillId="0" borderId="49" xfId="0" applyNumberFormat="1" applyFont="1" applyFill="1" applyBorder="1" applyAlignment="1">
      <alignment horizontal="center" vertical="top" wrapText="1"/>
    </xf>
    <xf numFmtId="164" fontId="11" fillId="5" borderId="50" xfId="0" applyNumberFormat="1" applyFont="1" applyFill="1" applyBorder="1" applyAlignment="1">
      <alignment horizontal="center" vertical="top" wrapText="1"/>
    </xf>
    <xf numFmtId="164" fontId="11" fillId="5" borderId="48" xfId="0" applyNumberFormat="1" applyFont="1" applyFill="1" applyBorder="1" applyAlignment="1">
      <alignment horizontal="center" vertical="top" wrapText="1"/>
    </xf>
    <xf numFmtId="164" fontId="11" fillId="5" borderId="49" xfId="0" applyNumberFormat="1" applyFont="1" applyFill="1" applyBorder="1" applyAlignment="1">
      <alignment horizontal="center" vertical="top" wrapText="1"/>
    </xf>
    <xf numFmtId="164" fontId="11" fillId="0" borderId="50" xfId="0" applyNumberFormat="1" applyFont="1" applyFill="1" applyBorder="1" applyAlignment="1">
      <alignment horizontal="center" vertical="top" wrapText="1"/>
    </xf>
    <xf numFmtId="164" fontId="11" fillId="8" borderId="58" xfId="0" applyNumberFormat="1" applyFont="1" applyFill="1" applyBorder="1" applyAlignment="1">
      <alignment horizontal="center" vertical="top" shrinkToFit="1"/>
    </xf>
    <xf numFmtId="164" fontId="35" fillId="10" borderId="29" xfId="0" applyNumberFormat="1" applyFont="1" applyFill="1" applyBorder="1" applyAlignment="1">
      <alignment vertical="top"/>
    </xf>
    <xf numFmtId="164" fontId="11" fillId="10" borderId="29" xfId="0" applyNumberFormat="1" applyFont="1" applyFill="1" applyBorder="1" applyAlignment="1">
      <alignment horizontal="center" vertical="top"/>
    </xf>
    <xf numFmtId="164" fontId="40" fillId="10" borderId="29" xfId="0" applyNumberFormat="1" applyFont="1" applyFill="1" applyBorder="1" applyAlignment="1">
      <alignment horizontal="center" vertical="top" wrapText="1"/>
    </xf>
    <xf numFmtId="164" fontId="11" fillId="0" borderId="46" xfId="0" applyNumberFormat="1" applyFont="1" applyFill="1" applyBorder="1" applyAlignment="1">
      <alignment horizontal="left" vertical="top" wrapText="1"/>
    </xf>
    <xf numFmtId="164" fontId="11" fillId="0" borderId="29" xfId="0" applyNumberFormat="1" applyFont="1" applyFill="1" applyBorder="1" applyAlignment="1">
      <alignment horizontal="center" vertical="top" shrinkToFit="1"/>
    </xf>
    <xf numFmtId="164" fontId="9" fillId="6" borderId="54" xfId="0" applyNumberFormat="1" applyFont="1" applyFill="1" applyBorder="1" applyAlignment="1">
      <alignment horizontal="right" vertical="top"/>
    </xf>
    <xf numFmtId="164" fontId="9" fillId="6" borderId="54" xfId="0" applyNumberFormat="1" applyFont="1" applyFill="1" applyBorder="1" applyAlignment="1">
      <alignment horizontal="center" vertical="top"/>
    </xf>
    <xf numFmtId="164" fontId="9" fillId="6" borderId="54" xfId="0" applyNumberFormat="1" applyFont="1" applyFill="1" applyBorder="1" applyAlignment="1">
      <alignment horizontal="left" vertical="top" wrapText="1"/>
    </xf>
    <xf numFmtId="164" fontId="11" fillId="0" borderId="44" xfId="0" applyNumberFormat="1" applyFont="1" applyFill="1" applyBorder="1" applyAlignment="1">
      <alignment vertical="top" wrapText="1"/>
    </xf>
    <xf numFmtId="164" fontId="11" fillId="0" borderId="63" xfId="0" applyNumberFormat="1" applyFont="1" applyFill="1" applyBorder="1" applyAlignment="1">
      <alignment horizontal="center" vertical="top" wrapText="1"/>
    </xf>
    <xf numFmtId="164" fontId="11" fillId="0" borderId="45" xfId="0" applyNumberFormat="1" applyFont="1" applyFill="1" applyBorder="1" applyAlignment="1">
      <alignment horizontal="center" vertical="top" wrapText="1"/>
    </xf>
    <xf numFmtId="164" fontId="11" fillId="0" borderId="46" xfId="0" applyNumberFormat="1" applyFont="1" applyFill="1" applyBorder="1" applyAlignment="1">
      <alignment horizontal="center" vertical="top" wrapText="1"/>
    </xf>
    <xf numFmtId="164" fontId="14" fillId="0" borderId="63" xfId="0" applyNumberFormat="1" applyFont="1" applyFill="1" applyBorder="1" applyAlignment="1">
      <alignment horizontal="center" vertical="top"/>
    </xf>
    <xf numFmtId="164" fontId="14" fillId="0" borderId="45" xfId="0" applyNumberFormat="1" applyFont="1" applyFill="1" applyBorder="1" applyAlignment="1">
      <alignment horizontal="center" vertical="top"/>
    </xf>
    <xf numFmtId="164" fontId="14" fillId="0" borderId="46" xfId="0" applyNumberFormat="1" applyFont="1" applyFill="1" applyBorder="1" applyAlignment="1">
      <alignment horizontal="center" vertical="top"/>
    </xf>
    <xf numFmtId="164" fontId="9" fillId="0" borderId="45" xfId="0" applyNumberFormat="1" applyFont="1" applyFill="1" applyBorder="1" applyAlignment="1">
      <alignment horizontal="center" vertical="top"/>
    </xf>
    <xf numFmtId="164" fontId="15" fillId="5" borderId="69" xfId="0" applyNumberFormat="1" applyFont="1" applyFill="1" applyBorder="1" applyAlignment="1">
      <alignment horizontal="center" vertical="top"/>
    </xf>
    <xf numFmtId="164" fontId="15" fillId="5" borderId="57" xfId="0" applyNumberFormat="1" applyFont="1" applyFill="1" applyBorder="1" applyAlignment="1">
      <alignment horizontal="center" vertical="top"/>
    </xf>
    <xf numFmtId="164" fontId="15" fillId="5" borderId="58" xfId="0" applyNumberFormat="1" applyFont="1" applyFill="1" applyBorder="1" applyAlignment="1">
      <alignment horizontal="center" vertical="top"/>
    </xf>
    <xf numFmtId="164" fontId="15" fillId="5" borderId="70" xfId="0" applyNumberFormat="1" applyFont="1" applyFill="1" applyBorder="1" applyAlignment="1">
      <alignment horizontal="center" vertical="top"/>
    </xf>
    <xf numFmtId="164" fontId="15" fillId="5" borderId="71" xfId="0" applyNumberFormat="1" applyFont="1" applyFill="1" applyBorder="1" applyAlignment="1">
      <alignment horizontal="center" vertical="top"/>
    </xf>
    <xf numFmtId="49" fontId="9" fillId="0" borderId="29" xfId="0" applyNumberFormat="1" applyFont="1" applyFill="1" applyBorder="1" applyAlignment="1">
      <alignment horizontal="center" vertical="top"/>
    </xf>
    <xf numFmtId="164" fontId="11" fillId="0" borderId="31" xfId="0" applyNumberFormat="1" applyFont="1" applyFill="1" applyBorder="1" applyAlignment="1">
      <alignment vertical="top" wrapText="1"/>
    </xf>
    <xf numFmtId="164" fontId="11" fillId="0" borderId="56" xfId="0" applyNumberFormat="1" applyFont="1" applyFill="1" applyBorder="1" applyAlignment="1">
      <alignment horizontal="center" vertical="top" wrapText="1"/>
    </xf>
    <xf numFmtId="164" fontId="11" fillId="0" borderId="30" xfId="0" applyNumberFormat="1" applyFont="1" applyFill="1" applyBorder="1" applyAlignment="1">
      <alignment horizontal="center" vertical="top" wrapText="1"/>
    </xf>
    <xf numFmtId="164" fontId="11" fillId="0" borderId="52" xfId="0" applyNumberFormat="1" applyFont="1" applyFill="1" applyBorder="1" applyAlignment="1">
      <alignment horizontal="center" vertical="top" wrapText="1"/>
    </xf>
    <xf numFmtId="164" fontId="11" fillId="5" borderId="53" xfId="0" applyNumberFormat="1" applyFont="1" applyFill="1" applyBorder="1" applyAlignment="1">
      <alignment horizontal="center" vertical="top" wrapText="1"/>
    </xf>
    <xf numFmtId="164" fontId="11" fillId="5" borderId="30" xfId="0" applyNumberFormat="1" applyFont="1" applyFill="1" applyBorder="1" applyAlignment="1">
      <alignment horizontal="center" vertical="top" wrapText="1"/>
    </xf>
    <xf numFmtId="164" fontId="11" fillId="5" borderId="52" xfId="0" applyNumberFormat="1" applyFont="1" applyFill="1" applyBorder="1" applyAlignment="1">
      <alignment horizontal="center" vertical="top" wrapText="1"/>
    </xf>
    <xf numFmtId="164" fontId="11" fillId="0" borderId="53" xfId="0" applyNumberFormat="1" applyFont="1" applyFill="1" applyBorder="1" applyAlignment="1">
      <alignment horizontal="center" vertical="top" wrapText="1"/>
    </xf>
    <xf numFmtId="164" fontId="11" fillId="0" borderId="61" xfId="0" applyNumberFormat="1" applyFont="1" applyFill="1" applyBorder="1" applyAlignment="1">
      <alignment horizontal="left" vertical="top" wrapText="1" shrinkToFit="1"/>
    </xf>
    <xf numFmtId="164" fontId="11" fillId="8" borderId="71" xfId="0" applyNumberFormat="1" applyFont="1" applyFill="1" applyBorder="1" applyAlignment="1">
      <alignment horizontal="center" vertical="top" wrapText="1" shrinkToFit="1"/>
    </xf>
    <xf numFmtId="164" fontId="9" fillId="6" borderId="38" xfId="0" applyNumberFormat="1" applyFont="1" applyFill="1" applyBorder="1" applyAlignment="1">
      <alignment horizontal="right" vertical="top"/>
    </xf>
    <xf numFmtId="164" fontId="9" fillId="6" borderId="38" xfId="0" applyNumberFormat="1" applyFont="1" applyFill="1" applyBorder="1" applyAlignment="1">
      <alignment horizontal="center" vertical="top"/>
    </xf>
    <xf numFmtId="164" fontId="9" fillId="6" borderId="38" xfId="0" applyNumberFormat="1" applyFont="1" applyFill="1" applyBorder="1" applyAlignment="1">
      <alignment horizontal="left" vertical="top" wrapText="1"/>
    </xf>
    <xf numFmtId="164" fontId="15" fillId="6" borderId="7" xfId="0" applyNumberFormat="1" applyFont="1" applyFill="1" applyBorder="1" applyAlignment="1">
      <alignment horizontal="left" vertical="top" wrapText="1"/>
    </xf>
    <xf numFmtId="164" fontId="11" fillId="6" borderId="61" xfId="0" applyNumberFormat="1" applyFont="1" applyFill="1" applyBorder="1" applyAlignment="1">
      <alignment horizontal="left" vertical="top" shrinkToFit="1"/>
    </xf>
    <xf numFmtId="164" fontId="11" fillId="6" borderId="61" xfId="0" applyNumberFormat="1" applyFont="1" applyFill="1" applyBorder="1" applyAlignment="1">
      <alignment horizontal="center" vertical="top"/>
    </xf>
    <xf numFmtId="164" fontId="11" fillId="6" borderId="36" xfId="0" applyNumberFormat="1" applyFont="1" applyFill="1" applyBorder="1" applyAlignment="1">
      <alignment horizontal="center" vertical="top"/>
    </xf>
    <xf numFmtId="49" fontId="9" fillId="10" borderId="29" xfId="0" applyNumberFormat="1" applyFont="1" applyFill="1" applyBorder="1" applyAlignment="1">
      <alignment horizontal="center" vertical="top"/>
    </xf>
    <xf numFmtId="164" fontId="28" fillId="0" borderId="63" xfId="0" applyNumberFormat="1" applyFont="1" applyFill="1" applyBorder="1" applyAlignment="1">
      <alignment horizontal="center" vertical="top"/>
    </xf>
    <xf numFmtId="164" fontId="28" fillId="0" borderId="29" xfId="0" applyNumberFormat="1" applyFont="1" applyFill="1" applyBorder="1" applyAlignment="1">
      <alignment horizontal="center" vertical="top"/>
    </xf>
    <xf numFmtId="164" fontId="11" fillId="0" borderId="61" xfId="0" applyNumberFormat="1" applyFont="1" applyFill="1" applyBorder="1" applyAlignment="1">
      <alignment horizontal="left" vertical="top" wrapText="1"/>
    </xf>
    <xf numFmtId="164" fontId="9" fillId="0" borderId="44" xfId="0" applyNumberFormat="1" applyFont="1" applyFill="1" applyBorder="1" applyAlignment="1">
      <alignment horizontal="center" vertical="top"/>
    </xf>
    <xf numFmtId="164" fontId="15" fillId="5" borderId="63" xfId="0" applyNumberFormat="1" applyFont="1" applyFill="1" applyBorder="1" applyAlignment="1">
      <alignment horizontal="center" vertical="top"/>
    </xf>
    <xf numFmtId="164" fontId="15" fillId="5" borderId="29" xfId="0" applyNumberFormat="1" applyFont="1" applyFill="1" applyBorder="1" applyAlignment="1">
      <alignment horizontal="center" vertical="top"/>
    </xf>
    <xf numFmtId="164" fontId="15" fillId="5" borderId="45" xfId="0" applyNumberFormat="1" applyFont="1" applyFill="1" applyBorder="1" applyAlignment="1">
      <alignment horizontal="center" vertical="top"/>
    </xf>
    <xf numFmtId="164" fontId="15" fillId="5" borderId="46" xfId="0" applyNumberFormat="1" applyFont="1" applyFill="1" applyBorder="1" applyAlignment="1">
      <alignment horizontal="center" vertical="top"/>
    </xf>
    <xf numFmtId="164" fontId="11" fillId="8" borderId="46" xfId="0" applyNumberFormat="1" applyFont="1" applyFill="1" applyBorder="1" applyAlignment="1">
      <alignment horizontal="left" vertical="top" wrapText="1"/>
    </xf>
    <xf numFmtId="164" fontId="11" fillId="8" borderId="29" xfId="0" applyNumberFormat="1" applyFont="1" applyFill="1" applyBorder="1" applyAlignment="1">
      <alignment horizontal="center" vertical="top"/>
    </xf>
    <xf numFmtId="164" fontId="9" fillId="11" borderId="29" xfId="0" applyNumberFormat="1" applyFont="1" applyFill="1" applyBorder="1" applyAlignment="1">
      <alignment horizontal="center" vertical="top"/>
    </xf>
    <xf numFmtId="164" fontId="11" fillId="0" borderId="0" xfId="0" applyNumberFormat="1" applyFont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center" vertical="top"/>
    </xf>
    <xf numFmtId="164" fontId="14" fillId="0" borderId="0" xfId="1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1" fillId="0" borderId="63" xfId="0" applyNumberFormat="1" applyFont="1" applyBorder="1" applyAlignment="1">
      <alignment vertical="center"/>
    </xf>
    <xf numFmtId="164" fontId="11" fillId="3" borderId="65" xfId="0" applyNumberFormat="1" applyFont="1" applyFill="1" applyBorder="1" applyAlignment="1">
      <alignment horizontal="left" vertical="top" wrapText="1"/>
    </xf>
    <xf numFmtId="49" fontId="11" fillId="0" borderId="29" xfId="0" applyNumberFormat="1" applyFont="1" applyFill="1" applyBorder="1" applyAlignment="1">
      <alignment horizontal="center" vertical="top"/>
    </xf>
    <xf numFmtId="49" fontId="11" fillId="0" borderId="29" xfId="0" applyNumberFormat="1" applyFont="1" applyFill="1" applyBorder="1" applyAlignment="1">
      <alignment horizontal="center" vertical="top" wrapText="1"/>
    </xf>
    <xf numFmtId="49" fontId="11" fillId="0" borderId="43" xfId="0" applyNumberFormat="1" applyFont="1" applyFill="1" applyBorder="1" applyAlignment="1">
      <alignment horizontal="center" vertical="top" wrapText="1"/>
    </xf>
    <xf numFmtId="164" fontId="9" fillId="3" borderId="43" xfId="0" applyNumberFormat="1" applyFont="1" applyFill="1" applyBorder="1" applyAlignment="1">
      <alignment horizontal="left" vertical="top" wrapText="1"/>
    </xf>
    <xf numFmtId="164" fontId="9" fillId="10" borderId="43" xfId="0" applyNumberFormat="1" applyFont="1" applyFill="1" applyBorder="1" applyAlignment="1">
      <alignment horizontal="center" vertical="top"/>
    </xf>
    <xf numFmtId="164" fontId="3" fillId="6" borderId="72" xfId="0" applyNumberFormat="1" applyFont="1" applyFill="1" applyBorder="1" applyAlignment="1">
      <alignment horizontal="center" vertical="top"/>
    </xf>
    <xf numFmtId="164" fontId="3" fillId="10" borderId="38" xfId="0" applyNumberFormat="1" applyFont="1" applyFill="1" applyBorder="1" applyAlignment="1">
      <alignment horizontal="center" vertical="top" wrapText="1"/>
    </xf>
    <xf numFmtId="164" fontId="3" fillId="10" borderId="38" xfId="0" applyNumberFormat="1" applyFont="1" applyFill="1" applyBorder="1" applyAlignment="1">
      <alignment horizontal="center" vertical="top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vertical="top"/>
    </xf>
    <xf numFmtId="164" fontId="33" fillId="8" borderId="55" xfId="0" applyNumberFormat="1" applyFont="1" applyFill="1" applyBorder="1" applyAlignment="1">
      <alignment vertical="top"/>
    </xf>
    <xf numFmtId="164" fontId="11" fillId="3" borderId="56" xfId="0" applyNumberFormat="1" applyFont="1" applyFill="1" applyBorder="1" applyAlignment="1">
      <alignment horizontal="center" vertical="top"/>
    </xf>
    <xf numFmtId="164" fontId="11" fillId="3" borderId="30" xfId="0" applyNumberFormat="1" applyFont="1" applyFill="1" applyBorder="1" applyAlignment="1">
      <alignment horizontal="center" vertical="top"/>
    </xf>
    <xf numFmtId="164" fontId="11" fillId="3" borderId="52" xfId="0" applyNumberFormat="1" applyFont="1" applyFill="1" applyBorder="1" applyAlignment="1">
      <alignment horizontal="center" vertical="top"/>
    </xf>
    <xf numFmtId="164" fontId="11" fillId="5" borderId="53" xfId="0" applyNumberFormat="1" applyFont="1" applyFill="1" applyBorder="1" applyAlignment="1">
      <alignment horizontal="center" vertical="top"/>
    </xf>
    <xf numFmtId="164" fontId="11" fillId="5" borderId="52" xfId="0" applyNumberFormat="1" applyFont="1" applyFill="1" applyBorder="1" applyAlignment="1">
      <alignment horizontal="center" vertical="top"/>
    </xf>
    <xf numFmtId="164" fontId="33" fillId="8" borderId="56" xfId="0" applyNumberFormat="1" applyFont="1" applyFill="1" applyBorder="1" applyAlignment="1">
      <alignment vertical="top"/>
    </xf>
    <xf numFmtId="164" fontId="33" fillId="0" borderId="53" xfId="0" applyNumberFormat="1" applyFont="1" applyBorder="1" applyAlignment="1">
      <alignment vertical="top"/>
    </xf>
    <xf numFmtId="164" fontId="33" fillId="0" borderId="30" xfId="0" applyNumberFormat="1" applyFont="1" applyBorder="1" applyAlignment="1">
      <alignment vertical="top"/>
    </xf>
    <xf numFmtId="164" fontId="14" fillId="3" borderId="64" xfId="0" applyNumberFormat="1" applyFont="1" applyFill="1" applyBorder="1" applyAlignment="1">
      <alignment horizontal="center" vertical="top"/>
    </xf>
    <xf numFmtId="164" fontId="11" fillId="3" borderId="65" xfId="0" applyNumberFormat="1" applyFont="1" applyFill="1" applyBorder="1" applyAlignment="1">
      <alignment horizontal="center" vertical="top"/>
    </xf>
    <xf numFmtId="164" fontId="11" fillId="3" borderId="43" xfId="0" applyNumberFormat="1" applyFont="1" applyFill="1" applyBorder="1" applyAlignment="1">
      <alignment horizontal="center" vertical="top"/>
    </xf>
    <xf numFmtId="164" fontId="11" fillId="3" borderId="66" xfId="0" applyNumberFormat="1" applyFont="1" applyFill="1" applyBorder="1" applyAlignment="1">
      <alignment horizontal="center" vertical="top"/>
    </xf>
    <xf numFmtId="164" fontId="11" fillId="5" borderId="67" xfId="0" applyNumberFormat="1" applyFont="1" applyFill="1" applyBorder="1" applyAlignment="1">
      <alignment horizontal="center" vertical="top"/>
    </xf>
    <xf numFmtId="164" fontId="11" fillId="5" borderId="43" xfId="0" applyNumberFormat="1" applyFont="1" applyFill="1" applyBorder="1" applyAlignment="1">
      <alignment horizontal="center" vertical="top"/>
    </xf>
    <xf numFmtId="164" fontId="11" fillId="5" borderId="66" xfId="0" applyNumberFormat="1" applyFont="1" applyFill="1" applyBorder="1" applyAlignment="1">
      <alignment horizontal="center" vertical="top"/>
    </xf>
    <xf numFmtId="164" fontId="33" fillId="8" borderId="65" xfId="0" applyNumberFormat="1" applyFont="1" applyFill="1" applyBorder="1" applyAlignment="1">
      <alignment vertical="top"/>
    </xf>
    <xf numFmtId="164" fontId="33" fillId="0" borderId="67" xfId="0" applyNumberFormat="1" applyFont="1" applyBorder="1" applyAlignment="1">
      <alignment vertical="top"/>
    </xf>
    <xf numFmtId="164" fontId="33" fillId="0" borderId="43" xfId="0" applyNumberFormat="1" applyFont="1" applyBorder="1" applyAlignment="1">
      <alignment vertical="top"/>
    </xf>
    <xf numFmtId="164" fontId="11" fillId="3" borderId="66" xfId="0" applyNumberFormat="1" applyFont="1" applyFill="1" applyBorder="1" applyAlignment="1">
      <alignment horizontal="left" vertical="top"/>
    </xf>
    <xf numFmtId="164" fontId="11" fillId="3" borderId="67" xfId="0" applyNumberFormat="1" applyFont="1" applyFill="1" applyBorder="1" applyAlignment="1">
      <alignment horizontal="left" vertical="top"/>
    </xf>
    <xf numFmtId="164" fontId="11" fillId="3" borderId="43" xfId="0" applyNumberFormat="1" applyFont="1" applyFill="1" applyBorder="1" applyAlignment="1">
      <alignment horizontal="left" vertical="top"/>
    </xf>
    <xf numFmtId="164" fontId="11" fillId="0" borderId="40" xfId="0" applyNumberFormat="1" applyFont="1" applyFill="1" applyBorder="1" applyAlignment="1">
      <alignment horizontal="left" vertical="center" wrapText="1"/>
    </xf>
    <xf numFmtId="164" fontId="11" fillId="0" borderId="38" xfId="0" applyNumberFormat="1" applyFont="1" applyFill="1" applyBorder="1" applyAlignment="1">
      <alignment horizontal="center" vertical="top"/>
    </xf>
    <xf numFmtId="164" fontId="9" fillId="10" borderId="48" xfId="0" applyNumberFormat="1" applyFont="1" applyFill="1" applyBorder="1" applyAlignment="1">
      <alignment vertical="top"/>
    </xf>
    <xf numFmtId="164" fontId="11" fillId="8" borderId="61" xfId="0" applyNumberFormat="1" applyFont="1" applyFill="1" applyBorder="1" applyAlignment="1">
      <alignment horizontal="left" vertical="center" wrapText="1"/>
    </xf>
    <xf numFmtId="164" fontId="11" fillId="0" borderId="69" xfId="0" applyNumberFormat="1" applyFont="1" applyFill="1" applyBorder="1" applyAlignment="1">
      <alignment horizontal="center" vertical="top"/>
    </xf>
    <xf numFmtId="164" fontId="11" fillId="0" borderId="57" xfId="0" applyNumberFormat="1" applyFont="1" applyFill="1" applyBorder="1" applyAlignment="1">
      <alignment horizontal="center" vertical="top" wrapText="1"/>
    </xf>
    <xf numFmtId="164" fontId="11" fillId="0" borderId="58" xfId="0" applyNumberFormat="1" applyFont="1" applyFill="1" applyBorder="1" applyAlignment="1">
      <alignment horizontal="center" vertical="top" wrapText="1"/>
    </xf>
    <xf numFmtId="164" fontId="11" fillId="0" borderId="70" xfId="0" applyNumberFormat="1" applyFont="1" applyFill="1" applyBorder="1" applyAlignment="1">
      <alignment horizontal="center" vertical="top" wrapText="1"/>
    </xf>
    <xf numFmtId="164" fontId="11" fillId="0" borderId="71" xfId="0" applyNumberFormat="1" applyFont="1" applyFill="1" applyBorder="1" applyAlignment="1">
      <alignment horizontal="center" vertical="top" wrapText="1"/>
    </xf>
    <xf numFmtId="164" fontId="11" fillId="0" borderId="37" xfId="0" applyNumberFormat="1" applyFont="1" applyFill="1" applyBorder="1" applyAlignment="1">
      <alignment horizontal="center" vertical="top" wrapText="1"/>
    </xf>
    <xf numFmtId="164" fontId="11" fillId="0" borderId="38" xfId="0" applyNumberFormat="1" applyFont="1" applyFill="1" applyBorder="1" applyAlignment="1">
      <alignment horizontal="center" vertical="top" wrapText="1"/>
    </xf>
    <xf numFmtId="164" fontId="11" fillId="0" borderId="39" xfId="0" applyNumberFormat="1" applyFont="1" applyFill="1" applyBorder="1" applyAlignment="1">
      <alignment horizontal="center" vertical="top" wrapText="1"/>
    </xf>
    <xf numFmtId="164" fontId="11" fillId="0" borderId="40" xfId="0" applyNumberFormat="1" applyFont="1" applyFill="1" applyBorder="1" applyAlignment="1">
      <alignment horizontal="center" vertical="top" wrapText="1"/>
    </xf>
    <xf numFmtId="164" fontId="11" fillId="0" borderId="51" xfId="0" applyNumberFormat="1" applyFont="1" applyFill="1" applyBorder="1" applyAlignment="1">
      <alignment horizontal="center" vertical="top"/>
    </xf>
    <xf numFmtId="164" fontId="11" fillId="0" borderId="73" xfId="0" applyNumberFormat="1" applyFont="1" applyFill="1" applyBorder="1" applyAlignment="1">
      <alignment horizontal="left" vertical="top" wrapText="1"/>
    </xf>
    <xf numFmtId="164" fontId="11" fillId="0" borderId="58" xfId="0" applyNumberFormat="1" applyFont="1" applyFill="1" applyBorder="1" applyAlignment="1">
      <alignment horizontal="center" vertical="top" shrinkToFit="1"/>
    </xf>
    <xf numFmtId="164" fontId="11" fillId="0" borderId="54" xfId="0" applyNumberFormat="1" applyFont="1" applyFill="1" applyBorder="1" applyAlignment="1">
      <alignment horizontal="center" vertical="top" shrinkToFit="1"/>
    </xf>
    <xf numFmtId="164" fontId="11" fillId="0" borderId="38" xfId="0" applyNumberFormat="1" applyFont="1" applyFill="1" applyBorder="1" applyAlignment="1">
      <alignment horizontal="center" vertical="top" shrinkToFit="1"/>
    </xf>
    <xf numFmtId="164" fontId="9" fillId="10" borderId="30" xfId="0" applyNumberFormat="1" applyFont="1" applyFill="1" applyBorder="1" applyAlignment="1">
      <alignment horizontal="center" vertical="top" wrapText="1"/>
    </xf>
    <xf numFmtId="49" fontId="9" fillId="6" borderId="30" xfId="0" applyNumberFormat="1" applyFont="1" applyFill="1" applyBorder="1" applyAlignment="1">
      <alignment horizontal="center" vertical="top"/>
    </xf>
    <xf numFmtId="164" fontId="9" fillId="0" borderId="30" xfId="0" applyNumberFormat="1" applyFont="1" applyFill="1" applyBorder="1" applyAlignment="1">
      <alignment horizontal="center" vertical="top"/>
    </xf>
    <xf numFmtId="164" fontId="11" fillId="0" borderId="56" xfId="0" applyNumberFormat="1" applyFont="1" applyFill="1" applyBorder="1" applyAlignment="1">
      <alignment horizontal="left" vertical="top" wrapText="1"/>
    </xf>
    <xf numFmtId="164" fontId="11" fillId="5" borderId="37" xfId="0" applyNumberFormat="1" applyFont="1" applyFill="1" applyBorder="1" applyAlignment="1">
      <alignment horizontal="center" vertical="top" wrapText="1"/>
    </xf>
    <xf numFmtId="164" fontId="11" fillId="5" borderId="38" xfId="0" applyNumberFormat="1" applyFont="1" applyFill="1" applyBorder="1" applyAlignment="1">
      <alignment horizontal="center" vertical="top" wrapText="1"/>
    </xf>
    <xf numFmtId="164" fontId="11" fillId="5" borderId="39" xfId="0" applyNumberFormat="1" applyFont="1" applyFill="1" applyBorder="1" applyAlignment="1">
      <alignment horizontal="center" vertical="top" wrapText="1"/>
    </xf>
    <xf numFmtId="164" fontId="11" fillId="5" borderId="40" xfId="0" applyNumberFormat="1" applyFont="1" applyFill="1" applyBorder="1" applyAlignment="1">
      <alignment horizontal="center" vertical="top" wrapText="1"/>
    </xf>
    <xf numFmtId="164" fontId="11" fillId="7" borderId="63" xfId="0" applyNumberFormat="1" applyFont="1" applyFill="1" applyBorder="1" applyAlignment="1">
      <alignment vertical="center"/>
    </xf>
    <xf numFmtId="164" fontId="14" fillId="7" borderId="29" xfId="0" applyNumberFormat="1" applyFont="1" applyFill="1" applyBorder="1" applyAlignment="1">
      <alignment vertical="distributed" wrapText="1"/>
    </xf>
    <xf numFmtId="164" fontId="15" fillId="7" borderId="45" xfId="0" applyNumberFormat="1" applyFont="1" applyFill="1" applyBorder="1" applyAlignment="1">
      <alignment vertical="distributed" wrapText="1"/>
    </xf>
    <xf numFmtId="164" fontId="14" fillId="7" borderId="45" xfId="0" applyNumberFormat="1" applyFont="1" applyFill="1" applyBorder="1" applyAlignment="1">
      <alignment vertical="distributed" wrapText="1"/>
    </xf>
    <xf numFmtId="164" fontId="31" fillId="7" borderId="45" xfId="0" applyNumberFormat="1" applyFont="1" applyFill="1" applyBorder="1" applyAlignment="1">
      <alignment vertical="distributed" wrapText="1"/>
    </xf>
    <xf numFmtId="164" fontId="30" fillId="7" borderId="45" xfId="0" applyNumberFormat="1" applyFont="1" applyFill="1" applyBorder="1" applyAlignment="1">
      <alignment vertical="distributed" wrapText="1"/>
    </xf>
    <xf numFmtId="164" fontId="14" fillId="7" borderId="48" xfId="0" applyNumberFormat="1" applyFont="1" applyFill="1" applyBorder="1" applyAlignment="1">
      <alignment vertical="distributed" wrapText="1"/>
    </xf>
    <xf numFmtId="164" fontId="31" fillId="7" borderId="49" xfId="0" applyNumberFormat="1" applyFont="1" applyFill="1" applyBorder="1" applyAlignment="1">
      <alignment vertical="distributed" wrapText="1"/>
    </xf>
    <xf numFmtId="164" fontId="9" fillId="0" borderId="54" xfId="0" applyNumberFormat="1" applyFont="1" applyFill="1" applyBorder="1" applyAlignment="1">
      <alignment horizontal="center" vertical="top"/>
    </xf>
    <xf numFmtId="164" fontId="9" fillId="3" borderId="36" xfId="0" applyNumberFormat="1" applyFont="1" applyFill="1" applyBorder="1" applyAlignment="1">
      <alignment horizontal="left" vertical="top" wrapText="1"/>
    </xf>
    <xf numFmtId="164" fontId="14" fillId="7" borderId="46" xfId="0" applyNumberFormat="1" applyFont="1" applyFill="1" applyBorder="1" applyAlignment="1">
      <alignment horizontal="right" vertical="distributed" wrapText="1"/>
    </xf>
    <xf numFmtId="164" fontId="14" fillId="7" borderId="29" xfId="0" applyNumberFormat="1" applyFont="1" applyFill="1" applyBorder="1" applyAlignment="1">
      <alignment horizontal="right" vertical="distributed" wrapText="1"/>
    </xf>
    <xf numFmtId="164" fontId="9" fillId="7" borderId="45" xfId="0" applyNumberFormat="1" applyFont="1" applyFill="1" applyBorder="1" applyAlignment="1">
      <alignment horizontal="center" vertical="distributed"/>
    </xf>
    <xf numFmtId="164" fontId="11" fillId="7" borderId="45" xfId="0" applyNumberFormat="1" applyFont="1" applyFill="1" applyBorder="1" applyAlignment="1">
      <alignment horizontal="center" vertical="distributed"/>
    </xf>
    <xf numFmtId="164" fontId="14" fillId="7" borderId="50" xfId="0" applyNumberFormat="1" applyFont="1" applyFill="1" applyBorder="1" applyAlignment="1">
      <alignment horizontal="right" vertical="distributed" wrapText="1"/>
    </xf>
    <xf numFmtId="164" fontId="14" fillId="7" borderId="48" xfId="0" applyNumberFormat="1" applyFont="1" applyFill="1" applyBorder="1" applyAlignment="1">
      <alignment horizontal="right" vertical="distributed" wrapText="1"/>
    </xf>
    <xf numFmtId="164" fontId="14" fillId="7" borderId="49" xfId="0" applyNumberFormat="1" applyFont="1" applyFill="1" applyBorder="1" applyAlignment="1">
      <alignment horizontal="center" vertical="distributed"/>
    </xf>
    <xf numFmtId="164" fontId="11" fillId="12" borderId="46" xfId="0" applyNumberFormat="1" applyFont="1" applyFill="1" applyBorder="1" applyAlignment="1">
      <alignment vertical="distributed" wrapText="1"/>
    </xf>
    <xf numFmtId="164" fontId="11" fillId="12" borderId="29" xfId="0" applyNumberFormat="1" applyFont="1" applyFill="1" applyBorder="1" applyAlignment="1">
      <alignment vertical="distributed" wrapText="1"/>
    </xf>
    <xf numFmtId="164" fontId="9" fillId="12" borderId="45" xfId="0" applyNumberFormat="1" applyFont="1" applyFill="1" applyBorder="1" applyAlignment="1">
      <alignment vertical="distributed" wrapText="1"/>
    </xf>
    <xf numFmtId="164" fontId="11" fillId="12" borderId="45" xfId="0" applyNumberFormat="1" applyFont="1" applyFill="1" applyBorder="1" applyAlignment="1">
      <alignment vertical="distributed" wrapText="1"/>
    </xf>
    <xf numFmtId="164" fontId="14" fillId="12" borderId="45" xfId="0" applyNumberFormat="1" applyFont="1" applyFill="1" applyBorder="1" applyAlignment="1">
      <alignment vertical="distributed" wrapText="1"/>
    </xf>
    <xf numFmtId="164" fontId="9" fillId="12" borderId="49" xfId="0" applyNumberFormat="1" applyFont="1" applyFill="1" applyBorder="1" applyAlignment="1">
      <alignment vertical="distributed" wrapText="1"/>
    </xf>
    <xf numFmtId="164" fontId="11" fillId="12" borderId="52" xfId="0" applyNumberFormat="1" applyFont="1" applyFill="1" applyBorder="1" applyAlignment="1">
      <alignment vertical="distributed" wrapText="1"/>
    </xf>
    <xf numFmtId="164" fontId="11" fillId="12" borderId="50" xfId="0" applyNumberFormat="1" applyFont="1" applyFill="1" applyBorder="1" applyAlignment="1">
      <alignment vertical="distributed" wrapText="1"/>
    </xf>
    <xf numFmtId="164" fontId="11" fillId="12" borderId="48" xfId="0" applyNumberFormat="1" applyFont="1" applyFill="1" applyBorder="1" applyAlignment="1">
      <alignment vertical="distributed" wrapText="1"/>
    </xf>
    <xf numFmtId="164" fontId="14" fillId="12" borderId="49" xfId="0" applyNumberFormat="1" applyFont="1" applyFill="1" applyBorder="1" applyAlignment="1">
      <alignment horizontal="right" vertical="distributed" wrapText="1"/>
    </xf>
    <xf numFmtId="164" fontId="14" fillId="0" borderId="5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vertical="center"/>
    </xf>
    <xf numFmtId="164" fontId="11" fillId="3" borderId="29" xfId="0" applyNumberFormat="1" applyFont="1" applyFill="1" applyBorder="1" applyAlignment="1">
      <alignment horizontal="center" vertical="center" textRotation="90"/>
    </xf>
    <xf numFmtId="164" fontId="9" fillId="0" borderId="29" xfId="0" applyNumberFormat="1" applyFont="1" applyFill="1" applyBorder="1" applyAlignment="1">
      <alignment horizontal="center" vertical="center"/>
    </xf>
    <xf numFmtId="49" fontId="11" fillId="3" borderId="29" xfId="0" applyNumberFormat="1" applyFont="1" applyFill="1" applyBorder="1" applyAlignment="1">
      <alignment horizontal="center" vertical="center" textRotation="90" wrapText="1"/>
    </xf>
    <xf numFmtId="164" fontId="9" fillId="6" borderId="29" xfId="0" applyNumberFormat="1" applyFont="1" applyFill="1" applyBorder="1" applyAlignment="1">
      <alignment horizontal="right" vertical="center"/>
    </xf>
    <xf numFmtId="164" fontId="9" fillId="10" borderId="29" xfId="0" applyNumberFormat="1" applyFont="1" applyFill="1" applyBorder="1" applyAlignment="1">
      <alignment horizontal="right" vertical="center"/>
    </xf>
    <xf numFmtId="164" fontId="9" fillId="10" borderId="29" xfId="0" applyNumberFormat="1" applyFont="1" applyFill="1" applyBorder="1" applyAlignment="1">
      <alignment horizontal="left" vertical="center"/>
    </xf>
    <xf numFmtId="164" fontId="9" fillId="6" borderId="58" xfId="0" applyNumberFormat="1" applyFont="1" applyFill="1" applyBorder="1" applyAlignment="1">
      <alignment horizontal="right" vertical="center"/>
    </xf>
    <xf numFmtId="164" fontId="11" fillId="0" borderId="29" xfId="0" applyNumberFormat="1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11" fillId="3" borderId="48" xfId="0" applyNumberFormat="1" applyFont="1" applyFill="1" applyBorder="1" applyAlignment="1">
      <alignment horizontal="center" vertical="center" textRotation="90"/>
    </xf>
    <xf numFmtId="164" fontId="11" fillId="3" borderId="30" xfId="0" applyNumberFormat="1" applyFont="1" applyFill="1" applyBorder="1" applyAlignment="1">
      <alignment horizontal="center" vertical="center" textRotation="90"/>
    </xf>
    <xf numFmtId="164" fontId="11" fillId="6" borderId="29" xfId="0" applyNumberFormat="1" applyFont="1" applyFill="1" applyBorder="1" applyAlignment="1">
      <alignment vertical="center" textRotation="90"/>
    </xf>
    <xf numFmtId="164" fontId="11" fillId="0" borderId="29" xfId="0" applyNumberFormat="1" applyFont="1" applyFill="1" applyBorder="1" applyAlignment="1">
      <alignment horizontal="center" vertical="center" wrapText="1"/>
    </xf>
    <xf numFmtId="164" fontId="11" fillId="0" borderId="0" xfId="1" applyNumberFormat="1" applyFont="1" applyAlignment="1">
      <alignment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24" fillId="0" borderId="0" xfId="1" applyNumberFormat="1" applyFont="1" applyBorder="1" applyAlignment="1">
      <alignment horizontal="right" vertical="center" wrapText="1"/>
    </xf>
    <xf numFmtId="164" fontId="14" fillId="0" borderId="44" xfId="0" applyNumberFormat="1" applyFont="1" applyFill="1" applyBorder="1" applyAlignment="1">
      <alignment horizontal="left" vertical="top"/>
    </xf>
    <xf numFmtId="164" fontId="9" fillId="8" borderId="0" xfId="1" applyNumberFormat="1" applyFont="1" applyFill="1" applyBorder="1" applyAlignment="1">
      <alignment horizontal="center" vertical="top" wrapText="1"/>
    </xf>
    <xf numFmtId="164" fontId="24" fillId="8" borderId="0" xfId="1" applyNumberFormat="1" applyFont="1" applyFill="1" applyBorder="1" applyAlignment="1">
      <alignment horizontal="center" vertical="top" wrapText="1"/>
    </xf>
    <xf numFmtId="164" fontId="4" fillId="8" borderId="0" xfId="0" applyNumberFormat="1" applyFont="1" applyFill="1" applyAlignment="1">
      <alignment vertical="top"/>
    </xf>
    <xf numFmtId="164" fontId="30" fillId="8" borderId="29" xfId="0" applyNumberFormat="1" applyFont="1" applyFill="1" applyBorder="1" applyAlignment="1">
      <alignment vertical="distributed" wrapText="1"/>
    </xf>
    <xf numFmtId="164" fontId="14" fillId="8" borderId="29" xfId="0" applyNumberFormat="1" applyFont="1" applyFill="1" applyBorder="1" applyAlignment="1">
      <alignment vertical="distributed" wrapText="1"/>
    </xf>
    <xf numFmtId="164" fontId="14" fillId="0" borderId="29" xfId="0" applyNumberFormat="1" applyFont="1" applyFill="1" applyBorder="1" applyAlignment="1">
      <alignment horizontal="right" vertical="distributed" wrapText="1"/>
    </xf>
    <xf numFmtId="164" fontId="14" fillId="0" borderId="29" xfId="0" applyNumberFormat="1" applyFont="1" applyFill="1" applyBorder="1" applyAlignment="1">
      <alignment vertical="distributed"/>
    </xf>
    <xf numFmtId="164" fontId="9" fillId="0" borderId="45" xfId="0" applyNumberFormat="1" applyFont="1" applyFill="1" applyBorder="1" applyAlignment="1">
      <alignment horizontal="center" vertical="distributed"/>
    </xf>
    <xf numFmtId="164" fontId="30" fillId="0" borderId="29" xfId="0" applyNumberFormat="1" applyFont="1" applyFill="1" applyBorder="1" applyAlignment="1">
      <alignment horizontal="right" vertical="distributed" wrapText="1"/>
    </xf>
    <xf numFmtId="164" fontId="11" fillId="0" borderId="45" xfId="0" applyNumberFormat="1" applyFont="1" applyFill="1" applyBorder="1" applyAlignment="1">
      <alignment horizontal="center" vertical="distributed"/>
    </xf>
    <xf numFmtId="164" fontId="30" fillId="0" borderId="29" xfId="0" applyNumberFormat="1" applyFont="1" applyFill="1" applyBorder="1" applyAlignment="1">
      <alignment vertical="distributed" wrapText="1"/>
    </xf>
    <xf numFmtId="164" fontId="30" fillId="0" borderId="29" xfId="0" applyNumberFormat="1" applyFont="1" applyFill="1" applyBorder="1" applyAlignment="1">
      <alignment horizontal="right" vertical="distributed"/>
    </xf>
    <xf numFmtId="164" fontId="14" fillId="0" borderId="45" xfId="0" applyNumberFormat="1" applyFont="1" applyFill="1" applyBorder="1" applyAlignment="1">
      <alignment horizontal="center" vertical="distributed"/>
    </xf>
    <xf numFmtId="164" fontId="14" fillId="0" borderId="29" xfId="0" applyNumberFormat="1" applyFont="1" applyFill="1" applyBorder="1" applyAlignment="1">
      <alignment vertical="distributed" wrapText="1"/>
    </xf>
    <xf numFmtId="164" fontId="14" fillId="0" borderId="29" xfId="0" applyNumberFormat="1" applyFont="1" applyFill="1" applyBorder="1" applyAlignment="1">
      <alignment horizontal="right" vertical="distributed"/>
    </xf>
    <xf numFmtId="164" fontId="14" fillId="0" borderId="49" xfId="0" applyNumberFormat="1" applyFont="1" applyFill="1" applyBorder="1" applyAlignment="1">
      <alignment horizontal="center" vertical="distributed"/>
    </xf>
    <xf numFmtId="164" fontId="11" fillId="0" borderId="29" xfId="0" applyNumberFormat="1" applyFont="1" applyFill="1" applyBorder="1" applyAlignment="1">
      <alignment vertical="distributed" wrapText="1"/>
    </xf>
    <xf numFmtId="164" fontId="9" fillId="7" borderId="40" xfId="0" applyNumberFormat="1" applyFont="1" applyFill="1" applyBorder="1" applyAlignment="1">
      <alignment horizontal="center" vertical="center"/>
    </xf>
    <xf numFmtId="164" fontId="9" fillId="7" borderId="38" xfId="0" applyNumberFormat="1" applyFont="1" applyFill="1" applyBorder="1" applyAlignment="1">
      <alignment horizontal="center" vertical="center"/>
    </xf>
    <xf numFmtId="164" fontId="9" fillId="7" borderId="39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vertical="distributed" wrapText="1"/>
    </xf>
    <xf numFmtId="164" fontId="11" fillId="0" borderId="45" xfId="0" applyNumberFormat="1" applyFont="1" applyFill="1" applyBorder="1" applyAlignment="1">
      <alignment vertical="distributed" wrapText="1"/>
    </xf>
    <xf numFmtId="164" fontId="11" fillId="0" borderId="29" xfId="0" applyNumberFormat="1" applyFont="1" applyFill="1" applyBorder="1" applyAlignment="1">
      <alignment horizontal="center" vertical="distributed" wrapText="1"/>
    </xf>
    <xf numFmtId="164" fontId="11" fillId="0" borderId="48" xfId="0" applyNumberFormat="1" applyFont="1" applyFill="1" applyBorder="1" applyAlignment="1">
      <alignment vertical="distributed" wrapText="1"/>
    </xf>
    <xf numFmtId="164" fontId="9" fillId="0" borderId="49" xfId="0" applyNumberFormat="1" applyFont="1" applyFill="1" applyBorder="1" applyAlignment="1">
      <alignment vertical="distributed" wrapText="1"/>
    </xf>
    <xf numFmtId="164" fontId="11" fillId="0" borderId="30" xfId="0" applyNumberFormat="1" applyFont="1" applyFill="1" applyBorder="1" applyAlignment="1">
      <alignment vertical="distributed" wrapText="1"/>
    </xf>
    <xf numFmtId="164" fontId="11" fillId="0" borderId="52" xfId="0" applyNumberFormat="1" applyFont="1" applyFill="1" applyBorder="1" applyAlignment="1">
      <alignment vertical="distributed" wrapText="1"/>
    </xf>
    <xf numFmtId="164" fontId="14" fillId="0" borderId="49" xfId="0" applyNumberFormat="1" applyFont="1" applyFill="1" applyBorder="1" applyAlignment="1">
      <alignment horizontal="right" vertical="distributed" wrapText="1"/>
    </xf>
    <xf numFmtId="164" fontId="14" fillId="8" borderId="45" xfId="0" applyNumberFormat="1" applyFont="1" applyFill="1" applyBorder="1" applyAlignment="1">
      <alignment vertical="distributed" wrapText="1"/>
    </xf>
    <xf numFmtId="164" fontId="30" fillId="8" borderId="45" xfId="0" applyNumberFormat="1" applyFont="1" applyFill="1" applyBorder="1" applyAlignment="1">
      <alignment vertical="distributed" wrapText="1"/>
    </xf>
    <xf numFmtId="164" fontId="30" fillId="8" borderId="49" xfId="0" applyNumberFormat="1" applyFont="1" applyFill="1" applyBorder="1" applyAlignment="1">
      <alignment vertical="distributed" wrapText="1"/>
    </xf>
    <xf numFmtId="164" fontId="9" fillId="7" borderId="51" xfId="0" applyNumberFormat="1" applyFont="1" applyFill="1" applyBorder="1" applyAlignment="1">
      <alignment horizontal="center" vertical="top"/>
    </xf>
    <xf numFmtId="164" fontId="14" fillId="8" borderId="58" xfId="0" applyNumberFormat="1" applyFont="1" applyFill="1" applyBorder="1" applyAlignment="1">
      <alignment vertical="distributed" wrapText="1"/>
    </xf>
    <xf numFmtId="164" fontId="30" fillId="8" borderId="58" xfId="0" applyNumberFormat="1" applyFont="1" applyFill="1" applyBorder="1" applyAlignment="1">
      <alignment vertical="distributed" wrapText="1"/>
    </xf>
    <xf numFmtId="164" fontId="14" fillId="0" borderId="58" xfId="0" applyNumberFormat="1" applyFont="1" applyFill="1" applyBorder="1" applyAlignment="1">
      <alignment horizontal="right" vertical="distributed" wrapText="1"/>
    </xf>
    <xf numFmtId="164" fontId="14" fillId="0" borderId="58" xfId="0" applyNumberFormat="1" applyFont="1" applyFill="1" applyBorder="1" applyAlignment="1">
      <alignment vertical="distributed" wrapText="1"/>
    </xf>
    <xf numFmtId="164" fontId="14" fillId="0" borderId="58" xfId="0" applyNumberFormat="1" applyFont="1" applyFill="1" applyBorder="1" applyAlignment="1">
      <alignment horizontal="right" vertical="distributed"/>
    </xf>
    <xf numFmtId="164" fontId="11" fillId="0" borderId="58" xfId="0" applyNumberFormat="1" applyFont="1" applyFill="1" applyBorder="1" applyAlignment="1">
      <alignment vertical="distributed" wrapText="1"/>
    </xf>
    <xf numFmtId="164" fontId="11" fillId="5" borderId="58" xfId="0" applyNumberFormat="1" applyFont="1" applyFill="1" applyBorder="1" applyAlignment="1">
      <alignment horizontal="center" vertical="top" wrapText="1"/>
    </xf>
    <xf numFmtId="164" fontId="11" fillId="5" borderId="70" xfId="0" applyNumberFormat="1" applyFont="1" applyFill="1" applyBorder="1" applyAlignment="1">
      <alignment horizontal="center" vertical="top" wrapText="1"/>
    </xf>
    <xf numFmtId="164" fontId="11" fillId="5" borderId="71" xfId="0" applyNumberFormat="1" applyFont="1" applyFill="1" applyBorder="1" applyAlignment="1">
      <alignment horizontal="center" vertical="top" wrapText="1"/>
    </xf>
    <xf numFmtId="164" fontId="11" fillId="5" borderId="29" xfId="0" applyNumberFormat="1" applyFont="1" applyFill="1" applyBorder="1" applyAlignment="1">
      <alignment horizontal="center" vertical="top" wrapText="1"/>
    </xf>
    <xf numFmtId="164" fontId="14" fillId="5" borderId="29" xfId="0" applyNumberFormat="1" applyFont="1" applyFill="1" applyBorder="1" applyAlignment="1">
      <alignment horizontal="center" vertical="top"/>
    </xf>
    <xf numFmtId="164" fontId="14" fillId="5" borderId="45" xfId="0" applyNumberFormat="1" applyFont="1" applyFill="1" applyBorder="1" applyAlignment="1">
      <alignment horizontal="center" vertical="top"/>
    </xf>
    <xf numFmtId="164" fontId="14" fillId="5" borderId="46" xfId="0" applyNumberFormat="1" applyFont="1" applyFill="1" applyBorder="1" applyAlignment="1">
      <alignment horizontal="center" vertical="top"/>
    </xf>
    <xf numFmtId="49" fontId="9" fillId="6" borderId="29" xfId="0" applyNumberFormat="1" applyFont="1" applyFill="1" applyBorder="1" applyAlignment="1">
      <alignment horizontal="center" vertical="top"/>
    </xf>
    <xf numFmtId="164" fontId="9" fillId="10" borderId="29" xfId="0" applyNumberFormat="1" applyFont="1" applyFill="1" applyBorder="1" applyAlignment="1">
      <alignment horizontal="center" vertical="top" wrapText="1"/>
    </xf>
    <xf numFmtId="164" fontId="9" fillId="6" borderId="36" xfId="0" applyNumberFormat="1" applyFont="1" applyFill="1" applyBorder="1" applyAlignment="1">
      <alignment horizontal="left" vertical="top" wrapText="1"/>
    </xf>
    <xf numFmtId="164" fontId="9" fillId="6" borderId="29" xfId="0" applyNumberFormat="1" applyFont="1" applyFill="1" applyBorder="1" applyAlignment="1">
      <alignment horizontal="center" vertical="top"/>
    </xf>
    <xf numFmtId="164" fontId="9" fillId="10" borderId="29" xfId="0" applyNumberFormat="1" applyFont="1" applyFill="1" applyBorder="1" applyAlignment="1">
      <alignment vertical="top"/>
    </xf>
    <xf numFmtId="164" fontId="9" fillId="6" borderId="29" xfId="0" applyNumberFormat="1" applyFont="1" applyFill="1" applyBorder="1" applyAlignment="1">
      <alignment horizontal="right" vertical="top"/>
    </xf>
    <xf numFmtId="49" fontId="9" fillId="6" borderId="54" xfId="0" applyNumberFormat="1" applyFont="1" applyFill="1" applyBorder="1" applyAlignment="1">
      <alignment horizontal="center" vertical="top"/>
    </xf>
    <xf numFmtId="164" fontId="9" fillId="10" borderId="54" xfId="0" applyNumberFormat="1" applyFont="1" applyFill="1" applyBorder="1" applyAlignment="1">
      <alignment horizontal="center" vertical="top" wrapText="1"/>
    </xf>
    <xf numFmtId="164" fontId="9" fillId="10" borderId="29" xfId="0" applyNumberFormat="1" applyFont="1" applyFill="1" applyBorder="1" applyAlignment="1">
      <alignment horizontal="right" vertical="top"/>
    </xf>
    <xf numFmtId="164" fontId="9" fillId="10" borderId="29" xfId="0" applyNumberFormat="1" applyFont="1" applyFill="1" applyBorder="1" applyAlignment="1">
      <alignment horizontal="center" vertical="top"/>
    </xf>
    <xf numFmtId="164" fontId="9" fillId="10" borderId="48" xfId="0" applyNumberFormat="1" applyFont="1" applyFill="1" applyBorder="1" applyAlignment="1">
      <alignment horizontal="center" vertical="top"/>
    </xf>
    <xf numFmtId="164" fontId="11" fillId="0" borderId="42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vertical="top"/>
    </xf>
    <xf numFmtId="164" fontId="11" fillId="0" borderId="0" xfId="0" applyNumberFormat="1" applyFont="1" applyBorder="1" applyAlignment="1">
      <alignment horizontal="right" vertical="top"/>
    </xf>
    <xf numFmtId="164" fontId="11" fillId="0" borderId="0" xfId="0" applyNumberFormat="1" applyFont="1" applyFill="1" applyBorder="1" applyAlignment="1">
      <alignment vertical="top"/>
    </xf>
    <xf numFmtId="164" fontId="11" fillId="0" borderId="0" xfId="0" applyNumberFormat="1" applyFont="1" applyBorder="1" applyAlignment="1">
      <alignment horizontal="left" vertical="top"/>
    </xf>
    <xf numFmtId="164" fontId="11" fillId="0" borderId="29" xfId="0" applyNumberFormat="1" applyFont="1" applyBorder="1" applyAlignment="1">
      <alignment vertical="top"/>
    </xf>
    <xf numFmtId="164" fontId="11" fillId="0" borderId="0" xfId="0" applyNumberFormat="1" applyFont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Alignment="1">
      <alignment vertical="top"/>
    </xf>
    <xf numFmtId="164" fontId="11" fillId="3" borderId="0" xfId="0" applyNumberFormat="1" applyFont="1" applyFill="1" applyAlignment="1">
      <alignment vertical="top"/>
    </xf>
    <xf numFmtId="164" fontId="23" fillId="0" borderId="0" xfId="0" applyNumberFormat="1" applyFont="1"/>
    <xf numFmtId="49" fontId="11" fillId="3" borderId="29" xfId="0" applyNumberFormat="1" applyFont="1" applyFill="1" applyBorder="1" applyAlignment="1">
      <alignment horizontal="center" vertical="top"/>
    </xf>
    <xf numFmtId="164" fontId="24" fillId="0" borderId="0" xfId="1" applyNumberFormat="1" applyFont="1" applyFill="1" applyBorder="1" applyAlignment="1">
      <alignment horizontal="center" vertical="top" wrapText="1"/>
    </xf>
    <xf numFmtId="164" fontId="11" fillId="0" borderId="43" xfId="0" applyNumberFormat="1" applyFont="1" applyFill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/>
    </xf>
    <xf numFmtId="164" fontId="11" fillId="0" borderId="31" xfId="0" applyNumberFormat="1" applyFont="1" applyFill="1" applyBorder="1" applyAlignment="1">
      <alignment horizontal="center" vertical="top" wrapText="1"/>
    </xf>
    <xf numFmtId="164" fontId="11" fillId="0" borderId="67" xfId="0" applyNumberFormat="1" applyFont="1" applyFill="1" applyBorder="1" applyAlignment="1">
      <alignment horizontal="center" vertical="top"/>
    </xf>
    <xf numFmtId="164" fontId="11" fillId="0" borderId="41" xfId="0" applyNumberFormat="1" applyFont="1" applyFill="1" applyBorder="1" applyAlignment="1">
      <alignment horizontal="center" vertical="top" wrapText="1"/>
    </xf>
    <xf numFmtId="164" fontId="11" fillId="0" borderId="30" xfId="0" applyNumberFormat="1" applyFont="1" applyFill="1" applyBorder="1" applyAlignment="1">
      <alignment horizontal="center" vertical="top" wrapText="1"/>
    </xf>
    <xf numFmtId="164" fontId="11" fillId="0" borderId="50" xfId="0" applyNumberFormat="1" applyFont="1" applyFill="1" applyBorder="1" applyAlignment="1">
      <alignment horizontal="center" vertical="top"/>
    </xf>
    <xf numFmtId="164" fontId="9" fillId="3" borderId="5" xfId="0" applyNumberFormat="1" applyFont="1" applyFill="1" applyBorder="1" applyAlignment="1">
      <alignment vertical="top"/>
    </xf>
    <xf numFmtId="164" fontId="9" fillId="3" borderId="11" xfId="0" applyNumberFormat="1" applyFont="1" applyFill="1" applyBorder="1" applyAlignment="1">
      <alignment horizontal="left" vertical="top" wrapText="1"/>
    </xf>
    <xf numFmtId="164" fontId="28" fillId="0" borderId="102" xfId="0" applyNumberFormat="1" applyFont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vertical="top"/>
    </xf>
    <xf numFmtId="164" fontId="9" fillId="3" borderId="11" xfId="0" applyNumberFormat="1" applyFont="1" applyFill="1" applyBorder="1" applyAlignment="1">
      <alignment horizontal="center" vertical="top"/>
    </xf>
    <xf numFmtId="164" fontId="9" fillId="3" borderId="87" xfId="0" applyNumberFormat="1" applyFont="1" applyFill="1" applyBorder="1" applyAlignment="1">
      <alignment vertical="top"/>
    </xf>
    <xf numFmtId="164" fontId="9" fillId="3" borderId="24" xfId="0" applyNumberFormat="1" applyFont="1" applyFill="1" applyBorder="1" applyAlignment="1">
      <alignment vertical="top"/>
    </xf>
    <xf numFmtId="49" fontId="11" fillId="3" borderId="46" xfId="0" applyNumberFormat="1" applyFont="1" applyFill="1" applyBorder="1" applyAlignment="1">
      <alignment horizontal="center" vertical="top"/>
    </xf>
    <xf numFmtId="164" fontId="11" fillId="3" borderId="75" xfId="0" applyNumberFormat="1" applyFont="1" applyFill="1" applyBorder="1" applyAlignment="1">
      <alignment vertical="top" wrapText="1"/>
    </xf>
    <xf numFmtId="164" fontId="11" fillId="3" borderId="117" xfId="0" applyNumberFormat="1" applyFont="1" applyFill="1" applyBorder="1" applyAlignment="1">
      <alignment vertical="top" wrapText="1"/>
    </xf>
    <xf numFmtId="49" fontId="11" fillId="3" borderId="147" xfId="0" applyNumberFormat="1" applyFont="1" applyFill="1" applyBorder="1" applyAlignment="1">
      <alignment horizontal="center" vertical="top"/>
    </xf>
    <xf numFmtId="164" fontId="11" fillId="0" borderId="177" xfId="0" applyNumberFormat="1" applyFont="1" applyBorder="1" applyAlignment="1">
      <alignment horizontal="center" vertical="center" textRotation="90"/>
    </xf>
    <xf numFmtId="164" fontId="11" fillId="3" borderId="103" xfId="0" applyNumberFormat="1" applyFont="1" applyFill="1" applyBorder="1" applyAlignment="1">
      <alignment horizontal="center" vertical="top" wrapText="1"/>
    </xf>
    <xf numFmtId="164" fontId="11" fillId="3" borderId="167" xfId="0" applyNumberFormat="1" applyFont="1" applyFill="1" applyBorder="1" applyAlignment="1">
      <alignment horizontal="center" vertical="top"/>
    </xf>
    <xf numFmtId="164" fontId="11" fillId="3" borderId="179" xfId="0" applyNumberFormat="1" applyFont="1" applyFill="1" applyBorder="1" applyAlignment="1">
      <alignment horizontal="center" vertical="top"/>
    </xf>
    <xf numFmtId="164" fontId="11" fillId="0" borderId="61" xfId="0" applyNumberFormat="1" applyFont="1" applyBorder="1" applyAlignment="1">
      <alignment horizontal="center" vertical="top"/>
    </xf>
    <xf numFmtId="164" fontId="11" fillId="0" borderId="170" xfId="0" applyNumberFormat="1" applyFont="1" applyFill="1" applyBorder="1" applyAlignment="1">
      <alignment horizontal="center" vertical="top" wrapText="1"/>
    </xf>
    <xf numFmtId="164" fontId="11" fillId="0" borderId="167" xfId="0" applyNumberFormat="1" applyFont="1" applyFill="1" applyBorder="1" applyAlignment="1">
      <alignment horizontal="center" vertical="top"/>
    </xf>
    <xf numFmtId="164" fontId="11" fillId="0" borderId="179" xfId="0" applyNumberFormat="1" applyFont="1" applyFill="1" applyBorder="1" applyAlignment="1">
      <alignment horizontal="center" vertical="top"/>
    </xf>
    <xf numFmtId="164" fontId="11" fillId="0" borderId="76" xfId="0" applyNumberFormat="1" applyFont="1" applyFill="1" applyBorder="1" applyAlignment="1">
      <alignment horizontal="center" vertical="top" wrapText="1"/>
    </xf>
    <xf numFmtId="164" fontId="9" fillId="0" borderId="43" xfId="0" applyNumberFormat="1" applyFont="1" applyFill="1" applyBorder="1" applyAlignment="1">
      <alignment horizontal="center" vertical="top"/>
    </xf>
    <xf numFmtId="164" fontId="11" fillId="0" borderId="137" xfId="0" applyNumberFormat="1" applyFont="1" applyFill="1" applyBorder="1" applyAlignment="1">
      <alignment horizontal="center" vertical="top"/>
    </xf>
    <xf numFmtId="164" fontId="11" fillId="0" borderId="180" xfId="0" applyNumberFormat="1" applyFont="1" applyFill="1" applyBorder="1" applyAlignment="1">
      <alignment horizontal="center" vertical="top"/>
    </xf>
    <xf numFmtId="49" fontId="9" fillId="3" borderId="11" xfId="0" applyNumberFormat="1" applyFont="1" applyFill="1" applyBorder="1" applyAlignment="1">
      <alignment horizontal="center" vertical="top"/>
    </xf>
    <xf numFmtId="164" fontId="9" fillId="13" borderId="72" xfId="0" applyNumberFormat="1" applyFont="1" applyFill="1" applyBorder="1" applyAlignment="1">
      <alignment horizontal="center" vertical="top"/>
    </xf>
    <xf numFmtId="164" fontId="9" fillId="13" borderId="5" xfId="0" applyNumberFormat="1" applyFont="1" applyFill="1" applyBorder="1" applyAlignment="1">
      <alignment horizontal="center" vertical="top"/>
    </xf>
    <xf numFmtId="164" fontId="9" fillId="13" borderId="5" xfId="0" applyNumberFormat="1" applyFont="1" applyFill="1" applyBorder="1" applyAlignment="1">
      <alignment vertical="top"/>
    </xf>
    <xf numFmtId="164" fontId="9" fillId="13" borderId="11" xfId="0" applyNumberFormat="1" applyFont="1" applyFill="1" applyBorder="1" applyAlignment="1">
      <alignment horizontal="center" vertical="top"/>
    </xf>
    <xf numFmtId="164" fontId="11" fillId="13" borderId="87" xfId="0" applyNumberFormat="1" applyFont="1" applyFill="1" applyBorder="1" applyAlignment="1">
      <alignment vertical="top"/>
    </xf>
    <xf numFmtId="164" fontId="11" fillId="13" borderId="4" xfId="0" applyNumberFormat="1" applyFont="1" applyFill="1" applyBorder="1" applyAlignment="1">
      <alignment vertical="top"/>
    </xf>
    <xf numFmtId="164" fontId="9" fillId="13" borderId="87" xfId="0" applyNumberFormat="1" applyFont="1" applyFill="1" applyBorder="1" applyAlignment="1">
      <alignment vertical="top"/>
    </xf>
    <xf numFmtId="164" fontId="9" fillId="13" borderId="24" xfId="0" applyNumberFormat="1" applyFont="1" applyFill="1" applyBorder="1" applyAlignment="1">
      <alignment vertical="top"/>
    </xf>
    <xf numFmtId="164" fontId="9" fillId="13" borderId="100" xfId="0" applyNumberFormat="1" applyFont="1" applyFill="1" applyBorder="1" applyAlignment="1">
      <alignment horizontal="center" vertical="top"/>
    </xf>
    <xf numFmtId="164" fontId="9" fillId="13" borderId="38" xfId="0" applyNumberFormat="1" applyFont="1" applyFill="1" applyBorder="1" applyAlignment="1">
      <alignment horizontal="center" vertical="top"/>
    </xf>
    <xf numFmtId="164" fontId="9" fillId="13" borderId="156" xfId="0" applyNumberFormat="1" applyFont="1" applyFill="1" applyBorder="1" applyAlignment="1">
      <alignment horizontal="center" vertical="top"/>
    </xf>
    <xf numFmtId="164" fontId="9" fillId="13" borderId="40" xfId="0" applyNumberFormat="1" applyFont="1" applyFill="1" applyBorder="1" applyAlignment="1">
      <alignment horizontal="center" vertical="top"/>
    </xf>
    <xf numFmtId="164" fontId="9" fillId="13" borderId="72" xfId="0" applyNumberFormat="1" applyFont="1" applyFill="1" applyBorder="1" applyAlignment="1">
      <alignment horizontal="left" vertical="top" wrapText="1"/>
    </xf>
    <xf numFmtId="164" fontId="9" fillId="13" borderId="40" xfId="0" applyNumberFormat="1" applyFont="1" applyFill="1" applyBorder="1" applyAlignment="1">
      <alignment horizontal="left" vertical="top" wrapText="1"/>
    </xf>
    <xf numFmtId="164" fontId="9" fillId="13" borderId="38" xfId="0" applyNumberFormat="1" applyFont="1" applyFill="1" applyBorder="1" applyAlignment="1">
      <alignment horizontal="left" vertical="top" wrapText="1"/>
    </xf>
    <xf numFmtId="164" fontId="9" fillId="13" borderId="156" xfId="0" applyNumberFormat="1" applyFont="1" applyFill="1" applyBorder="1" applyAlignment="1">
      <alignment horizontal="left" vertical="top" wrapText="1"/>
    </xf>
    <xf numFmtId="164" fontId="9" fillId="13" borderId="51" xfId="0" applyNumberFormat="1" applyFont="1" applyFill="1" applyBorder="1" applyAlignment="1">
      <alignment horizontal="center" vertical="top"/>
    </xf>
    <xf numFmtId="49" fontId="9" fillId="13" borderId="11" xfId="0" applyNumberFormat="1" applyFont="1" applyFill="1" applyBorder="1" applyAlignment="1">
      <alignment horizontal="center" vertical="top"/>
    </xf>
    <xf numFmtId="164" fontId="9" fillId="13" borderId="136" xfId="0" applyNumberFormat="1" applyFont="1" applyFill="1" applyBorder="1" applyAlignment="1">
      <alignment horizontal="left" vertical="top" wrapText="1"/>
    </xf>
    <xf numFmtId="164" fontId="9" fillId="13" borderId="54" xfId="0" applyNumberFormat="1" applyFont="1" applyFill="1" applyBorder="1" applyAlignment="1">
      <alignment horizontal="left" vertical="top" wrapText="1"/>
    </xf>
    <xf numFmtId="164" fontId="9" fillId="13" borderId="157" xfId="0" applyNumberFormat="1" applyFont="1" applyFill="1" applyBorder="1" applyAlignment="1">
      <alignment horizontal="left" vertical="top" wrapText="1"/>
    </xf>
    <xf numFmtId="164" fontId="9" fillId="13" borderId="101" xfId="0" applyNumberFormat="1" applyFont="1" applyFill="1" applyBorder="1" applyAlignment="1">
      <alignment horizontal="right" vertical="center"/>
    </xf>
    <xf numFmtId="164" fontId="9" fillId="13" borderId="28" xfId="0" applyNumberFormat="1" applyFont="1" applyFill="1" applyBorder="1" applyAlignment="1">
      <alignment horizontal="right" vertical="top"/>
    </xf>
    <xf numFmtId="164" fontId="9" fillId="14" borderId="149" xfId="0" applyNumberFormat="1" applyFont="1" applyFill="1" applyBorder="1" applyAlignment="1">
      <alignment horizontal="center" vertical="top"/>
    </xf>
    <xf numFmtId="164" fontId="9" fillId="14" borderId="91" xfId="0" applyNumberFormat="1" applyFont="1" applyFill="1" applyBorder="1" applyAlignment="1">
      <alignment horizontal="center" vertical="top"/>
    </xf>
    <xf numFmtId="164" fontId="9" fillId="14" borderId="91" xfId="0" applyNumberFormat="1" applyFont="1" applyFill="1" applyBorder="1" applyAlignment="1">
      <alignment vertical="top"/>
    </xf>
    <xf numFmtId="164" fontId="9" fillId="14" borderId="155" xfId="0" applyNumberFormat="1" applyFont="1" applyFill="1" applyBorder="1" applyAlignment="1">
      <alignment horizontal="center" vertical="top"/>
    </xf>
    <xf numFmtId="164" fontId="9" fillId="14" borderId="100" xfId="0" applyNumberFormat="1" applyFont="1" applyFill="1" applyBorder="1" applyAlignment="1">
      <alignment horizontal="center" vertical="top"/>
    </xf>
    <xf numFmtId="164" fontId="9" fillId="14" borderId="155" xfId="0" applyNumberFormat="1" applyFont="1" applyFill="1" applyBorder="1" applyAlignment="1">
      <alignment horizontal="center" vertical="top" wrapText="1"/>
    </xf>
    <xf numFmtId="49" fontId="9" fillId="14" borderId="155" xfId="0" applyNumberFormat="1" applyFont="1" applyFill="1" applyBorder="1" applyAlignment="1">
      <alignment horizontal="center" vertical="top"/>
    </xf>
    <xf numFmtId="164" fontId="9" fillId="14" borderId="38" xfId="0" applyNumberFormat="1" applyFont="1" applyFill="1" applyBorder="1" applyAlignment="1">
      <alignment horizontal="center" vertical="top"/>
    </xf>
    <xf numFmtId="164" fontId="9" fillId="14" borderId="156" xfId="0" applyNumberFormat="1" applyFont="1" applyFill="1" applyBorder="1" applyAlignment="1">
      <alignment horizontal="center" vertical="top"/>
    </xf>
    <xf numFmtId="164" fontId="9" fillId="14" borderId="40" xfId="0" applyNumberFormat="1" applyFont="1" applyFill="1" applyBorder="1" applyAlignment="1">
      <alignment horizontal="center" vertical="top"/>
    </xf>
    <xf numFmtId="164" fontId="9" fillId="14" borderId="51" xfId="0" applyNumberFormat="1" applyFont="1" applyFill="1" applyBorder="1" applyAlignment="1">
      <alignment horizontal="center" vertical="top"/>
    </xf>
    <xf numFmtId="164" fontId="9" fillId="14" borderId="40" xfId="0" applyNumberFormat="1" applyFont="1" applyFill="1" applyBorder="1" applyAlignment="1">
      <alignment horizontal="left" vertical="top"/>
    </xf>
    <xf numFmtId="164" fontId="9" fillId="14" borderId="38" xfId="0" applyNumberFormat="1" applyFont="1" applyFill="1" applyBorder="1" applyAlignment="1">
      <alignment horizontal="left" vertical="top"/>
    </xf>
    <xf numFmtId="164" fontId="9" fillId="14" borderId="156" xfId="0" applyNumberFormat="1" applyFont="1" applyFill="1" applyBorder="1" applyAlignment="1">
      <alignment horizontal="left" vertical="top"/>
    </xf>
    <xf numFmtId="164" fontId="9" fillId="14" borderId="51" xfId="0" applyNumberFormat="1" applyFont="1" applyFill="1" applyBorder="1" applyAlignment="1">
      <alignment vertical="top"/>
    </xf>
    <xf numFmtId="164" fontId="9" fillId="14" borderId="75" xfId="0" applyNumberFormat="1" applyFont="1" applyFill="1" applyBorder="1" applyAlignment="1">
      <alignment vertical="top"/>
    </xf>
    <xf numFmtId="164" fontId="9" fillId="14" borderId="117" xfId="0" applyNumberFormat="1" applyFont="1" applyFill="1" applyBorder="1" applyAlignment="1">
      <alignment vertical="top"/>
    </xf>
    <xf numFmtId="164" fontId="9" fillId="14" borderId="100" xfId="0" applyNumberFormat="1" applyFont="1" applyFill="1" applyBorder="1" applyAlignment="1">
      <alignment horizontal="center" vertical="top" wrapText="1"/>
    </xf>
    <xf numFmtId="164" fontId="9" fillId="14" borderId="148" xfId="0" applyNumberFormat="1" applyFont="1" applyFill="1" applyBorder="1" applyAlignment="1">
      <alignment horizontal="center" vertical="top"/>
    </xf>
    <xf numFmtId="164" fontId="9" fillId="3" borderId="4" xfId="0" applyNumberFormat="1" applyFont="1" applyFill="1" applyBorder="1" applyAlignment="1">
      <alignment vertical="top"/>
    </xf>
    <xf numFmtId="164" fontId="11" fillId="0" borderId="67" xfId="0" applyNumberFormat="1" applyFont="1" applyBorder="1" applyAlignment="1">
      <alignment vertical="top"/>
    </xf>
    <xf numFmtId="164" fontId="11" fillId="0" borderId="43" xfId="0" applyNumberFormat="1" applyFont="1" applyBorder="1" applyAlignment="1">
      <alignment vertical="top"/>
    </xf>
    <xf numFmtId="164" fontId="11" fillId="3" borderId="64" xfId="0" applyNumberFormat="1" applyFont="1" applyFill="1" applyBorder="1" applyAlignment="1">
      <alignment horizontal="center" vertical="top"/>
    </xf>
    <xf numFmtId="164" fontId="11" fillId="3" borderId="170" xfId="0" applyNumberFormat="1" applyFont="1" applyFill="1" applyBorder="1" applyAlignment="1">
      <alignment horizontal="center" vertical="top"/>
    </xf>
    <xf numFmtId="164" fontId="11" fillId="3" borderId="169" xfId="0" applyNumberFormat="1" applyFont="1" applyFill="1" applyBorder="1" applyAlignment="1">
      <alignment horizontal="center" vertical="top"/>
    </xf>
    <xf numFmtId="164" fontId="11" fillId="13" borderId="24" xfId="0" applyNumberFormat="1" applyFont="1" applyFill="1" applyBorder="1" applyAlignment="1">
      <alignment vertical="top"/>
    </xf>
    <xf numFmtId="164" fontId="29" fillId="13" borderId="38" xfId="0" applyNumberFormat="1" applyFont="1" applyFill="1" applyBorder="1" applyAlignment="1">
      <alignment horizontal="center" vertical="center"/>
    </xf>
    <xf numFmtId="164" fontId="29" fillId="13" borderId="28" xfId="0" applyNumberFormat="1" applyFont="1" applyFill="1" applyBorder="1" applyAlignment="1">
      <alignment horizontal="center" vertical="center"/>
    </xf>
    <xf numFmtId="164" fontId="9" fillId="14" borderId="54" xfId="0" applyNumberFormat="1" applyFont="1" applyFill="1" applyBorder="1" applyAlignment="1">
      <alignment horizontal="center" vertical="top"/>
    </xf>
    <xf numFmtId="164" fontId="9" fillId="14" borderId="183" xfId="0" applyNumberFormat="1" applyFont="1" applyFill="1" applyBorder="1" applyAlignment="1">
      <alignment horizontal="center" vertical="top"/>
    </xf>
    <xf numFmtId="164" fontId="9" fillId="14" borderId="157" xfId="0" applyNumberFormat="1" applyFont="1" applyFill="1" applyBorder="1" applyAlignment="1">
      <alignment horizontal="center" vertical="top"/>
    </xf>
    <xf numFmtId="164" fontId="9" fillId="14" borderId="136" xfId="0" applyNumberFormat="1" applyFont="1" applyFill="1" applyBorder="1" applyAlignment="1">
      <alignment horizontal="center" vertical="top"/>
    </xf>
    <xf numFmtId="164" fontId="9" fillId="13" borderId="75" xfId="0" applyNumberFormat="1" applyFont="1" applyFill="1" applyBorder="1" applyAlignment="1">
      <alignment horizontal="center" vertical="top"/>
    </xf>
    <xf numFmtId="164" fontId="9" fillId="15" borderId="160" xfId="0" applyNumberFormat="1" applyFont="1" applyFill="1" applyBorder="1" applyAlignment="1">
      <alignment horizontal="center" vertical="top"/>
    </xf>
    <xf numFmtId="164" fontId="9" fillId="15" borderId="161" xfId="0" applyNumberFormat="1" applyFont="1" applyFill="1" applyBorder="1" applyAlignment="1">
      <alignment horizontal="center" vertical="top"/>
    </xf>
    <xf numFmtId="164" fontId="9" fillId="15" borderId="184" xfId="0" applyNumberFormat="1" applyFont="1" applyFill="1" applyBorder="1" applyAlignment="1">
      <alignment horizontal="center" vertical="top"/>
    </xf>
    <xf numFmtId="164" fontId="9" fillId="15" borderId="118" xfId="0" applyNumberFormat="1" applyFont="1" applyFill="1" applyBorder="1" applyAlignment="1">
      <alignment horizontal="center" vertical="top"/>
    </xf>
    <xf numFmtId="164" fontId="28" fillId="0" borderId="7" xfId="0" applyNumberFormat="1" applyFont="1" applyBorder="1" applyAlignment="1">
      <alignment horizontal="left" vertical="top" wrapText="1"/>
    </xf>
    <xf numFmtId="164" fontId="11" fillId="3" borderId="98" xfId="0" applyNumberFormat="1" applyFont="1" applyFill="1" applyBorder="1" applyAlignment="1">
      <alignment horizontal="center" vertical="top" wrapText="1"/>
    </xf>
    <xf numFmtId="164" fontId="9" fillId="14" borderId="75" xfId="0" applyNumberFormat="1" applyFont="1" applyFill="1" applyBorder="1" applyAlignment="1">
      <alignment vertical="center"/>
    </xf>
    <xf numFmtId="164" fontId="9" fillId="13" borderId="11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vertical="center" wrapText="1"/>
    </xf>
    <xf numFmtId="164" fontId="9" fillId="13" borderId="11" xfId="0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164" fontId="24" fillId="0" borderId="0" xfId="1" applyNumberFormat="1" applyFont="1" applyBorder="1" applyAlignment="1">
      <alignment vertical="center" wrapText="1"/>
    </xf>
    <xf numFmtId="164" fontId="11" fillId="0" borderId="186" xfId="0" applyNumberFormat="1" applyFont="1" applyFill="1" applyBorder="1" applyAlignment="1">
      <alignment horizontal="center" vertical="top"/>
    </xf>
    <xf numFmtId="164" fontId="9" fillId="15" borderId="162" xfId="0" applyNumberFormat="1" applyFont="1" applyFill="1" applyBorder="1" applyAlignment="1">
      <alignment horizontal="center" vertical="top"/>
    </xf>
    <xf numFmtId="164" fontId="11" fillId="0" borderId="166" xfId="0" applyNumberFormat="1" applyFont="1" applyFill="1" applyBorder="1" applyAlignment="1">
      <alignment horizontal="center" vertical="top" wrapText="1"/>
    </xf>
    <xf numFmtId="164" fontId="9" fillId="0" borderId="186" xfId="0" applyNumberFormat="1" applyFont="1" applyFill="1" applyBorder="1" applyAlignment="1">
      <alignment horizontal="center" vertical="top"/>
    </xf>
    <xf numFmtId="164" fontId="11" fillId="0" borderId="187" xfId="0" applyNumberFormat="1" applyFont="1" applyFill="1" applyBorder="1" applyAlignment="1">
      <alignment horizontal="center" vertical="top" wrapText="1"/>
    </xf>
    <xf numFmtId="164" fontId="11" fillId="0" borderId="154" xfId="0" applyNumberFormat="1" applyFont="1" applyFill="1" applyBorder="1" applyAlignment="1">
      <alignment horizontal="center" vertical="top" wrapText="1"/>
    </xf>
    <xf numFmtId="164" fontId="11" fillId="0" borderId="191" xfId="0" applyNumberFormat="1" applyFont="1" applyFill="1" applyBorder="1" applyAlignment="1">
      <alignment horizontal="center" vertical="top"/>
    </xf>
    <xf numFmtId="164" fontId="9" fillId="13" borderId="28" xfId="0" applyNumberFormat="1" applyFont="1" applyFill="1" applyBorder="1" applyAlignment="1">
      <alignment horizontal="center" vertical="top"/>
    </xf>
    <xf numFmtId="164" fontId="9" fillId="13" borderId="117" xfId="0" applyNumberFormat="1" applyFont="1" applyFill="1" applyBorder="1" applyAlignment="1">
      <alignment horizontal="center" vertical="top"/>
    </xf>
    <xf numFmtId="164" fontId="11" fillId="0" borderId="148" xfId="0" applyNumberFormat="1" applyFont="1" applyFill="1" applyBorder="1" applyAlignment="1">
      <alignment horizontal="center" vertical="top" wrapText="1"/>
    </xf>
    <xf numFmtId="164" fontId="11" fillId="0" borderId="159" xfId="0" applyNumberFormat="1" applyFont="1" applyFill="1" applyBorder="1" applyAlignment="1">
      <alignment horizontal="center" vertical="top" wrapText="1"/>
    </xf>
    <xf numFmtId="164" fontId="11" fillId="0" borderId="191" xfId="0" applyNumberFormat="1" applyFont="1" applyFill="1" applyBorder="1" applyAlignment="1">
      <alignment horizontal="center" vertical="top" wrapText="1"/>
    </xf>
    <xf numFmtId="164" fontId="9" fillId="14" borderId="135" xfId="0" applyNumberFormat="1" applyFont="1" applyFill="1" applyBorder="1" applyAlignment="1">
      <alignment horizontal="center" vertical="top"/>
    </xf>
    <xf numFmtId="164" fontId="11" fillId="3" borderId="180" xfId="0" applyNumberFormat="1" applyFont="1" applyFill="1" applyBorder="1" applyAlignment="1">
      <alignment horizontal="center" vertical="top"/>
    </xf>
    <xf numFmtId="164" fontId="11" fillId="3" borderId="186" xfId="0" applyNumberFormat="1" applyFont="1" applyFill="1" applyBorder="1" applyAlignment="1">
      <alignment horizontal="left" vertical="top"/>
    </xf>
    <xf numFmtId="164" fontId="11" fillId="3" borderId="112" xfId="0" applyNumberFormat="1" applyFont="1" applyFill="1" applyBorder="1" applyAlignment="1">
      <alignment horizontal="center" vertical="top"/>
    </xf>
    <xf numFmtId="164" fontId="11" fillId="3" borderId="154" xfId="0" applyNumberFormat="1" applyFont="1" applyFill="1" applyBorder="1" applyAlignment="1">
      <alignment horizontal="left" vertical="top"/>
    </xf>
    <xf numFmtId="164" fontId="11" fillId="0" borderId="180" xfId="0" applyNumberFormat="1" applyFont="1" applyFill="1" applyBorder="1" applyAlignment="1">
      <alignment horizontal="center" vertical="top" wrapText="1"/>
    </xf>
    <xf numFmtId="164" fontId="9" fillId="0" borderId="186" xfId="0" applyNumberFormat="1" applyFont="1" applyFill="1" applyBorder="1" applyAlignment="1">
      <alignment horizontal="center" vertical="top" wrapText="1"/>
    </xf>
    <xf numFmtId="164" fontId="11" fillId="0" borderId="112" xfId="0" applyNumberFormat="1" applyFont="1" applyFill="1" applyBorder="1" applyAlignment="1">
      <alignment horizontal="center" vertical="top" wrapText="1"/>
    </xf>
    <xf numFmtId="164" fontId="9" fillId="0" borderId="145" xfId="0" applyNumberFormat="1" applyFont="1" applyFill="1" applyBorder="1" applyAlignment="1">
      <alignment horizontal="center" vertical="top" wrapText="1"/>
    </xf>
    <xf numFmtId="164" fontId="11" fillId="0" borderId="147" xfId="0" applyNumberFormat="1" applyFont="1" applyFill="1" applyBorder="1" applyAlignment="1">
      <alignment horizontal="center" vertical="top"/>
    </xf>
    <xf numFmtId="164" fontId="11" fillId="0" borderId="152" xfId="0" applyNumberFormat="1" applyFont="1" applyFill="1" applyBorder="1" applyAlignment="1">
      <alignment horizontal="center" vertical="top"/>
    </xf>
    <xf numFmtId="164" fontId="11" fillId="0" borderId="116" xfId="0" applyNumberFormat="1" applyFont="1" applyFill="1" applyBorder="1" applyAlignment="1">
      <alignment horizontal="center" vertical="top"/>
    </xf>
    <xf numFmtId="164" fontId="29" fillId="13" borderId="75" xfId="0" applyNumberFormat="1" applyFont="1" applyFill="1" applyBorder="1" applyAlignment="1">
      <alignment horizontal="center" vertical="center"/>
    </xf>
    <xf numFmtId="164" fontId="29" fillId="13" borderId="117" xfId="0" applyNumberFormat="1" applyFont="1" applyFill="1" applyBorder="1" applyAlignment="1">
      <alignment horizontal="center" vertical="center"/>
    </xf>
    <xf numFmtId="164" fontId="11" fillId="0" borderId="71" xfId="0" applyNumberFormat="1" applyFont="1" applyBorder="1" applyAlignment="1">
      <alignment horizontal="center" vertical="top"/>
    </xf>
    <xf numFmtId="2" fontId="11" fillId="3" borderId="55" xfId="0" applyNumberFormat="1" applyFont="1" applyFill="1" applyBorder="1" applyAlignment="1">
      <alignment vertical="top"/>
    </xf>
    <xf numFmtId="166" fontId="11" fillId="3" borderId="56" xfId="0" applyNumberFormat="1" applyFont="1" applyFill="1" applyBorder="1" applyAlignment="1">
      <alignment vertical="top"/>
    </xf>
    <xf numFmtId="166" fontId="11" fillId="3" borderId="59" xfId="0" applyNumberFormat="1" applyFont="1" applyFill="1" applyBorder="1" applyAlignment="1">
      <alignment vertical="top"/>
    </xf>
    <xf numFmtId="49" fontId="42" fillId="3" borderId="46" xfId="0" applyNumberFormat="1" applyFont="1" applyFill="1" applyBorder="1" applyAlignment="1">
      <alignment horizontal="center" vertical="top"/>
    </xf>
    <xf numFmtId="164" fontId="42" fillId="0" borderId="0" xfId="0" applyNumberFormat="1" applyFont="1" applyBorder="1" applyAlignment="1">
      <alignment vertical="top"/>
    </xf>
    <xf numFmtId="164" fontId="42" fillId="0" borderId="0" xfId="0" applyNumberFormat="1" applyFont="1" applyFill="1" applyBorder="1" applyAlignment="1">
      <alignment vertical="top"/>
    </xf>
    <xf numFmtId="164" fontId="11" fillId="16" borderId="180" xfId="0" applyNumberFormat="1" applyFont="1" applyFill="1" applyBorder="1" applyAlignment="1">
      <alignment horizontal="center" vertical="top"/>
    </xf>
    <xf numFmtId="164" fontId="11" fillId="16" borderId="116" xfId="0" applyNumberFormat="1" applyFont="1" applyFill="1" applyBorder="1" applyAlignment="1">
      <alignment horizontal="center" vertical="top"/>
    </xf>
    <xf numFmtId="164" fontId="11" fillId="16" borderId="112" xfId="0" applyNumberFormat="1" applyFont="1" applyFill="1" applyBorder="1" applyAlignment="1">
      <alignment horizontal="center" vertical="top"/>
    </xf>
    <xf numFmtId="164" fontId="11" fillId="16" borderId="190" xfId="0" applyNumberFormat="1" applyFont="1" applyFill="1" applyBorder="1" applyAlignment="1">
      <alignment horizontal="center" vertical="top"/>
    </xf>
    <xf numFmtId="164" fontId="9" fillId="16" borderId="28" xfId="0" applyNumberFormat="1" applyFont="1" applyFill="1" applyBorder="1" applyAlignment="1">
      <alignment horizontal="center" vertical="center"/>
    </xf>
    <xf numFmtId="164" fontId="9" fillId="16" borderId="38" xfId="0" applyNumberFormat="1" applyFont="1" applyFill="1" applyBorder="1" applyAlignment="1">
      <alignment horizontal="center" vertical="center"/>
    </xf>
    <xf numFmtId="164" fontId="9" fillId="16" borderId="117" xfId="0" applyNumberFormat="1" applyFont="1" applyFill="1" applyBorder="1" applyAlignment="1">
      <alignment horizontal="center" vertical="center"/>
    </xf>
    <xf numFmtId="164" fontId="9" fillId="16" borderId="75" xfId="0" applyNumberFormat="1" applyFont="1" applyFill="1" applyBorder="1" applyAlignment="1">
      <alignment horizontal="center" vertical="center"/>
    </xf>
    <xf numFmtId="164" fontId="9" fillId="16" borderId="27" xfId="0" applyNumberFormat="1" applyFont="1" applyFill="1" applyBorder="1" applyAlignment="1">
      <alignment horizontal="center" vertical="center"/>
    </xf>
    <xf numFmtId="164" fontId="9" fillId="16" borderId="54" xfId="0" applyNumberFormat="1" applyFont="1" applyFill="1" applyBorder="1" applyAlignment="1">
      <alignment horizontal="center" vertical="center"/>
    </xf>
    <xf numFmtId="164" fontId="9" fillId="16" borderId="26" xfId="0" applyNumberFormat="1" applyFont="1" applyFill="1" applyBorder="1" applyAlignment="1">
      <alignment horizontal="center" vertical="center"/>
    </xf>
    <xf numFmtId="164" fontId="9" fillId="16" borderId="186" xfId="0" applyNumberFormat="1" applyFont="1" applyFill="1" applyBorder="1" applyAlignment="1">
      <alignment horizontal="center" vertical="top"/>
    </xf>
    <xf numFmtId="164" fontId="9" fillId="16" borderId="145" xfId="0" applyNumberFormat="1" applyFont="1" applyFill="1" applyBorder="1" applyAlignment="1">
      <alignment horizontal="center" vertical="top"/>
    </xf>
    <xf numFmtId="164" fontId="9" fillId="16" borderId="147" xfId="0" applyNumberFormat="1" applyFont="1" applyFill="1" applyBorder="1" applyAlignment="1">
      <alignment horizontal="center" vertical="top"/>
    </xf>
    <xf numFmtId="164" fontId="9" fillId="16" borderId="154" xfId="0" applyNumberFormat="1" applyFont="1" applyFill="1" applyBorder="1" applyAlignment="1">
      <alignment horizontal="center" vertical="top"/>
    </xf>
    <xf numFmtId="164" fontId="9" fillId="16" borderId="169" xfId="0" applyNumberFormat="1" applyFont="1" applyFill="1" applyBorder="1" applyAlignment="1">
      <alignment horizontal="center" vertical="top"/>
    </xf>
    <xf numFmtId="164" fontId="9" fillId="16" borderId="189" xfId="0" applyNumberFormat="1" applyFont="1" applyFill="1" applyBorder="1" applyAlignment="1">
      <alignment horizontal="right" vertical="top"/>
    </xf>
    <xf numFmtId="164" fontId="11" fillId="16" borderId="43" xfId="0" applyNumberFormat="1" applyFont="1" applyFill="1" applyBorder="1" applyAlignment="1">
      <alignment horizontal="center" vertical="top"/>
    </xf>
    <xf numFmtId="164" fontId="11" fillId="16" borderId="186" xfId="0" applyNumberFormat="1" applyFont="1" applyFill="1" applyBorder="1" applyAlignment="1">
      <alignment horizontal="center" vertical="top"/>
    </xf>
    <xf numFmtId="164" fontId="11" fillId="16" borderId="53" xfId="0" applyNumberFormat="1" applyFont="1" applyFill="1" applyBorder="1" applyAlignment="1">
      <alignment horizontal="center" vertical="top"/>
    </xf>
    <xf numFmtId="164" fontId="11" fillId="16" borderId="194" xfId="0" applyNumberFormat="1" applyFont="1" applyFill="1" applyBorder="1" applyAlignment="1">
      <alignment horizontal="center" vertical="top"/>
    </xf>
    <xf numFmtId="164" fontId="11" fillId="16" borderId="180" xfId="0" applyNumberFormat="1" applyFont="1" applyFill="1" applyBorder="1" applyAlignment="1">
      <alignment horizontal="center" vertical="top" wrapText="1"/>
    </xf>
    <xf numFmtId="164" fontId="11" fillId="16" borderId="43" xfId="0" applyNumberFormat="1" applyFont="1" applyFill="1" applyBorder="1" applyAlignment="1">
      <alignment horizontal="center" vertical="top" wrapText="1"/>
    </xf>
    <xf numFmtId="164" fontId="11" fillId="16" borderId="186" xfId="0" applyNumberFormat="1" applyFont="1" applyFill="1" applyBorder="1" applyAlignment="1">
      <alignment horizontal="center" vertical="top" wrapText="1"/>
    </xf>
    <xf numFmtId="164" fontId="11" fillId="16" borderId="145" xfId="0" applyNumberFormat="1" applyFont="1" applyFill="1" applyBorder="1" applyAlignment="1">
      <alignment horizontal="center" vertical="top" wrapText="1"/>
    </xf>
    <xf numFmtId="164" fontId="11" fillId="16" borderId="48" xfId="0" applyNumberFormat="1" applyFont="1" applyFill="1" applyBorder="1" applyAlignment="1">
      <alignment horizontal="center" vertical="top"/>
    </xf>
    <xf numFmtId="164" fontId="11" fillId="16" borderId="152" xfId="0" applyNumberFormat="1" applyFont="1" applyFill="1" applyBorder="1" applyAlignment="1">
      <alignment horizontal="center" vertical="top"/>
    </xf>
    <xf numFmtId="164" fontId="11" fillId="16" borderId="112" xfId="0" applyNumberFormat="1" applyFont="1" applyFill="1" applyBorder="1" applyAlignment="1">
      <alignment horizontal="center" vertical="top" wrapText="1"/>
    </xf>
    <xf numFmtId="164" fontId="11" fillId="16" borderId="152" xfId="0" applyNumberFormat="1" applyFont="1" applyFill="1" applyBorder="1" applyAlignment="1">
      <alignment horizontal="center" vertical="top" wrapText="1"/>
    </xf>
    <xf numFmtId="164" fontId="11" fillId="16" borderId="148" xfId="0" applyNumberFormat="1" applyFont="1" applyFill="1" applyBorder="1" applyAlignment="1">
      <alignment horizontal="center" vertical="top" wrapText="1"/>
    </xf>
    <xf numFmtId="164" fontId="11" fillId="16" borderId="41" xfId="0" applyNumberFormat="1" applyFont="1" applyFill="1" applyBorder="1" applyAlignment="1">
      <alignment horizontal="center" vertical="top" wrapText="1"/>
    </xf>
    <xf numFmtId="164" fontId="11" fillId="16" borderId="159" xfId="0" applyNumberFormat="1" applyFont="1" applyFill="1" applyBorder="1" applyAlignment="1">
      <alignment horizontal="center" vertical="top" wrapText="1"/>
    </xf>
    <xf numFmtId="164" fontId="11" fillId="16" borderId="187" xfId="0" applyNumberFormat="1" applyFont="1" applyFill="1" applyBorder="1" applyAlignment="1">
      <alignment horizontal="center" vertical="top" wrapText="1"/>
    </xf>
    <xf numFmtId="164" fontId="11" fillId="16" borderId="30" xfId="0" applyNumberFormat="1" applyFont="1" applyFill="1" applyBorder="1" applyAlignment="1">
      <alignment horizontal="center" vertical="top" wrapText="1"/>
    </xf>
    <xf numFmtId="164" fontId="11" fillId="16" borderId="154" xfId="0" applyNumberFormat="1" applyFont="1" applyFill="1" applyBorder="1" applyAlignment="1">
      <alignment horizontal="center" vertical="top" wrapText="1"/>
    </xf>
    <xf numFmtId="164" fontId="9" fillId="16" borderId="22" xfId="0" applyNumberFormat="1" applyFont="1" applyFill="1" applyBorder="1" applyAlignment="1">
      <alignment horizontal="center" vertical="top"/>
    </xf>
    <xf numFmtId="164" fontId="11" fillId="0" borderId="170" xfId="0" applyNumberFormat="1" applyFont="1" applyFill="1" applyBorder="1" applyAlignment="1">
      <alignment horizontal="center" vertical="top"/>
    </xf>
    <xf numFmtId="164" fontId="11" fillId="16" borderId="36" xfId="0" applyNumberFormat="1" applyFont="1" applyFill="1" applyBorder="1" applyAlignment="1">
      <alignment horizontal="center" vertical="top"/>
    </xf>
    <xf numFmtId="164" fontId="11" fillId="0" borderId="112" xfId="0" applyNumberFormat="1" applyFont="1" applyFill="1" applyBorder="1" applyAlignment="1">
      <alignment horizontal="center" vertical="top"/>
    </xf>
    <xf numFmtId="164" fontId="11" fillId="0" borderId="145" xfId="0" applyNumberFormat="1" applyFont="1" applyFill="1" applyBorder="1" applyAlignment="1">
      <alignment horizontal="center" vertical="top"/>
    </xf>
    <xf numFmtId="164" fontId="46" fillId="0" borderId="0" xfId="0" applyNumberFormat="1" applyFont="1" applyFill="1" applyAlignment="1">
      <alignment vertical="top"/>
    </xf>
    <xf numFmtId="164" fontId="47" fillId="0" borderId="0" xfId="0" applyNumberFormat="1" applyFont="1" applyFill="1" applyBorder="1" applyAlignment="1">
      <alignment horizontal="center" vertical="top" wrapText="1"/>
    </xf>
    <xf numFmtId="164" fontId="42" fillId="0" borderId="62" xfId="0" applyNumberFormat="1" applyFont="1" applyFill="1" applyBorder="1" applyAlignment="1">
      <alignment horizontal="center" vertical="top" wrapText="1"/>
    </xf>
    <xf numFmtId="164" fontId="42" fillId="0" borderId="61" xfId="0" applyNumberFormat="1" applyFont="1" applyFill="1" applyBorder="1" applyAlignment="1">
      <alignment horizontal="center" vertical="top" wrapText="1"/>
    </xf>
    <xf numFmtId="164" fontId="42" fillId="0" borderId="48" xfId="0" applyNumberFormat="1" applyFont="1" applyFill="1" applyBorder="1" applyAlignment="1">
      <alignment horizontal="center" vertical="top"/>
    </xf>
    <xf numFmtId="164" fontId="42" fillId="0" borderId="47" xfId="0" applyNumberFormat="1" applyFont="1" applyFill="1" applyBorder="1" applyAlignment="1">
      <alignment horizontal="center" vertical="top"/>
    </xf>
    <xf numFmtId="164" fontId="42" fillId="0" borderId="47" xfId="0" applyNumberFormat="1" applyFont="1" applyFill="1" applyBorder="1" applyAlignment="1">
      <alignment horizontal="center" vertical="top" wrapText="1"/>
    </xf>
    <xf numFmtId="164" fontId="42" fillId="0" borderId="36" xfId="0" applyNumberFormat="1" applyFont="1" applyFill="1" applyBorder="1" applyAlignment="1">
      <alignment horizontal="center" vertical="top"/>
    </xf>
    <xf numFmtId="164" fontId="48" fillId="14" borderId="75" xfId="0" applyNumberFormat="1" applyFont="1" applyFill="1" applyBorder="1" applyAlignment="1">
      <alignment vertical="top"/>
    </xf>
    <xf numFmtId="164" fontId="42" fillId="0" borderId="76" xfId="0" applyNumberFormat="1" applyFont="1" applyFill="1" applyBorder="1" applyAlignment="1">
      <alignment horizontal="center" vertical="top" wrapText="1"/>
    </xf>
    <xf numFmtId="164" fontId="48" fillId="13" borderId="51" xfId="0" applyNumberFormat="1" applyFont="1" applyFill="1" applyBorder="1" applyAlignment="1">
      <alignment horizontal="center" vertical="top"/>
    </xf>
    <xf numFmtId="164" fontId="48" fillId="14" borderId="51" xfId="0" applyNumberFormat="1" applyFont="1" applyFill="1" applyBorder="1" applyAlignment="1">
      <alignment horizontal="center" vertical="top"/>
    </xf>
    <xf numFmtId="164" fontId="42" fillId="0" borderId="0" xfId="0" applyNumberFormat="1" applyFont="1" applyBorder="1" applyAlignment="1">
      <alignment vertical="top" wrapText="1"/>
    </xf>
    <xf numFmtId="164" fontId="42" fillId="0" borderId="0" xfId="1" applyNumberFormat="1" applyFont="1"/>
    <xf numFmtId="164" fontId="42" fillId="0" borderId="0" xfId="1" applyNumberFormat="1" applyFont="1" applyAlignment="1">
      <alignment vertical="top"/>
    </xf>
    <xf numFmtId="164" fontId="49" fillId="0" borderId="0" xfId="1" applyNumberFormat="1" applyFont="1" applyBorder="1" applyAlignment="1">
      <alignment horizontal="center" vertical="top" wrapText="1"/>
    </xf>
    <xf numFmtId="164" fontId="48" fillId="0" borderId="0" xfId="1" applyNumberFormat="1" applyFont="1" applyBorder="1" applyAlignment="1">
      <alignment horizontal="center" vertical="top" wrapText="1"/>
    </xf>
    <xf numFmtId="164" fontId="46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164" fontId="9" fillId="0" borderId="0" xfId="1" applyNumberFormat="1" applyFont="1" applyFill="1" applyBorder="1" applyAlignment="1">
      <alignment horizontal="center" vertical="top" wrapText="1"/>
    </xf>
    <xf numFmtId="164" fontId="11" fillId="0" borderId="178" xfId="0" applyNumberFormat="1" applyFont="1" applyFill="1" applyBorder="1" applyAlignment="1">
      <alignment horizontal="center" vertical="top"/>
    </xf>
    <xf numFmtId="164" fontId="11" fillId="0" borderId="186" xfId="0" applyNumberFormat="1" applyFont="1" applyFill="1" applyBorder="1" applyAlignment="1">
      <alignment horizontal="center" vertical="top" wrapText="1"/>
    </xf>
    <xf numFmtId="164" fontId="11" fillId="0" borderId="53" xfId="0" applyNumberFormat="1" applyFont="1" applyFill="1" applyBorder="1" applyAlignment="1">
      <alignment horizontal="center" vertical="top"/>
    </xf>
    <xf numFmtId="164" fontId="9" fillId="16" borderId="71" xfId="0" applyNumberFormat="1" applyFont="1" applyFill="1" applyBorder="1" applyAlignment="1">
      <alignment horizontal="center" vertical="top"/>
    </xf>
    <xf numFmtId="164" fontId="9" fillId="16" borderId="114" xfId="0" applyNumberFormat="1" applyFont="1" applyFill="1" applyBorder="1" applyAlignment="1">
      <alignment horizontal="center" vertical="top"/>
    </xf>
    <xf numFmtId="164" fontId="9" fillId="16" borderId="140" xfId="0" applyNumberFormat="1" applyFont="1" applyFill="1" applyBorder="1" applyAlignment="1">
      <alignment horizontal="center" vertical="top" wrapText="1"/>
    </xf>
    <xf numFmtId="164" fontId="9" fillId="16" borderId="58" xfId="0" applyNumberFormat="1" applyFont="1" applyFill="1" applyBorder="1" applyAlignment="1">
      <alignment horizontal="center" vertical="top" wrapText="1"/>
    </xf>
    <xf numFmtId="164" fontId="9" fillId="16" borderId="114" xfId="0" applyNumberFormat="1" applyFont="1" applyFill="1" applyBorder="1" applyAlignment="1">
      <alignment horizontal="center" vertical="top" wrapText="1"/>
    </xf>
    <xf numFmtId="164" fontId="11" fillId="0" borderId="44" xfId="0" applyNumberFormat="1" applyFont="1" applyFill="1" applyBorder="1" applyAlignment="1">
      <alignment horizontal="center" vertical="top" wrapText="1"/>
    </xf>
    <xf numFmtId="164" fontId="9" fillId="0" borderId="62" xfId="0" applyNumberFormat="1" applyFont="1" applyFill="1" applyBorder="1" applyAlignment="1">
      <alignment horizontal="center" vertical="top" wrapText="1"/>
    </xf>
    <xf numFmtId="164" fontId="9" fillId="0" borderId="44" xfId="0" applyNumberFormat="1" applyFont="1" applyFill="1" applyBorder="1" applyAlignment="1">
      <alignment horizontal="center" vertical="top" wrapText="1"/>
    </xf>
    <xf numFmtId="164" fontId="11" fillId="0" borderId="71" xfId="0" applyNumberFormat="1" applyFont="1" applyFill="1" applyBorder="1" applyAlignment="1">
      <alignment horizontal="center" vertical="top"/>
    </xf>
    <xf numFmtId="164" fontId="11" fillId="0" borderId="69" xfId="0" applyNumberFormat="1" applyFont="1" applyFill="1" applyBorder="1" applyAlignment="1">
      <alignment horizontal="center" vertical="top" wrapText="1"/>
    </xf>
    <xf numFmtId="164" fontId="9" fillId="16" borderId="100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top"/>
    </xf>
    <xf numFmtId="164" fontId="9" fillId="0" borderId="62" xfId="0" applyNumberFormat="1" applyFont="1" applyFill="1" applyBorder="1" applyAlignment="1">
      <alignment horizontal="center" vertical="top"/>
    </xf>
    <xf numFmtId="164" fontId="9" fillId="16" borderId="136" xfId="0" applyNumberFormat="1" applyFont="1" applyFill="1" applyBorder="1" applyAlignment="1">
      <alignment horizontal="center" vertical="top" wrapText="1"/>
    </xf>
    <xf numFmtId="164" fontId="9" fillId="16" borderId="25" xfId="0" applyNumberFormat="1" applyFont="1" applyFill="1" applyBorder="1" applyAlignment="1">
      <alignment horizontal="center" vertical="top" wrapText="1"/>
    </xf>
    <xf numFmtId="164" fontId="9" fillId="0" borderId="31" xfId="0" applyNumberFormat="1" applyFont="1" applyFill="1" applyBorder="1" applyAlignment="1">
      <alignment horizontal="center" vertical="top"/>
    </xf>
    <xf numFmtId="164" fontId="9" fillId="16" borderId="50" xfId="0" applyNumberFormat="1" applyFont="1" applyFill="1" applyBorder="1" applyAlignment="1">
      <alignment horizontal="center" vertical="top" wrapText="1"/>
    </xf>
    <xf numFmtId="164" fontId="9" fillId="16" borderId="48" xfId="0" applyNumberFormat="1" applyFont="1" applyFill="1" applyBorder="1" applyAlignment="1">
      <alignment horizontal="center" vertical="top" wrapText="1"/>
    </xf>
    <xf numFmtId="164" fontId="9" fillId="16" borderId="47" xfId="0" applyNumberFormat="1" applyFont="1" applyFill="1" applyBorder="1" applyAlignment="1">
      <alignment horizontal="center" vertical="top" wrapText="1"/>
    </xf>
    <xf numFmtId="164" fontId="9" fillId="16" borderId="53" xfId="0" applyNumberFormat="1" applyFont="1" applyFill="1" applyBorder="1" applyAlignment="1">
      <alignment horizontal="center" vertical="top" wrapText="1"/>
    </xf>
    <xf numFmtId="164" fontId="9" fillId="16" borderId="0" xfId="0" applyNumberFormat="1" applyFont="1" applyFill="1" applyBorder="1" applyAlignment="1">
      <alignment horizontal="center" vertical="top" wrapText="1"/>
    </xf>
    <xf numFmtId="164" fontId="9" fillId="16" borderId="42" xfId="0" applyNumberFormat="1" applyFont="1" applyFill="1" applyBorder="1" applyAlignment="1">
      <alignment horizontal="center" vertical="center"/>
    </xf>
    <xf numFmtId="164" fontId="9" fillId="16" borderId="41" xfId="0" applyNumberFormat="1" applyFont="1" applyFill="1" applyBorder="1" applyAlignment="1">
      <alignment horizontal="center" vertical="center"/>
    </xf>
    <xf numFmtId="164" fontId="9" fillId="16" borderId="76" xfId="0" applyNumberFormat="1" applyFont="1" applyFill="1" applyBorder="1" applyAlignment="1">
      <alignment horizontal="center" vertical="center"/>
    </xf>
    <xf numFmtId="164" fontId="9" fillId="13" borderId="100" xfId="0" applyNumberFormat="1" applyFont="1" applyFill="1" applyBorder="1" applyAlignment="1">
      <alignment horizontal="center" vertical="center"/>
    </xf>
    <xf numFmtId="164" fontId="9" fillId="13" borderId="38" xfId="0" applyNumberFormat="1" applyFont="1" applyFill="1" applyBorder="1" applyAlignment="1">
      <alignment horizontal="center" vertical="center"/>
    </xf>
    <xf numFmtId="164" fontId="9" fillId="13" borderId="75" xfId="0" applyNumberFormat="1" applyFont="1" applyFill="1" applyBorder="1" applyAlignment="1">
      <alignment horizontal="center" vertical="center"/>
    </xf>
    <xf numFmtId="164" fontId="11" fillId="0" borderId="102" xfId="0" applyNumberFormat="1" applyFont="1" applyFill="1" applyBorder="1" applyAlignment="1">
      <alignment horizontal="center" vertical="top"/>
    </xf>
    <xf numFmtId="164" fontId="11" fillId="0" borderId="47" xfId="0" applyNumberFormat="1" applyFont="1" applyFill="1" applyBorder="1" applyAlignment="1">
      <alignment horizontal="center" vertical="top" wrapText="1"/>
    </xf>
    <xf numFmtId="164" fontId="9" fillId="16" borderId="71" xfId="0" applyNumberFormat="1" applyFont="1" applyFill="1" applyBorder="1" applyAlignment="1">
      <alignment horizontal="center" vertical="top" wrapText="1"/>
    </xf>
    <xf numFmtId="164" fontId="9" fillId="16" borderId="69" xfId="0" applyNumberFormat="1" applyFont="1" applyFill="1" applyBorder="1" applyAlignment="1">
      <alignment horizontal="center" vertical="top" wrapText="1"/>
    </xf>
    <xf numFmtId="164" fontId="9" fillId="16" borderId="35" xfId="0" applyNumberFormat="1" applyFont="1" applyFill="1" applyBorder="1" applyAlignment="1">
      <alignment horizontal="center" vertical="top" wrapText="1"/>
    </xf>
    <xf numFmtId="164" fontId="9" fillId="16" borderId="50" xfId="0" applyNumberFormat="1" applyFont="1" applyFill="1" applyBorder="1" applyAlignment="1">
      <alignment horizontal="center" vertical="top"/>
    </xf>
    <xf numFmtId="164" fontId="9" fillId="16" borderId="48" xfId="0" applyNumberFormat="1" applyFont="1" applyFill="1" applyBorder="1" applyAlignment="1">
      <alignment horizontal="center" vertical="top"/>
    </xf>
    <xf numFmtId="164" fontId="9" fillId="16" borderId="47" xfId="0" applyNumberFormat="1" applyFont="1" applyFill="1" applyBorder="1" applyAlignment="1">
      <alignment horizontal="center" vertical="top"/>
    </xf>
    <xf numFmtId="164" fontId="9" fillId="16" borderId="187" xfId="0" applyNumberFormat="1" applyFont="1" applyFill="1" applyBorder="1" applyAlignment="1">
      <alignment horizontal="center" vertical="top"/>
    </xf>
    <xf numFmtId="164" fontId="9" fillId="16" borderId="188" xfId="0" applyNumberFormat="1" applyFont="1" applyFill="1" applyBorder="1" applyAlignment="1">
      <alignment horizontal="center" vertical="top"/>
    </xf>
    <xf numFmtId="164" fontId="45" fillId="7" borderId="116" xfId="0" applyNumberFormat="1" applyFont="1" applyFill="1" applyBorder="1" applyAlignment="1">
      <alignment horizontal="center" vertical="top" wrapText="1"/>
    </xf>
    <xf numFmtId="164" fontId="45" fillId="7" borderId="67" xfId="0" applyNumberFormat="1" applyFont="1" applyFill="1" applyBorder="1" applyAlignment="1">
      <alignment horizontal="center" vertical="top" wrapText="1"/>
    </xf>
    <xf numFmtId="164" fontId="45" fillId="7" borderId="43" xfId="0" applyNumberFormat="1" applyFont="1" applyFill="1" applyBorder="1" applyAlignment="1">
      <alignment horizontal="center" vertical="top" wrapText="1"/>
    </xf>
    <xf numFmtId="164" fontId="45" fillId="7" borderId="186" xfId="0" applyNumberFormat="1" applyFont="1" applyFill="1" applyBorder="1" applyAlignment="1">
      <alignment horizontal="center" vertical="top" wrapText="1"/>
    </xf>
    <xf numFmtId="164" fontId="45" fillId="7" borderId="36" xfId="0" applyNumberFormat="1" applyFont="1" applyFill="1" applyBorder="1" applyAlignment="1">
      <alignment horizontal="center" vertical="top" wrapText="1"/>
    </xf>
    <xf numFmtId="164" fontId="45" fillId="7" borderId="145" xfId="0" applyNumberFormat="1" applyFont="1" applyFill="1" applyBorder="1" applyAlignment="1">
      <alignment horizontal="center" vertical="top" wrapText="1"/>
    </xf>
    <xf numFmtId="164" fontId="45" fillId="7" borderId="29" xfId="0" applyNumberFormat="1" applyFont="1" applyFill="1" applyBorder="1" applyAlignment="1">
      <alignment horizontal="center" vertical="top"/>
    </xf>
    <xf numFmtId="164" fontId="45" fillId="7" borderId="147" xfId="0" applyNumberFormat="1" applyFont="1" applyFill="1" applyBorder="1" applyAlignment="1">
      <alignment horizontal="center" vertical="top"/>
    </xf>
    <xf numFmtId="164" fontId="45" fillId="7" borderId="48" xfId="0" applyNumberFormat="1" applyFont="1" applyFill="1" applyBorder="1" applyAlignment="1">
      <alignment horizontal="center" vertical="top"/>
    </xf>
    <xf numFmtId="164" fontId="45" fillId="7" borderId="152" xfId="0" applyNumberFormat="1" applyFont="1" applyFill="1" applyBorder="1" applyAlignment="1">
      <alignment horizontal="center" vertical="top"/>
    </xf>
    <xf numFmtId="164" fontId="41" fillId="7" borderId="140" xfId="0" applyNumberFormat="1" applyFont="1" applyFill="1" applyBorder="1" applyAlignment="1">
      <alignment horizontal="center" vertical="top" wrapText="1"/>
    </xf>
    <xf numFmtId="164" fontId="41" fillId="7" borderId="58" xfId="0" applyNumberFormat="1" applyFont="1" applyFill="1" applyBorder="1" applyAlignment="1">
      <alignment horizontal="center" vertical="top" wrapText="1"/>
    </xf>
    <xf numFmtId="164" fontId="41" fillId="7" borderId="193" xfId="0" applyNumberFormat="1" applyFont="1" applyFill="1" applyBorder="1" applyAlignment="1">
      <alignment horizontal="center" vertical="top" wrapText="1"/>
    </xf>
    <xf numFmtId="164" fontId="45" fillId="7" borderId="180" xfId="0" applyNumberFormat="1" applyFont="1" applyFill="1" applyBorder="1" applyAlignment="1">
      <alignment horizontal="center" vertical="top" wrapText="1"/>
    </xf>
    <xf numFmtId="164" fontId="45" fillId="7" borderId="112" xfId="0" applyNumberFormat="1" applyFont="1" applyFill="1" applyBorder="1" applyAlignment="1">
      <alignment horizontal="center" vertical="top" wrapText="1"/>
    </xf>
    <xf numFmtId="164" fontId="45" fillId="7" borderId="46" xfId="0" applyNumberFormat="1" applyFont="1" applyFill="1" applyBorder="1" applyAlignment="1">
      <alignment horizontal="center" vertical="top"/>
    </xf>
    <xf numFmtId="164" fontId="45" fillId="7" borderId="104" xfId="0" applyNumberFormat="1" applyFont="1" applyFill="1" applyBorder="1" applyAlignment="1">
      <alignment horizontal="center" vertical="top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top"/>
    </xf>
    <xf numFmtId="164" fontId="43" fillId="0" borderId="0" xfId="0" applyNumberFormat="1" applyFont="1" applyAlignment="1">
      <alignment vertical="top"/>
    </xf>
    <xf numFmtId="164" fontId="14" fillId="0" borderId="0" xfId="0" applyNumberFormat="1" applyFont="1"/>
    <xf numFmtId="164" fontId="43" fillId="0" borderId="0" xfId="0" applyNumberFormat="1" applyFont="1"/>
    <xf numFmtId="164" fontId="14" fillId="0" borderId="0" xfId="0" applyNumberFormat="1" applyFont="1" applyFill="1"/>
    <xf numFmtId="0" fontId="14" fillId="0" borderId="0" xfId="0" applyFont="1" applyAlignment="1">
      <alignment vertical="center"/>
    </xf>
    <xf numFmtId="0" fontId="44" fillId="0" borderId="0" xfId="0" applyFont="1" applyAlignment="1"/>
    <xf numFmtId="0" fontId="43" fillId="0" borderId="0" xfId="0" applyFont="1" applyAlignment="1"/>
    <xf numFmtId="0" fontId="14" fillId="0" borderId="0" xfId="0" applyFont="1" applyAlignment="1"/>
    <xf numFmtId="0" fontId="14" fillId="0" borderId="0" xfId="0" applyFont="1" applyFill="1" applyAlignment="1"/>
    <xf numFmtId="0" fontId="14" fillId="0" borderId="0" xfId="0" applyFont="1" applyFill="1"/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right"/>
    </xf>
    <xf numFmtId="0" fontId="43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164" fontId="43" fillId="0" borderId="7" xfId="0" applyNumberFormat="1" applyFont="1" applyBorder="1"/>
    <xf numFmtId="164" fontId="14" fillId="0" borderId="0" xfId="0" applyNumberFormat="1" applyFont="1" applyFill="1" applyAlignment="1">
      <alignment vertical="top"/>
    </xf>
    <xf numFmtId="164" fontId="14" fillId="0" borderId="0" xfId="0" applyNumberFormat="1" applyFont="1" applyBorder="1" applyAlignment="1">
      <alignment vertical="top"/>
    </xf>
    <xf numFmtId="0" fontId="14" fillId="0" borderId="0" xfId="0" applyNumberFormat="1" applyFont="1" applyAlignment="1">
      <alignment vertical="top"/>
    </xf>
    <xf numFmtId="164" fontId="43" fillId="0" borderId="0" xfId="0" applyNumberFormat="1" applyFont="1" applyBorder="1"/>
    <xf numFmtId="164" fontId="14" fillId="0" borderId="0" xfId="0" applyNumberFormat="1" applyFont="1" applyAlignment="1"/>
    <xf numFmtId="164" fontId="9" fillId="3" borderId="6" xfId="0" applyNumberFormat="1" applyFont="1" applyFill="1" applyBorder="1" applyAlignment="1">
      <alignment horizontal="center" vertical="top"/>
    </xf>
    <xf numFmtId="164" fontId="9" fillId="13" borderId="6" xfId="0" applyNumberFormat="1" applyFont="1" applyFill="1" applyBorder="1" applyAlignment="1">
      <alignment horizontal="center" vertical="top"/>
    </xf>
    <xf numFmtId="164" fontId="9" fillId="13" borderId="2" xfId="0" applyNumberFormat="1" applyFont="1" applyFill="1" applyBorder="1" applyAlignment="1">
      <alignment horizontal="center" vertical="top"/>
    </xf>
    <xf numFmtId="49" fontId="11" fillId="3" borderId="152" xfId="0" applyNumberFormat="1" applyFont="1" applyFill="1" applyBorder="1" applyAlignment="1">
      <alignment horizontal="center" vertical="top"/>
    </xf>
    <xf numFmtId="49" fontId="11" fillId="3" borderId="145" xfId="0" applyNumberFormat="1" applyFont="1" applyFill="1" applyBorder="1" applyAlignment="1">
      <alignment horizontal="center" vertical="top"/>
    </xf>
    <xf numFmtId="164" fontId="9" fillId="14" borderId="151" xfId="0" applyNumberFormat="1" applyFont="1" applyFill="1" applyBorder="1" applyAlignment="1">
      <alignment horizontal="center" vertical="top"/>
    </xf>
    <xf numFmtId="164" fontId="28" fillId="0" borderId="6" xfId="0" applyNumberFormat="1" applyFont="1" applyBorder="1" applyAlignment="1">
      <alignment horizontal="left" vertical="top" wrapText="1"/>
    </xf>
    <xf numFmtId="164" fontId="11" fillId="3" borderId="16" xfId="0" applyNumberFormat="1" applyFont="1" applyFill="1" applyBorder="1" applyAlignment="1">
      <alignment horizontal="center" vertical="top" wrapText="1"/>
    </xf>
    <xf numFmtId="49" fontId="11" fillId="3" borderId="55" xfId="0" applyNumberFormat="1" applyFont="1" applyFill="1" applyBorder="1" applyAlignment="1">
      <alignment horizontal="center" vertical="top"/>
    </xf>
    <xf numFmtId="49" fontId="11" fillId="3" borderId="48" xfId="0" applyNumberFormat="1" applyFont="1" applyFill="1" applyBorder="1" applyAlignment="1">
      <alignment horizontal="center" vertical="top"/>
    </xf>
    <xf numFmtId="49" fontId="11" fillId="3" borderId="36" xfId="0" applyNumberFormat="1" applyFont="1" applyFill="1" applyBorder="1" applyAlignment="1">
      <alignment horizontal="center" vertical="top"/>
    </xf>
    <xf numFmtId="164" fontId="9" fillId="14" borderId="158" xfId="0" applyNumberFormat="1" applyFont="1" applyFill="1" applyBorder="1" applyAlignment="1">
      <alignment horizontal="center" vertical="top"/>
    </xf>
    <xf numFmtId="164" fontId="9" fillId="13" borderId="87" xfId="0" applyNumberFormat="1" applyFont="1" applyFill="1" applyBorder="1" applyAlignment="1">
      <alignment horizontal="center" vertical="top"/>
    </xf>
    <xf numFmtId="164" fontId="9" fillId="3" borderId="87" xfId="0" applyNumberFormat="1" applyFont="1" applyFill="1" applyBorder="1" applyAlignment="1">
      <alignment horizontal="center" vertical="top"/>
    </xf>
    <xf numFmtId="164" fontId="28" fillId="0" borderId="87" xfId="0" applyNumberFormat="1" applyFont="1" applyBorder="1" applyAlignment="1">
      <alignment horizontal="left" vertical="top" wrapText="1"/>
    </xf>
    <xf numFmtId="164" fontId="11" fillId="3" borderId="185" xfId="0" applyNumberFormat="1" applyFont="1" applyFill="1" applyBorder="1" applyAlignment="1">
      <alignment horizontal="center" vertical="top" wrapText="1"/>
    </xf>
    <xf numFmtId="49" fontId="11" fillId="3" borderId="61" xfId="0" applyNumberFormat="1" applyFont="1" applyFill="1" applyBorder="1" applyAlignment="1">
      <alignment horizontal="center" vertical="top"/>
    </xf>
    <xf numFmtId="164" fontId="9" fillId="13" borderId="4" xfId="0" applyNumberFormat="1" applyFont="1" applyFill="1" applyBorder="1" applyAlignment="1">
      <alignment vertical="top"/>
    </xf>
    <xf numFmtId="164" fontId="9" fillId="14" borderId="72" xfId="0" applyNumberFormat="1" applyFont="1" applyFill="1" applyBorder="1" applyAlignment="1">
      <alignment horizontal="left" vertical="top"/>
    </xf>
    <xf numFmtId="164" fontId="9" fillId="16" borderId="28" xfId="0" applyNumberFormat="1" applyFont="1" applyFill="1" applyBorder="1" applyAlignment="1">
      <alignment horizontal="right" vertical="top"/>
    </xf>
    <xf numFmtId="164" fontId="11" fillId="0" borderId="0" xfId="0" applyNumberFormat="1" applyFont="1" applyAlignment="1">
      <alignment vertical="top"/>
    </xf>
    <xf numFmtId="164" fontId="9" fillId="0" borderId="29" xfId="0" applyNumberFormat="1" applyFont="1" applyFill="1" applyBorder="1" applyAlignment="1">
      <alignment horizontal="center" vertical="top"/>
    </xf>
    <xf numFmtId="164" fontId="11" fillId="8" borderId="41" xfId="0" applyNumberFormat="1" applyFont="1" applyFill="1" applyBorder="1" applyAlignment="1">
      <alignment horizontal="center" vertical="top" wrapText="1"/>
    </xf>
    <xf numFmtId="164" fontId="11" fillId="3" borderId="3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vertical="top"/>
    </xf>
    <xf numFmtId="1" fontId="11" fillId="3" borderId="2" xfId="0" applyNumberFormat="1" applyFont="1" applyFill="1" applyBorder="1" applyAlignment="1">
      <alignment vertical="center" textRotation="90"/>
    </xf>
    <xf numFmtId="1" fontId="11" fillId="3" borderId="2" xfId="0" applyNumberFormat="1" applyFont="1" applyFill="1" applyBorder="1" applyAlignment="1">
      <alignment horizontal="center" vertical="center" textRotation="90"/>
    </xf>
    <xf numFmtId="164" fontId="11" fillId="3" borderId="36" xfId="0" applyNumberFormat="1" applyFont="1" applyFill="1" applyBorder="1" applyAlignment="1">
      <alignment horizontal="center" vertical="top" wrapText="1"/>
    </xf>
    <xf numFmtId="164" fontId="11" fillId="3" borderId="62" xfId="0" applyNumberFormat="1" applyFont="1" applyFill="1" applyBorder="1" applyAlignment="1">
      <alignment horizontal="center" vertical="top" wrapText="1"/>
    </xf>
    <xf numFmtId="164" fontId="11" fillId="3" borderId="180" xfId="0" applyNumberFormat="1" applyFont="1" applyFill="1" applyBorder="1" applyAlignment="1">
      <alignment horizontal="center" vertical="top" wrapText="1"/>
    </xf>
    <xf numFmtId="164" fontId="11" fillId="3" borderId="43" xfId="0" applyNumberFormat="1" applyFont="1" applyFill="1" applyBorder="1" applyAlignment="1">
      <alignment horizontal="center" vertical="top" wrapText="1"/>
    </xf>
    <xf numFmtId="164" fontId="11" fillId="3" borderId="186" xfId="0" applyNumberFormat="1" applyFont="1" applyFill="1" applyBorder="1" applyAlignment="1">
      <alignment horizontal="center" vertical="top" wrapText="1"/>
    </xf>
    <xf numFmtId="1" fontId="11" fillId="3" borderId="5" xfId="0" applyNumberFormat="1" applyFont="1" applyFill="1" applyBorder="1" applyAlignment="1">
      <alignment vertical="center" textRotation="90"/>
    </xf>
    <xf numFmtId="1" fontId="11" fillId="3" borderId="5" xfId="0" applyNumberFormat="1" applyFont="1" applyFill="1" applyBorder="1" applyAlignment="1">
      <alignment horizontal="center" vertical="center" textRotation="90"/>
    </xf>
    <xf numFmtId="164" fontId="11" fillId="16" borderId="29" xfId="0" applyNumberFormat="1" applyFont="1" applyFill="1" applyBorder="1" applyAlignment="1">
      <alignment horizontal="center" vertical="top" wrapText="1"/>
    </xf>
    <xf numFmtId="164" fontId="11" fillId="16" borderId="147" xfId="0" applyNumberFormat="1" applyFont="1" applyFill="1" applyBorder="1" applyAlignment="1">
      <alignment horizontal="center" vertical="top" wrapText="1"/>
    </xf>
    <xf numFmtId="164" fontId="11" fillId="3" borderId="116" xfId="0" applyNumberFormat="1" applyFont="1" applyFill="1" applyBorder="1" applyAlignment="1">
      <alignment horizontal="center" vertical="top" wrapText="1"/>
    </xf>
    <xf numFmtId="164" fontId="11" fillId="3" borderId="29" xfId="0" applyNumberFormat="1" applyFont="1" applyFill="1" applyBorder="1" applyAlignment="1">
      <alignment horizontal="center" vertical="top" wrapText="1"/>
    </xf>
    <xf numFmtId="164" fontId="11" fillId="3" borderId="147" xfId="0" applyNumberFormat="1" applyFont="1" applyFill="1" applyBorder="1" applyAlignment="1">
      <alignment horizontal="center" vertical="top" wrapText="1"/>
    </xf>
    <xf numFmtId="164" fontId="9" fillId="16" borderId="147" xfId="0" applyNumberFormat="1" applyFont="1" applyFill="1" applyBorder="1" applyAlignment="1">
      <alignment horizontal="center" vertical="top" wrapText="1"/>
    </xf>
    <xf numFmtId="164" fontId="11" fillId="16" borderId="36" xfId="0" applyNumberFormat="1" applyFont="1" applyFill="1" applyBorder="1" applyAlignment="1">
      <alignment horizontal="center" vertical="top" wrapText="1"/>
    </xf>
    <xf numFmtId="164" fontId="11" fillId="3" borderId="112" xfId="0" applyNumberFormat="1" applyFont="1" applyFill="1" applyBorder="1" applyAlignment="1">
      <alignment horizontal="center" vertical="top" wrapText="1"/>
    </xf>
    <xf numFmtId="1" fontId="11" fillId="3" borderId="87" xfId="0" applyNumberFormat="1" applyFont="1" applyFill="1" applyBorder="1" applyAlignment="1">
      <alignment vertical="center" textRotation="90"/>
    </xf>
    <xf numFmtId="1" fontId="11" fillId="3" borderId="87" xfId="0" applyNumberFormat="1" applyFont="1" applyFill="1" applyBorder="1" applyAlignment="1">
      <alignment horizontal="center" vertical="center" textRotation="90"/>
    </xf>
    <xf numFmtId="164" fontId="9" fillId="16" borderId="145" xfId="0" applyNumberFormat="1" applyFont="1" applyFill="1" applyBorder="1" applyAlignment="1">
      <alignment horizontal="center" vertical="top" wrapText="1"/>
    </xf>
    <xf numFmtId="164" fontId="11" fillId="3" borderId="154" xfId="0" applyNumberFormat="1" applyFont="1" applyFill="1" applyBorder="1" applyAlignment="1">
      <alignment horizontal="center" vertical="top" wrapText="1"/>
    </xf>
    <xf numFmtId="164" fontId="29" fillId="16" borderId="147" xfId="0" applyNumberFormat="1" applyFont="1" applyFill="1" applyBorder="1" applyAlignment="1">
      <alignment horizontal="center" vertical="top" wrapText="1"/>
    </xf>
    <xf numFmtId="1" fontId="11" fillId="3" borderId="6" xfId="0" applyNumberFormat="1" applyFont="1" applyFill="1" applyBorder="1" applyAlignment="1">
      <alignment horizontal="center" vertical="center" textRotation="90"/>
    </xf>
    <xf numFmtId="164" fontId="28" fillId="16" borderId="147" xfId="0" applyNumberFormat="1" applyFont="1" applyFill="1" applyBorder="1" applyAlignment="1">
      <alignment horizontal="center" vertical="top" wrapText="1"/>
    </xf>
    <xf numFmtId="164" fontId="11" fillId="16" borderId="58" xfId="0" applyNumberFormat="1" applyFont="1" applyFill="1" applyBorder="1" applyAlignment="1">
      <alignment horizontal="center" vertical="top" wrapText="1"/>
    </xf>
    <xf numFmtId="164" fontId="28" fillId="16" borderId="188" xfId="0" applyNumberFormat="1" applyFont="1" applyFill="1" applyBorder="1" applyAlignment="1">
      <alignment horizontal="center" vertical="top" wrapText="1"/>
    </xf>
    <xf numFmtId="164" fontId="11" fillId="3" borderId="58" xfId="0" applyNumberFormat="1" applyFont="1" applyFill="1" applyBorder="1" applyAlignment="1">
      <alignment horizontal="center" vertical="top" wrapText="1"/>
    </xf>
    <xf numFmtId="164" fontId="11" fillId="3" borderId="69" xfId="0" applyNumberFormat="1" applyFont="1" applyFill="1" applyBorder="1" applyAlignment="1">
      <alignment horizontal="center" vertical="top" wrapText="1"/>
    </xf>
    <xf numFmtId="164" fontId="11" fillId="3" borderId="190" xfId="0" applyNumberFormat="1" applyFont="1" applyFill="1" applyBorder="1" applyAlignment="1">
      <alignment horizontal="center" vertical="top" wrapText="1"/>
    </xf>
    <xf numFmtId="164" fontId="11" fillId="3" borderId="188" xfId="0" applyNumberFormat="1" applyFont="1" applyFill="1" applyBorder="1" applyAlignment="1">
      <alignment horizontal="center" vertical="top" wrapText="1"/>
    </xf>
    <xf numFmtId="164" fontId="28" fillId="16" borderId="145" xfId="0" applyNumberFormat="1" applyFont="1" applyFill="1" applyBorder="1" applyAlignment="1">
      <alignment horizontal="center" vertical="top" wrapText="1"/>
    </xf>
    <xf numFmtId="164" fontId="28" fillId="3" borderId="62" xfId="0" applyNumberFormat="1" applyFont="1" applyFill="1" applyBorder="1" applyAlignment="1">
      <alignment horizontal="center" vertical="top" wrapText="1"/>
    </xf>
    <xf numFmtId="164" fontId="28" fillId="3" borderId="145" xfId="0" applyNumberFormat="1" applyFont="1" applyFill="1" applyBorder="1" applyAlignment="1">
      <alignment vertical="distributed" wrapText="1"/>
    </xf>
    <xf numFmtId="164" fontId="28" fillId="3" borderId="44" xfId="0" applyNumberFormat="1" applyFont="1" applyFill="1" applyBorder="1" applyAlignment="1">
      <alignment horizontal="center" vertical="top" wrapText="1"/>
    </xf>
    <xf numFmtId="164" fontId="28" fillId="3" borderId="147" xfId="0" applyNumberFormat="1" applyFont="1" applyFill="1" applyBorder="1" applyAlignment="1">
      <alignment vertical="distributed" wrapText="1"/>
    </xf>
    <xf numFmtId="164" fontId="28" fillId="3" borderId="188" xfId="0" applyNumberFormat="1" applyFont="1" applyFill="1" applyBorder="1" applyAlignment="1">
      <alignment vertical="distributed" wrapText="1"/>
    </xf>
    <xf numFmtId="164" fontId="11" fillId="3" borderId="178" xfId="0" applyNumberFormat="1" applyFont="1" applyFill="1" applyBorder="1" applyAlignment="1">
      <alignment horizontal="center" vertical="top"/>
    </xf>
    <xf numFmtId="164" fontId="11" fillId="8" borderId="61" xfId="0" applyNumberFormat="1" applyFont="1" applyFill="1" applyBorder="1" applyAlignment="1">
      <alignment horizontal="center" vertical="top" wrapText="1"/>
    </xf>
    <xf numFmtId="164" fontId="11" fillId="8" borderId="62" xfId="0" applyNumberFormat="1" applyFont="1" applyFill="1" applyBorder="1" applyAlignment="1">
      <alignment horizontal="center" vertical="top" wrapText="1"/>
    </xf>
    <xf numFmtId="164" fontId="11" fillId="8" borderId="180" xfId="0" applyNumberFormat="1" applyFont="1" applyFill="1" applyBorder="1" applyAlignment="1">
      <alignment horizontal="center" vertical="top" wrapText="1"/>
    </xf>
    <xf numFmtId="164" fontId="11" fillId="8" borderId="43" xfId="0" applyNumberFormat="1" applyFont="1" applyFill="1" applyBorder="1" applyAlignment="1">
      <alignment horizontal="center" vertical="top" wrapText="1"/>
    </xf>
    <xf numFmtId="164" fontId="11" fillId="8" borderId="186" xfId="0" applyNumberFormat="1" applyFont="1" applyFill="1" applyBorder="1" applyAlignment="1">
      <alignment horizontal="center" vertical="top" wrapText="1"/>
    </xf>
    <xf numFmtId="164" fontId="11" fillId="8" borderId="112" xfId="0" applyNumberFormat="1" applyFont="1" applyFill="1" applyBorder="1" applyAlignment="1">
      <alignment horizontal="center" vertical="top" wrapText="1"/>
    </xf>
    <xf numFmtId="164" fontId="11" fillId="8" borderId="145" xfId="0" applyNumberFormat="1" applyFont="1" applyFill="1" applyBorder="1" applyAlignment="1">
      <alignment horizontal="center" vertical="top" wrapText="1"/>
    </xf>
    <xf numFmtId="164" fontId="9" fillId="16" borderId="168" xfId="0" applyNumberFormat="1" applyFont="1" applyFill="1" applyBorder="1" applyAlignment="1">
      <alignment horizontal="center" vertical="top"/>
    </xf>
    <xf numFmtId="164" fontId="9" fillId="16" borderId="183" xfId="0" applyNumberFormat="1" applyFont="1" applyFill="1" applyBorder="1" applyAlignment="1">
      <alignment horizontal="center" vertical="top" wrapText="1"/>
    </xf>
    <xf numFmtId="164" fontId="9" fillId="16" borderId="26" xfId="0" applyNumberFormat="1" applyFont="1" applyFill="1" applyBorder="1" applyAlignment="1">
      <alignment horizontal="center" vertical="top" wrapText="1"/>
    </xf>
    <xf numFmtId="164" fontId="45" fillId="16" borderId="180" xfId="0" applyNumberFormat="1" applyFont="1" applyFill="1" applyBorder="1" applyAlignment="1">
      <alignment horizontal="center" vertical="top" wrapText="1"/>
    </xf>
    <xf numFmtId="164" fontId="45" fillId="16" borderId="43" xfId="0" applyNumberFormat="1" applyFont="1" applyFill="1" applyBorder="1" applyAlignment="1">
      <alignment horizontal="center" vertical="top" wrapText="1"/>
    </xf>
    <xf numFmtId="164" fontId="11" fillId="16" borderId="145" xfId="0" applyNumberFormat="1" applyFont="1" applyFill="1" applyBorder="1" applyAlignment="1">
      <alignment horizontal="center" vertical="top"/>
    </xf>
    <xf numFmtId="164" fontId="11" fillId="8" borderId="159" xfId="0" applyNumberFormat="1" applyFont="1" applyFill="1" applyBorder="1" applyAlignment="1">
      <alignment horizontal="center" vertical="top" wrapText="1"/>
    </xf>
    <xf numFmtId="164" fontId="45" fillId="16" borderId="112" xfId="0" applyNumberFormat="1" applyFont="1" applyFill="1" applyBorder="1" applyAlignment="1">
      <alignment horizontal="center" vertical="top" wrapText="1"/>
    </xf>
    <xf numFmtId="164" fontId="45" fillId="16" borderId="36" xfId="0" applyNumberFormat="1" applyFont="1" applyFill="1" applyBorder="1" applyAlignment="1">
      <alignment horizontal="center" vertical="top" wrapText="1"/>
    </xf>
    <xf numFmtId="164" fontId="11" fillId="8" borderId="29" xfId="0" applyNumberFormat="1" applyFont="1" applyFill="1" applyBorder="1" applyAlignment="1">
      <alignment horizontal="center" vertical="top" wrapText="1"/>
    </xf>
    <xf numFmtId="164" fontId="11" fillId="8" borderId="147" xfId="0" applyNumberFormat="1" applyFont="1" applyFill="1" applyBorder="1" applyAlignment="1">
      <alignment horizontal="center" vertical="top" wrapText="1"/>
    </xf>
    <xf numFmtId="164" fontId="11" fillId="8" borderId="67" xfId="0" applyNumberFormat="1" applyFont="1" applyFill="1" applyBorder="1" applyAlignment="1">
      <alignment horizontal="center" vertical="top" wrapText="1"/>
    </xf>
    <xf numFmtId="164" fontId="11" fillId="8" borderId="64" xfId="0" applyNumberFormat="1" applyFont="1" applyFill="1" applyBorder="1" applyAlignment="1">
      <alignment horizontal="center" vertical="top" wrapText="1"/>
    </xf>
    <xf numFmtId="164" fontId="45" fillId="16" borderId="29" xfId="0" applyNumberFormat="1" applyFont="1" applyFill="1" applyBorder="1" applyAlignment="1">
      <alignment horizontal="center" vertical="top"/>
    </xf>
    <xf numFmtId="164" fontId="11" fillId="3" borderId="166" xfId="0" applyNumberFormat="1" applyFont="1" applyFill="1" applyBorder="1" applyAlignment="1">
      <alignment horizontal="center" vertical="top"/>
    </xf>
    <xf numFmtId="164" fontId="11" fillId="16" borderId="30" xfId="0" applyNumberFormat="1" applyFont="1" applyFill="1" applyBorder="1" applyAlignment="1">
      <alignment horizontal="center" vertical="top"/>
    </xf>
    <xf numFmtId="164" fontId="9" fillId="16" borderId="190" xfId="0" applyNumberFormat="1" applyFont="1" applyFill="1" applyBorder="1" applyAlignment="1">
      <alignment horizontal="center" vertical="top" wrapText="1"/>
    </xf>
    <xf numFmtId="164" fontId="9" fillId="16" borderId="188" xfId="0" applyNumberFormat="1" applyFont="1" applyFill="1" applyBorder="1" applyAlignment="1">
      <alignment horizontal="center" vertical="top" wrapText="1"/>
    </xf>
    <xf numFmtId="164" fontId="9" fillId="16" borderId="193" xfId="0" applyNumberFormat="1" applyFont="1" applyFill="1" applyBorder="1" applyAlignment="1">
      <alignment horizontal="center" vertical="top" wrapText="1"/>
    </xf>
    <xf numFmtId="164" fontId="41" fillId="16" borderId="148" xfId="0" applyNumberFormat="1" applyFont="1" applyFill="1" applyBorder="1" applyAlignment="1">
      <alignment horizontal="center" vertical="center"/>
    </xf>
    <xf numFmtId="164" fontId="9" fillId="16" borderId="159" xfId="0" applyNumberFormat="1" applyFont="1" applyFill="1" applyBorder="1" applyAlignment="1">
      <alignment horizontal="center" vertical="center"/>
    </xf>
    <xf numFmtId="164" fontId="9" fillId="16" borderId="148" xfId="0" applyNumberFormat="1" applyFont="1" applyFill="1" applyBorder="1" applyAlignment="1">
      <alignment horizontal="center" vertical="center"/>
    </xf>
    <xf numFmtId="164" fontId="9" fillId="16" borderId="190" xfId="0" applyNumberFormat="1" applyFont="1" applyFill="1" applyBorder="1" applyAlignment="1">
      <alignment horizontal="center" vertical="top"/>
    </xf>
    <xf numFmtId="164" fontId="9" fillId="16" borderId="193" xfId="0" applyNumberFormat="1" applyFont="1" applyFill="1" applyBorder="1" applyAlignment="1">
      <alignment horizontal="center" vertical="top"/>
    </xf>
    <xf numFmtId="164" fontId="9" fillId="16" borderId="169" xfId="0" applyNumberFormat="1" applyFont="1" applyFill="1" applyBorder="1" applyAlignment="1">
      <alignment horizontal="center" vertical="top" wrapText="1"/>
    </xf>
    <xf numFmtId="164" fontId="11" fillId="0" borderId="145" xfId="0" applyNumberFormat="1" applyFont="1" applyFill="1" applyBorder="1" applyAlignment="1">
      <alignment horizontal="center" vertical="top" wrapText="1"/>
    </xf>
    <xf numFmtId="164" fontId="9" fillId="16" borderId="168" xfId="0" applyNumberFormat="1" applyFont="1" applyFill="1" applyBorder="1" applyAlignment="1">
      <alignment horizontal="center" vertical="top" wrapText="1"/>
    </xf>
    <xf numFmtId="164" fontId="48" fillId="16" borderId="50" xfId="0" applyNumberFormat="1" applyFont="1" applyFill="1" applyBorder="1" applyAlignment="1">
      <alignment horizontal="center" vertical="top" wrapText="1"/>
    </xf>
    <xf numFmtId="164" fontId="48" fillId="16" borderId="35" xfId="0" applyNumberFormat="1" applyFont="1" applyFill="1" applyBorder="1" applyAlignment="1">
      <alignment horizontal="center" vertical="top" wrapText="1"/>
    </xf>
    <xf numFmtId="164" fontId="9" fillId="16" borderId="181" xfId="0" applyNumberFormat="1" applyFont="1" applyFill="1" applyBorder="1" applyAlignment="1">
      <alignment horizontal="center" vertical="top" wrapText="1"/>
    </xf>
    <xf numFmtId="164" fontId="9" fillId="16" borderId="192" xfId="0" applyNumberFormat="1" applyFont="1" applyFill="1" applyBorder="1" applyAlignment="1">
      <alignment horizontal="center" vertical="top" wrapText="1"/>
    </xf>
    <xf numFmtId="164" fontId="48" fillId="16" borderId="114" xfId="0" applyNumberFormat="1" applyFont="1" applyFill="1" applyBorder="1" applyAlignment="1">
      <alignment horizontal="center" vertical="top"/>
    </xf>
    <xf numFmtId="164" fontId="9" fillId="16" borderId="181" xfId="0" applyNumberFormat="1" applyFont="1" applyFill="1" applyBorder="1" applyAlignment="1">
      <alignment horizontal="center" vertical="top"/>
    </xf>
    <xf numFmtId="164" fontId="9" fillId="16" borderId="192" xfId="0" applyNumberFormat="1" applyFont="1" applyFill="1" applyBorder="1" applyAlignment="1">
      <alignment horizontal="center" vertical="top"/>
    </xf>
    <xf numFmtId="164" fontId="9" fillId="16" borderId="179" xfId="0" applyNumberFormat="1" applyFont="1" applyFill="1" applyBorder="1" applyAlignment="1">
      <alignment horizontal="center" vertical="top"/>
    </xf>
    <xf numFmtId="164" fontId="9" fillId="16" borderId="152" xfId="0" applyNumberFormat="1" applyFont="1" applyFill="1" applyBorder="1" applyAlignment="1">
      <alignment horizontal="center" vertical="top" wrapText="1"/>
    </xf>
    <xf numFmtId="164" fontId="9" fillId="16" borderId="58" xfId="0" applyNumberFormat="1" applyFont="1" applyFill="1" applyBorder="1" applyAlignment="1">
      <alignment horizontal="center" vertical="top"/>
    </xf>
    <xf numFmtId="164" fontId="9" fillId="16" borderId="69" xfId="0" applyNumberFormat="1" applyFont="1" applyFill="1" applyBorder="1" applyAlignment="1">
      <alignment horizontal="center" vertical="top"/>
    </xf>
    <xf numFmtId="164" fontId="9" fillId="16" borderId="183" xfId="0" applyNumberFormat="1" applyFont="1" applyFill="1" applyBorder="1" applyAlignment="1">
      <alignment horizontal="center" vertical="top"/>
    </xf>
    <xf numFmtId="164" fontId="9" fillId="16" borderId="152" xfId="0" applyNumberFormat="1" applyFont="1" applyFill="1" applyBorder="1" applyAlignment="1">
      <alignment horizontal="center" vertical="top"/>
    </xf>
    <xf numFmtId="164" fontId="45" fillId="16" borderId="116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3" borderId="7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8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3" xfId="0" applyFont="1" applyFill="1" applyBorder="1" applyAlignment="1">
      <alignment horizontal="center" vertical="center" wrapText="1"/>
    </xf>
    <xf numFmtId="49" fontId="11" fillId="3" borderId="152" xfId="0" applyNumberFormat="1" applyFont="1" applyFill="1" applyBorder="1" applyAlignment="1">
      <alignment horizontal="center" vertical="top"/>
    </xf>
    <xf numFmtId="49" fontId="11" fillId="3" borderId="145" xfId="0" applyNumberFormat="1" applyFont="1" applyFill="1" applyBorder="1" applyAlignment="1">
      <alignment horizontal="center" vertical="top"/>
    </xf>
    <xf numFmtId="164" fontId="9" fillId="14" borderId="151" xfId="0" applyNumberFormat="1" applyFont="1" applyFill="1" applyBorder="1" applyAlignment="1">
      <alignment horizontal="center" vertical="top"/>
    </xf>
    <xf numFmtId="164" fontId="9" fillId="14" borderId="150" xfId="0" applyNumberFormat="1" applyFont="1" applyFill="1" applyBorder="1" applyAlignment="1">
      <alignment horizontal="center" vertical="top"/>
    </xf>
    <xf numFmtId="164" fontId="9" fillId="13" borderId="6" xfId="0" applyNumberFormat="1" applyFont="1" applyFill="1" applyBorder="1" applyAlignment="1">
      <alignment horizontal="center" vertical="top"/>
    </xf>
    <xf numFmtId="164" fontId="9" fillId="13" borderId="2" xfId="0" applyNumberFormat="1" applyFont="1" applyFill="1" applyBorder="1" applyAlignment="1">
      <alignment horizontal="center" vertical="top"/>
    </xf>
    <xf numFmtId="164" fontId="9" fillId="3" borderId="6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64" fontId="28" fillId="0" borderId="6" xfId="0" applyNumberFormat="1" applyFont="1" applyBorder="1" applyAlignment="1">
      <alignment horizontal="left" vertical="top" wrapText="1"/>
    </xf>
    <xf numFmtId="164" fontId="28" fillId="0" borderId="2" xfId="0" applyNumberFormat="1" applyFont="1" applyBorder="1" applyAlignment="1">
      <alignment horizontal="left" vertical="top" wrapText="1"/>
    </xf>
    <xf numFmtId="1" fontId="11" fillId="3" borderId="6" xfId="0" applyNumberFormat="1" applyFont="1" applyFill="1" applyBorder="1" applyAlignment="1">
      <alignment horizontal="center" vertical="center" textRotation="90"/>
    </xf>
    <xf numFmtId="1" fontId="11" fillId="3" borderId="2" xfId="0" applyNumberFormat="1" applyFont="1" applyFill="1" applyBorder="1" applyAlignment="1">
      <alignment horizontal="center" vertical="center" textRotation="90"/>
    </xf>
    <xf numFmtId="164" fontId="11" fillId="3" borderId="16" xfId="0" applyNumberFormat="1" applyFont="1" applyFill="1" applyBorder="1" applyAlignment="1">
      <alignment horizontal="center" vertical="top" wrapText="1"/>
    </xf>
    <xf numFmtId="164" fontId="11" fillId="3" borderId="15" xfId="0" applyNumberFormat="1" applyFont="1" applyFill="1" applyBorder="1" applyAlignment="1">
      <alignment horizontal="center" vertical="top" wrapText="1"/>
    </xf>
    <xf numFmtId="49" fontId="11" fillId="3" borderId="55" xfId="0" applyNumberFormat="1" applyFont="1" applyFill="1" applyBorder="1" applyAlignment="1">
      <alignment horizontal="center" vertical="top"/>
    </xf>
    <xf numFmtId="49" fontId="11" fillId="3" borderId="59" xfId="0" applyNumberFormat="1" applyFont="1" applyFill="1" applyBorder="1" applyAlignment="1">
      <alignment horizontal="center" vertical="top"/>
    </xf>
    <xf numFmtId="49" fontId="11" fillId="3" borderId="48" xfId="0" applyNumberFormat="1" applyFont="1" applyFill="1" applyBorder="1" applyAlignment="1">
      <alignment horizontal="center" vertical="top"/>
    </xf>
    <xf numFmtId="49" fontId="11" fillId="3" borderId="36" xfId="0" applyNumberFormat="1" applyFont="1" applyFill="1" applyBorder="1" applyAlignment="1">
      <alignment horizontal="center" vertical="top"/>
    </xf>
    <xf numFmtId="164" fontId="11" fillId="0" borderId="6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left" vertical="top" wrapText="1"/>
    </xf>
    <xf numFmtId="164" fontId="9" fillId="14" borderId="153" xfId="0" applyNumberFormat="1" applyFont="1" applyFill="1" applyBorder="1" applyAlignment="1">
      <alignment horizontal="center" vertical="top"/>
    </xf>
    <xf numFmtId="164" fontId="9" fillId="13" borderId="24" xfId="0" applyNumberFormat="1" applyFont="1" applyFill="1" applyBorder="1" applyAlignment="1">
      <alignment horizontal="center" vertical="top"/>
    </xf>
    <xf numFmtId="164" fontId="9" fillId="3" borderId="24" xfId="0" applyNumberFormat="1" applyFont="1" applyFill="1" applyBorder="1" applyAlignment="1">
      <alignment horizontal="center" vertical="top"/>
    </xf>
    <xf numFmtId="164" fontId="28" fillId="0" borderId="24" xfId="0" applyNumberFormat="1" applyFont="1" applyBorder="1" applyAlignment="1">
      <alignment horizontal="left" vertical="top" wrapText="1"/>
    </xf>
    <xf numFmtId="1" fontId="11" fillId="3" borderId="24" xfId="0" applyNumberFormat="1" applyFont="1" applyFill="1" applyBorder="1" applyAlignment="1">
      <alignment horizontal="center" vertical="center" textRotation="90"/>
    </xf>
    <xf numFmtId="164" fontId="11" fillId="3" borderId="18" xfId="0" applyNumberFormat="1" applyFont="1" applyFill="1" applyBorder="1" applyAlignment="1">
      <alignment horizontal="center" vertical="top" wrapText="1"/>
    </xf>
    <xf numFmtId="1" fontId="11" fillId="3" borderId="6" xfId="0" applyNumberFormat="1" applyFont="1" applyFill="1" applyBorder="1" applyAlignment="1">
      <alignment vertical="center" textRotation="90"/>
    </xf>
    <xf numFmtId="1" fontId="11" fillId="3" borderId="2" xfId="0" applyNumberFormat="1" applyFont="1" applyFill="1" applyBorder="1" applyAlignment="1">
      <alignment vertical="center" textRotation="90"/>
    </xf>
    <xf numFmtId="164" fontId="11" fillId="3" borderId="68" xfId="0" applyNumberFormat="1" applyFont="1" applyFill="1" applyBorder="1" applyAlignment="1">
      <alignment horizontal="left" vertical="top" wrapText="1"/>
    </xf>
    <xf numFmtId="164" fontId="11" fillId="3" borderId="99" xfId="0" applyNumberFormat="1" applyFont="1" applyFill="1" applyBorder="1" applyAlignment="1">
      <alignment horizontal="left" vertical="top" wrapText="1"/>
    </xf>
    <xf numFmtId="49" fontId="11" fillId="0" borderId="42" xfId="0" applyNumberFormat="1" applyFont="1" applyFill="1" applyBorder="1" applyAlignment="1">
      <alignment horizontal="center" vertical="top" wrapText="1"/>
    </xf>
    <xf numFmtId="49" fontId="11" fillId="0" borderId="53" xfId="0" applyNumberFormat="1" applyFont="1" applyFill="1" applyBorder="1" applyAlignment="1">
      <alignment horizontal="center" vertical="top"/>
    </xf>
    <xf numFmtId="164" fontId="11" fillId="0" borderId="139" xfId="0" applyNumberFormat="1" applyFont="1" applyFill="1" applyBorder="1" applyAlignment="1">
      <alignment horizontal="left" vertical="top" wrapText="1" shrinkToFit="1"/>
    </xf>
    <xf numFmtId="0" fontId="11" fillId="0" borderId="142" xfId="0" applyFont="1" applyBorder="1" applyAlignment="1">
      <alignment vertical="top" wrapText="1" shrinkToFit="1"/>
    </xf>
    <xf numFmtId="164" fontId="11" fillId="0" borderId="139" xfId="0" applyNumberFormat="1" applyFont="1" applyFill="1" applyBorder="1" applyAlignment="1">
      <alignment horizontal="left" vertical="top" wrapText="1"/>
    </xf>
    <xf numFmtId="164" fontId="11" fillId="0" borderId="142" xfId="0" applyNumberFormat="1" applyFont="1" applyFill="1" applyBorder="1" applyAlignment="1">
      <alignment horizontal="left" vertical="top" wrapText="1"/>
    </xf>
    <xf numFmtId="49" fontId="11" fillId="0" borderId="159" xfId="0" applyNumberFormat="1" applyFont="1" applyFill="1" applyBorder="1" applyAlignment="1">
      <alignment horizontal="center" vertical="top" wrapText="1"/>
    </xf>
    <xf numFmtId="49" fontId="11" fillId="0" borderId="157" xfId="0" applyNumberFormat="1" applyFont="1" applyFill="1" applyBorder="1" applyAlignment="1">
      <alignment horizontal="center" vertical="top"/>
    </xf>
    <xf numFmtId="164" fontId="9" fillId="14" borderId="75" xfId="0" applyNumberFormat="1" applyFont="1" applyFill="1" applyBorder="1" applyAlignment="1">
      <alignment horizontal="center" vertical="top"/>
    </xf>
    <xf numFmtId="164" fontId="9" fillId="14" borderId="117" xfId="0" applyNumberFormat="1" applyFont="1" applyFill="1" applyBorder="1" applyAlignment="1">
      <alignment horizontal="center" vertical="top"/>
    </xf>
    <xf numFmtId="49" fontId="11" fillId="0" borderId="42" xfId="0" applyNumberFormat="1" applyFont="1" applyFill="1" applyBorder="1" applyAlignment="1">
      <alignment horizontal="center" vertical="top" shrinkToFit="1"/>
    </xf>
    <xf numFmtId="49" fontId="11" fillId="0" borderId="136" xfId="0" applyNumberFormat="1" applyFont="1" applyFill="1" applyBorder="1" applyAlignment="1">
      <alignment horizontal="center" vertical="top" shrinkToFit="1"/>
    </xf>
    <xf numFmtId="49" fontId="11" fillId="0" borderId="41" xfId="0" applyNumberFormat="1" applyFont="1" applyFill="1" applyBorder="1" applyAlignment="1">
      <alignment horizontal="center" vertical="top" shrinkToFit="1"/>
    </xf>
    <xf numFmtId="49" fontId="11" fillId="0" borderId="54" xfId="0" applyNumberFormat="1" applyFont="1" applyFill="1" applyBorder="1" applyAlignment="1">
      <alignment horizontal="center" vertical="top" shrinkToFit="1"/>
    </xf>
    <xf numFmtId="1" fontId="11" fillId="0" borderId="53" xfId="0" applyNumberFormat="1" applyFont="1" applyFill="1" applyBorder="1" applyAlignment="1">
      <alignment horizontal="center" vertical="top" wrapText="1"/>
    </xf>
    <xf numFmtId="1" fontId="11" fillId="0" borderId="136" xfId="0" applyNumberFormat="1" applyFont="1" applyFill="1" applyBorder="1" applyAlignment="1">
      <alignment horizontal="center" vertical="top" wrapText="1"/>
    </xf>
    <xf numFmtId="1" fontId="11" fillId="0" borderId="30" xfId="0" applyNumberFormat="1" applyFont="1" applyFill="1" applyBorder="1" applyAlignment="1">
      <alignment horizontal="center" vertical="top"/>
    </xf>
    <xf numFmtId="1" fontId="11" fillId="0" borderId="54" xfId="0" applyNumberFormat="1" applyFont="1" applyFill="1" applyBorder="1" applyAlignment="1">
      <alignment horizontal="center" vertical="top"/>
    </xf>
    <xf numFmtId="1" fontId="11" fillId="0" borderId="154" xfId="0" applyNumberFormat="1" applyFont="1" applyFill="1" applyBorder="1" applyAlignment="1">
      <alignment horizontal="center" vertical="top" wrapText="1"/>
    </xf>
    <xf numFmtId="1" fontId="11" fillId="0" borderId="157" xfId="0" applyNumberFormat="1" applyFont="1" applyFill="1" applyBorder="1" applyAlignment="1">
      <alignment horizontal="center" vertical="top" wrapText="1"/>
    </xf>
    <xf numFmtId="164" fontId="11" fillId="3" borderId="152" xfId="0" applyNumberFormat="1" applyFont="1" applyFill="1" applyBorder="1" applyAlignment="1">
      <alignment horizontal="center" vertical="top"/>
    </xf>
    <xf numFmtId="164" fontId="11" fillId="3" borderId="154" xfId="0" applyNumberFormat="1" applyFont="1" applyFill="1" applyBorder="1" applyAlignment="1">
      <alignment horizontal="center" vertical="top"/>
    </xf>
    <xf numFmtId="164" fontId="11" fillId="3" borderId="145" xfId="0" applyNumberFormat="1" applyFont="1" applyFill="1" applyBorder="1" applyAlignment="1">
      <alignment horizontal="center" vertical="top"/>
    </xf>
    <xf numFmtId="2" fontId="11" fillId="3" borderId="152" xfId="0" applyNumberFormat="1" applyFont="1" applyFill="1" applyBorder="1" applyAlignment="1">
      <alignment horizontal="center" vertical="top"/>
    </xf>
    <xf numFmtId="2" fontId="11" fillId="3" borderId="154" xfId="0" applyNumberFormat="1" applyFont="1" applyFill="1" applyBorder="1" applyAlignment="1">
      <alignment horizontal="center" vertical="top"/>
    </xf>
    <xf numFmtId="2" fontId="11" fillId="3" borderId="145" xfId="0" applyNumberFormat="1" applyFont="1" applyFill="1" applyBorder="1" applyAlignment="1">
      <alignment horizontal="center" vertical="top"/>
    </xf>
    <xf numFmtId="49" fontId="45" fillId="3" borderId="48" xfId="0" applyNumberFormat="1" applyFont="1" applyFill="1" applyBorder="1" applyAlignment="1">
      <alignment horizontal="center" vertical="top"/>
    </xf>
    <xf numFmtId="49" fontId="45" fillId="3" borderId="54" xfId="0" applyNumberFormat="1" applyFont="1" applyFill="1" applyBorder="1" applyAlignment="1">
      <alignment horizontal="center" vertical="top"/>
    </xf>
    <xf numFmtId="49" fontId="45" fillId="3" borderId="152" xfId="0" applyNumberFormat="1" applyFont="1" applyFill="1" applyBorder="1" applyAlignment="1">
      <alignment horizontal="center" vertical="top"/>
    </xf>
    <xf numFmtId="49" fontId="45" fillId="3" borderId="157" xfId="0" applyNumberFormat="1" applyFont="1" applyFill="1" applyBorder="1" applyAlignment="1">
      <alignment horizontal="center" vertical="top"/>
    </xf>
    <xf numFmtId="164" fontId="11" fillId="3" borderId="55" xfId="0" applyNumberFormat="1" applyFont="1" applyFill="1" applyBorder="1" applyAlignment="1">
      <alignment horizontal="center" vertical="top"/>
    </xf>
    <xf numFmtId="164" fontId="11" fillId="3" borderId="56" xfId="0" applyNumberFormat="1" applyFont="1" applyFill="1" applyBorder="1" applyAlignment="1">
      <alignment horizontal="center" vertical="top"/>
    </xf>
    <xf numFmtId="164" fontId="11" fillId="3" borderId="59" xfId="0" applyNumberFormat="1" applyFont="1" applyFill="1" applyBorder="1" applyAlignment="1">
      <alignment horizontal="center" vertical="top"/>
    </xf>
    <xf numFmtId="164" fontId="9" fillId="14" borderId="93" xfId="0" applyNumberFormat="1" applyFont="1" applyFill="1" applyBorder="1" applyAlignment="1">
      <alignment horizontal="center" vertical="top"/>
    </xf>
    <xf numFmtId="164" fontId="9" fillId="13" borderId="4" xfId="0" applyNumberFormat="1" applyFont="1" applyFill="1" applyBorder="1" applyAlignment="1">
      <alignment horizontal="center" vertical="top"/>
    </xf>
    <xf numFmtId="164" fontId="9" fillId="3" borderId="4" xfId="0" applyNumberFormat="1" applyFont="1" applyFill="1" applyBorder="1" applyAlignment="1">
      <alignment horizontal="center" vertical="top"/>
    </xf>
    <xf numFmtId="164" fontId="28" fillId="0" borderId="4" xfId="0" applyNumberFormat="1" applyFont="1" applyBorder="1" applyAlignment="1">
      <alignment horizontal="left" vertical="top" wrapText="1"/>
    </xf>
    <xf numFmtId="1" fontId="11" fillId="3" borderId="4" xfId="0" applyNumberFormat="1" applyFont="1" applyFill="1" applyBorder="1" applyAlignment="1">
      <alignment vertical="center" textRotation="90"/>
    </xf>
    <xf numFmtId="1" fontId="11" fillId="3" borderId="24" xfId="0" applyNumberFormat="1" applyFont="1" applyFill="1" applyBorder="1" applyAlignment="1">
      <alignment vertical="center" textRotation="90"/>
    </xf>
    <xf numFmtId="1" fontId="11" fillId="3" borderId="4" xfId="0" applyNumberFormat="1" applyFont="1" applyFill="1" applyBorder="1" applyAlignment="1">
      <alignment horizontal="center" vertical="center" textRotation="90"/>
    </xf>
    <xf numFmtId="164" fontId="11" fillId="3" borderId="13" xfId="0" applyNumberFormat="1" applyFont="1" applyFill="1" applyBorder="1" applyAlignment="1">
      <alignment horizontal="center" vertical="top" wrapText="1"/>
    </xf>
    <xf numFmtId="164" fontId="11" fillId="3" borderId="48" xfId="0" applyNumberFormat="1" applyFont="1" applyFill="1" applyBorder="1" applyAlignment="1">
      <alignment horizontal="center" vertical="top"/>
    </xf>
    <xf numFmtId="164" fontId="11" fillId="3" borderId="30" xfId="0" applyNumberFormat="1" applyFont="1" applyFill="1" applyBorder="1" applyAlignment="1">
      <alignment horizontal="center" vertical="top"/>
    </xf>
    <xf numFmtId="164" fontId="11" fillId="3" borderId="36" xfId="0" applyNumberFormat="1" applyFont="1" applyFill="1" applyBorder="1" applyAlignment="1">
      <alignment horizontal="center" vertical="top"/>
    </xf>
    <xf numFmtId="164" fontId="9" fillId="14" borderId="158" xfId="0" applyNumberFormat="1" applyFont="1" applyFill="1" applyBorder="1" applyAlignment="1">
      <alignment horizontal="center" vertical="top"/>
    </xf>
    <xf numFmtId="164" fontId="9" fillId="13" borderId="87" xfId="0" applyNumberFormat="1" applyFont="1" applyFill="1" applyBorder="1" applyAlignment="1">
      <alignment horizontal="center" vertical="top"/>
    </xf>
    <xf numFmtId="164" fontId="9" fillId="3" borderId="87" xfId="0" applyNumberFormat="1" applyFont="1" applyFill="1" applyBorder="1" applyAlignment="1">
      <alignment horizontal="center" vertical="top"/>
    </xf>
    <xf numFmtId="164" fontId="28" fillId="0" borderId="87" xfId="0" applyNumberFormat="1" applyFont="1" applyBorder="1" applyAlignment="1">
      <alignment horizontal="left" vertical="top" wrapText="1"/>
    </xf>
    <xf numFmtId="1" fontId="11" fillId="3" borderId="87" xfId="0" applyNumberFormat="1" applyFont="1" applyFill="1" applyBorder="1" applyAlignment="1">
      <alignment vertical="center" textRotation="90"/>
    </xf>
    <xf numFmtId="1" fontId="11" fillId="3" borderId="87" xfId="0" applyNumberFormat="1" applyFont="1" applyFill="1" applyBorder="1" applyAlignment="1">
      <alignment horizontal="center" vertical="center" textRotation="90"/>
    </xf>
    <xf numFmtId="164" fontId="11" fillId="3" borderId="185" xfId="0" applyNumberFormat="1" applyFont="1" applyFill="1" applyBorder="1" applyAlignment="1">
      <alignment horizontal="center" vertical="top" wrapText="1"/>
    </xf>
    <xf numFmtId="2" fontId="11" fillId="3" borderId="55" xfId="0" applyNumberFormat="1" applyFont="1" applyFill="1" applyBorder="1" applyAlignment="1">
      <alignment horizontal="center" vertical="top"/>
    </xf>
    <xf numFmtId="2" fontId="11" fillId="3" borderId="56" xfId="0" applyNumberFormat="1" applyFont="1" applyFill="1" applyBorder="1" applyAlignment="1">
      <alignment horizontal="center" vertical="top"/>
    </xf>
    <xf numFmtId="2" fontId="11" fillId="3" borderId="59" xfId="0" applyNumberFormat="1" applyFont="1" applyFill="1" applyBorder="1" applyAlignment="1">
      <alignment horizontal="center" vertical="top"/>
    </xf>
    <xf numFmtId="2" fontId="11" fillId="3" borderId="48" xfId="0" applyNumberFormat="1" applyFont="1" applyFill="1" applyBorder="1" applyAlignment="1">
      <alignment horizontal="center" vertical="top"/>
    </xf>
    <xf numFmtId="2" fontId="11" fillId="3" borderId="30" xfId="0" applyNumberFormat="1" applyFont="1" applyFill="1" applyBorder="1" applyAlignment="1">
      <alignment horizontal="center" vertical="top"/>
    </xf>
    <xf numFmtId="2" fontId="11" fillId="3" borderId="36" xfId="0" applyNumberFormat="1" applyFont="1" applyFill="1" applyBorder="1" applyAlignment="1">
      <alignment horizontal="center" vertical="top"/>
    </xf>
    <xf numFmtId="164" fontId="28" fillId="0" borderId="35" xfId="0" applyNumberFormat="1" applyFont="1" applyBorder="1" applyAlignment="1">
      <alignment horizontal="left" vertical="top" wrapText="1"/>
    </xf>
    <xf numFmtId="164" fontId="28" fillId="0" borderId="0" xfId="0" applyNumberFormat="1" applyFont="1" applyBorder="1" applyAlignment="1">
      <alignment horizontal="left" vertical="top" wrapText="1"/>
    </xf>
    <xf numFmtId="164" fontId="11" fillId="0" borderId="7" xfId="0" applyNumberFormat="1" applyFont="1" applyBorder="1" applyAlignment="1">
      <alignment horizontal="left" vertical="top" wrapText="1"/>
    </xf>
    <xf numFmtId="0" fontId="11" fillId="14" borderId="151" xfId="0" applyFont="1" applyFill="1" applyBorder="1" applyAlignment="1">
      <alignment horizontal="center" vertical="top" wrapText="1"/>
    </xf>
    <xf numFmtId="0" fontId="11" fillId="14" borderId="93" xfId="0" applyFont="1" applyFill="1" applyBorder="1" applyAlignment="1">
      <alignment horizontal="center" vertical="top" wrapText="1"/>
    </xf>
    <xf numFmtId="0" fontId="11" fillId="13" borderId="6" xfId="0" applyFont="1" applyFill="1" applyBorder="1" applyAlignment="1">
      <alignment horizontal="center" vertical="top" wrapText="1"/>
    </xf>
    <xf numFmtId="0" fontId="11" fillId="13" borderId="24" xfId="0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3" borderId="24" xfId="0" applyNumberFormat="1" applyFont="1" applyFill="1" applyBorder="1" applyAlignment="1">
      <alignment horizontal="center" vertical="top" wrapText="1"/>
    </xf>
    <xf numFmtId="164" fontId="11" fillId="3" borderId="134" xfId="0" applyNumberFormat="1" applyFont="1" applyFill="1" applyBorder="1" applyAlignment="1">
      <alignment horizontal="center" vertical="top" wrapText="1"/>
    </xf>
    <xf numFmtId="164" fontId="11" fillId="3" borderId="125" xfId="0" applyNumberFormat="1" applyFont="1" applyFill="1" applyBorder="1" applyAlignment="1">
      <alignment horizontal="center" vertical="top" wrapText="1"/>
    </xf>
    <xf numFmtId="164" fontId="11" fillId="0" borderId="98" xfId="0" applyNumberFormat="1" applyFont="1" applyBorder="1" applyAlignment="1">
      <alignment horizontal="center" vertical="top" wrapText="1"/>
    </xf>
    <xf numFmtId="164" fontId="9" fillId="14" borderId="151" xfId="0" applyNumberFormat="1" applyFont="1" applyFill="1" applyBorder="1" applyAlignment="1">
      <alignment horizontal="center" vertical="top" wrapText="1"/>
    </xf>
    <xf numFmtId="164" fontId="9" fillId="14" borderId="153" xfId="0" applyNumberFormat="1" applyFont="1" applyFill="1" applyBorder="1" applyAlignment="1">
      <alignment horizontal="center" vertical="top" wrapText="1"/>
    </xf>
    <xf numFmtId="0" fontId="11" fillId="14" borderId="150" xfId="0" applyFont="1" applyFill="1" applyBorder="1" applyAlignment="1">
      <alignment horizontal="center" vertical="top" wrapText="1"/>
    </xf>
    <xf numFmtId="164" fontId="11" fillId="16" borderId="75" xfId="0" applyNumberFormat="1" applyFont="1" applyFill="1" applyBorder="1" applyAlignment="1">
      <alignment horizontal="center" vertical="top" wrapText="1"/>
    </xf>
    <xf numFmtId="164" fontId="11" fillId="16" borderId="72" xfId="0" applyNumberFormat="1" applyFont="1" applyFill="1" applyBorder="1" applyAlignment="1">
      <alignment horizontal="center" vertical="top" wrapText="1"/>
    </xf>
    <xf numFmtId="164" fontId="11" fillId="16" borderId="117" xfId="0" applyNumberFormat="1" applyFont="1" applyFill="1" applyBorder="1" applyAlignment="1">
      <alignment horizontal="center" vertical="top" wrapText="1"/>
    </xf>
    <xf numFmtId="2" fontId="11" fillId="3" borderId="159" xfId="0" applyNumberFormat="1" applyFont="1" applyFill="1" applyBorder="1" applyAlignment="1">
      <alignment horizontal="center" vertical="top"/>
    </xf>
    <xf numFmtId="164" fontId="9" fillId="3" borderId="11" xfId="0" applyNumberFormat="1" applyFont="1" applyFill="1" applyBorder="1" applyAlignment="1">
      <alignment horizontal="left" vertical="top" wrapText="1"/>
    </xf>
    <xf numFmtId="164" fontId="9" fillId="3" borderId="24" xfId="0" applyNumberFormat="1" applyFont="1" applyFill="1" applyBorder="1" applyAlignment="1">
      <alignment horizontal="left" vertical="top" wrapText="1"/>
    </xf>
    <xf numFmtId="164" fontId="9" fillId="3" borderId="18" xfId="0" applyNumberFormat="1" applyFont="1" applyFill="1" applyBorder="1" applyAlignment="1">
      <alignment horizontal="left" vertical="top" wrapText="1"/>
    </xf>
    <xf numFmtId="0" fontId="11" fillId="0" borderId="139" xfId="0" applyFont="1" applyBorder="1" applyAlignment="1">
      <alignment horizontal="left" vertical="top" wrapText="1"/>
    </xf>
    <xf numFmtId="0" fontId="11" fillId="0" borderId="68" xfId="0" applyFont="1" applyBorder="1" applyAlignment="1">
      <alignment horizontal="left" vertical="top" wrapText="1"/>
    </xf>
    <xf numFmtId="0" fontId="11" fillId="0" borderId="142" xfId="0" applyFont="1" applyBorder="1" applyAlignment="1">
      <alignment horizontal="left" vertical="top" wrapText="1"/>
    </xf>
    <xf numFmtId="2" fontId="11" fillId="3" borderId="74" xfId="0" applyNumberFormat="1" applyFont="1" applyFill="1" applyBorder="1" applyAlignment="1">
      <alignment horizontal="center" vertical="top"/>
    </xf>
    <xf numFmtId="2" fontId="11" fillId="3" borderId="41" xfId="0" applyNumberFormat="1" applyFont="1" applyFill="1" applyBorder="1" applyAlignment="1">
      <alignment horizontal="center" vertical="top"/>
    </xf>
    <xf numFmtId="164" fontId="11" fillId="3" borderId="143" xfId="0" applyNumberFormat="1" applyFont="1" applyFill="1" applyBorder="1" applyAlignment="1">
      <alignment horizontal="left" vertical="top" wrapText="1"/>
    </xf>
    <xf numFmtId="164" fontId="11" fillId="3" borderId="142" xfId="0" applyNumberFormat="1" applyFont="1" applyFill="1" applyBorder="1" applyAlignment="1">
      <alignment horizontal="left" vertical="top" wrapText="1"/>
    </xf>
    <xf numFmtId="49" fontId="45" fillId="3" borderId="55" xfId="0" applyNumberFormat="1" applyFont="1" applyFill="1" applyBorder="1" applyAlignment="1">
      <alignment horizontal="center" vertical="top"/>
    </xf>
    <xf numFmtId="49" fontId="45" fillId="3" borderId="73" xfId="0" applyNumberFormat="1" applyFont="1" applyFill="1" applyBorder="1" applyAlignment="1">
      <alignment horizontal="center" vertical="top"/>
    </xf>
    <xf numFmtId="49" fontId="11" fillId="3" borderId="53" xfId="0" applyNumberFormat="1" applyFont="1" applyFill="1" applyBorder="1" applyAlignment="1">
      <alignment horizontal="center" vertical="top"/>
    </xf>
    <xf numFmtId="49" fontId="11" fillId="3" borderId="61" xfId="0" applyNumberFormat="1" applyFont="1" applyFill="1" applyBorder="1" applyAlignment="1">
      <alignment horizontal="center" vertical="top"/>
    </xf>
    <xf numFmtId="49" fontId="11" fillId="3" borderId="30" xfId="0" applyNumberFormat="1" applyFont="1" applyFill="1" applyBorder="1" applyAlignment="1">
      <alignment horizontal="center" vertical="top"/>
    </xf>
    <xf numFmtId="1" fontId="11" fillId="3" borderId="6" xfId="0" applyNumberFormat="1" applyFont="1" applyFill="1" applyBorder="1" applyAlignment="1">
      <alignment vertical="center" textRotation="90" wrapText="1"/>
    </xf>
    <xf numFmtId="1" fontId="11" fillId="3" borderId="4" xfId="0" applyNumberFormat="1" applyFont="1" applyFill="1" applyBorder="1" applyAlignment="1">
      <alignment vertical="center" textRotation="90" wrapText="1"/>
    </xf>
    <xf numFmtId="1" fontId="11" fillId="0" borderId="2" xfId="0" applyNumberFormat="1" applyFont="1" applyBorder="1" applyAlignment="1">
      <alignment vertical="center" textRotation="90" wrapText="1"/>
    </xf>
    <xf numFmtId="1" fontId="11" fillId="3" borderId="6" xfId="0" applyNumberFormat="1" applyFont="1" applyFill="1" applyBorder="1" applyAlignment="1">
      <alignment horizontal="center" vertical="center" textRotation="90" wrapText="1"/>
    </xf>
    <xf numFmtId="1" fontId="11" fillId="3" borderId="4" xfId="0" applyNumberFormat="1" applyFont="1" applyFill="1" applyBorder="1" applyAlignment="1">
      <alignment horizontal="center" vertical="center" textRotation="90" wrapText="1"/>
    </xf>
    <xf numFmtId="1" fontId="11" fillId="0" borderId="2" xfId="0" applyNumberFormat="1" applyFont="1" applyBorder="1" applyAlignment="1">
      <alignment horizontal="center" vertical="center" textRotation="90" wrapText="1"/>
    </xf>
    <xf numFmtId="49" fontId="11" fillId="3" borderId="154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1" fontId="11" fillId="8" borderId="30" xfId="0" applyNumberFormat="1" applyFont="1" applyFill="1" applyBorder="1" applyAlignment="1">
      <alignment horizontal="center" vertical="top" wrapText="1"/>
    </xf>
    <xf numFmtId="1" fontId="11" fillId="0" borderId="54" xfId="0" applyNumberFormat="1" applyFont="1" applyBorder="1" applyAlignment="1">
      <alignment horizontal="center" vertical="top" wrapText="1"/>
    </xf>
    <xf numFmtId="49" fontId="11" fillId="8" borderId="139" xfId="0" applyNumberFormat="1" applyFont="1" applyFill="1" applyBorder="1" applyAlignment="1">
      <alignment horizontal="left" vertical="top" wrapText="1"/>
    </xf>
    <xf numFmtId="49" fontId="11" fillId="8" borderId="68" xfId="0" applyNumberFormat="1" applyFont="1" applyFill="1" applyBorder="1" applyAlignment="1">
      <alignment horizontal="left" vertical="top" wrapText="1"/>
    </xf>
    <xf numFmtId="49" fontId="11" fillId="0" borderId="142" xfId="0" applyNumberFormat="1" applyFont="1" applyBorder="1" applyAlignment="1">
      <alignment horizontal="left" vertical="top" wrapText="1"/>
    </xf>
    <xf numFmtId="1" fontId="11" fillId="8" borderId="154" xfId="0" applyNumberFormat="1" applyFont="1" applyFill="1" applyBorder="1" applyAlignment="1">
      <alignment horizontal="center" vertical="top" wrapText="1"/>
    </xf>
    <xf numFmtId="1" fontId="11" fillId="0" borderId="157" xfId="0" applyNumberFormat="1" applyFont="1" applyBorder="1" applyAlignment="1">
      <alignment horizontal="center" vertical="top" wrapText="1"/>
    </xf>
    <xf numFmtId="1" fontId="11" fillId="0" borderId="159" xfId="0" applyNumberFormat="1" applyFont="1" applyFill="1" applyBorder="1" applyAlignment="1">
      <alignment horizontal="center" vertical="top" shrinkToFit="1"/>
    </xf>
    <xf numFmtId="1" fontId="11" fillId="0" borderId="157" xfId="0" applyNumberFormat="1" applyFont="1" applyFill="1" applyBorder="1" applyAlignment="1">
      <alignment horizontal="center" vertical="top" shrinkToFit="1"/>
    </xf>
    <xf numFmtId="164" fontId="11" fillId="0" borderId="158" xfId="0" applyNumberFormat="1" applyFont="1" applyFill="1" applyBorder="1" applyAlignment="1">
      <alignment horizontal="left" vertical="top" wrapText="1" shrinkToFit="1"/>
    </xf>
    <xf numFmtId="164" fontId="11" fillId="0" borderId="93" xfId="0" applyNumberFormat="1" applyFont="1" applyFill="1" applyBorder="1" applyAlignment="1">
      <alignment horizontal="left" vertical="top" wrapText="1" shrinkToFit="1"/>
    </xf>
    <xf numFmtId="1" fontId="11" fillId="0" borderId="74" xfId="0" applyNumberFormat="1" applyFont="1" applyFill="1" applyBorder="1" applyAlignment="1">
      <alignment horizontal="center" vertical="top"/>
    </xf>
    <xf numFmtId="1" fontId="11" fillId="0" borderId="73" xfId="0" applyNumberFormat="1" applyFont="1" applyFill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54" xfId="0" applyNumberFormat="1" applyFont="1" applyFill="1" applyBorder="1" applyAlignment="1">
      <alignment horizontal="center" vertical="top"/>
    </xf>
    <xf numFmtId="49" fontId="11" fillId="0" borderId="74" xfId="0" applyNumberFormat="1" applyFont="1" applyFill="1" applyBorder="1" applyAlignment="1">
      <alignment horizontal="center" vertical="top"/>
    </xf>
    <xf numFmtId="49" fontId="11" fillId="0" borderId="73" xfId="0" applyNumberFormat="1" applyFont="1" applyFill="1" applyBorder="1" applyAlignment="1">
      <alignment horizontal="center" vertical="top"/>
    </xf>
    <xf numFmtId="49" fontId="11" fillId="0" borderId="159" xfId="0" applyNumberFormat="1" applyFont="1" applyFill="1" applyBorder="1" applyAlignment="1">
      <alignment horizontal="center" vertical="top"/>
    </xf>
    <xf numFmtId="164" fontId="9" fillId="13" borderId="101" xfId="0" applyNumberFormat="1" applyFont="1" applyFill="1" applyBorder="1" applyAlignment="1">
      <alignment horizontal="left" vertical="top" wrapText="1"/>
    </xf>
    <xf numFmtId="164" fontId="9" fillId="13" borderId="75" xfId="0" applyNumberFormat="1" applyFont="1" applyFill="1" applyBorder="1" applyAlignment="1">
      <alignment horizontal="left" vertical="top" wrapText="1"/>
    </xf>
    <xf numFmtId="164" fontId="9" fillId="13" borderId="117" xfId="0" applyNumberFormat="1" applyFont="1" applyFill="1" applyBorder="1" applyAlignment="1">
      <alignment horizontal="left" vertical="top" wrapText="1"/>
    </xf>
    <xf numFmtId="164" fontId="9" fillId="0" borderId="101" xfId="0" applyNumberFormat="1" applyFont="1" applyFill="1" applyBorder="1" applyAlignment="1">
      <alignment vertical="top" wrapText="1"/>
    </xf>
    <xf numFmtId="164" fontId="9" fillId="0" borderId="75" xfId="0" applyNumberFormat="1" applyFont="1" applyFill="1" applyBorder="1" applyAlignment="1">
      <alignment vertical="top" wrapText="1"/>
    </xf>
    <xf numFmtId="0" fontId="11" fillId="0" borderId="75" xfId="0" applyFont="1" applyFill="1" applyBorder="1" applyAlignment="1">
      <alignment wrapText="1"/>
    </xf>
    <xf numFmtId="0" fontId="11" fillId="0" borderId="117" xfId="0" applyFont="1" applyFill="1" applyBorder="1" applyAlignment="1">
      <alignment wrapText="1"/>
    </xf>
    <xf numFmtId="164" fontId="9" fillId="3" borderId="6" xfId="0" applyNumberFormat="1" applyFont="1" applyFill="1" applyBorder="1" applyAlignment="1">
      <alignment vertical="top" wrapText="1"/>
    </xf>
    <xf numFmtId="164" fontId="9" fillId="3" borderId="4" xfId="0" applyNumberFormat="1" applyFont="1" applyFill="1" applyBorder="1" applyAlignment="1">
      <alignment vertical="top" wrapText="1"/>
    </xf>
    <xf numFmtId="164" fontId="9" fillId="3" borderId="2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left" wrapText="1"/>
    </xf>
    <xf numFmtId="164" fontId="15" fillId="15" borderId="37" xfId="1" applyNumberFormat="1" applyFont="1" applyFill="1" applyBorder="1" applyAlignment="1">
      <alignment horizontal="center" vertical="top" wrapText="1"/>
    </xf>
    <xf numFmtId="164" fontId="15" fillId="15" borderId="38" xfId="1" applyNumberFormat="1" applyFont="1" applyFill="1" applyBorder="1" applyAlignment="1">
      <alignment horizontal="center" vertical="top" wrapText="1"/>
    </xf>
    <xf numFmtId="164" fontId="15" fillId="15" borderId="39" xfId="1" applyNumberFormat="1" applyFont="1" applyFill="1" applyBorder="1" applyAlignment="1">
      <alignment horizontal="center" vertical="top" wrapText="1"/>
    </xf>
    <xf numFmtId="164" fontId="14" fillId="0" borderId="63" xfId="1" applyNumberFormat="1" applyFont="1" applyBorder="1" applyAlignment="1">
      <alignment horizontal="left" vertical="top" wrapText="1"/>
    </xf>
    <xf numFmtId="164" fontId="14" fillId="0" borderId="29" xfId="1" applyNumberFormat="1" applyFont="1" applyBorder="1" applyAlignment="1">
      <alignment vertical="top" wrapText="1"/>
    </xf>
    <xf numFmtId="164" fontId="14" fillId="0" borderId="44" xfId="1" applyNumberFormat="1" applyFont="1" applyBorder="1" applyAlignment="1">
      <alignment vertical="top" wrapText="1"/>
    </xf>
    <xf numFmtId="164" fontId="14" fillId="0" borderId="113" xfId="1" applyNumberFormat="1" applyFont="1" applyBorder="1" applyAlignment="1">
      <alignment horizontal="center" vertical="top" wrapText="1"/>
    </xf>
    <xf numFmtId="164" fontId="14" fillId="0" borderId="114" xfId="1" applyNumberFormat="1" applyFont="1" applyBorder="1" applyAlignment="1">
      <alignment horizontal="center" vertical="top" wrapText="1"/>
    </xf>
    <xf numFmtId="164" fontId="14" fillId="0" borderId="115" xfId="1" applyNumberFormat="1" applyFont="1" applyBorder="1" applyAlignment="1">
      <alignment horizontal="center" vertical="top" wrapText="1"/>
    </xf>
    <xf numFmtId="164" fontId="14" fillId="0" borderId="59" xfId="1" applyNumberFormat="1" applyFont="1" applyBorder="1" applyAlignment="1">
      <alignment horizontal="left" vertical="top" wrapText="1"/>
    </xf>
    <xf numFmtId="164" fontId="14" fillId="0" borderId="36" xfId="1" applyNumberFormat="1" applyFont="1" applyBorder="1" applyAlignment="1">
      <alignment vertical="top" wrapText="1"/>
    </xf>
    <xf numFmtId="164" fontId="14" fillId="0" borderId="62" xfId="1" applyNumberFormat="1" applyFont="1" applyBorder="1" applyAlignment="1">
      <alignment vertical="top" wrapText="1"/>
    </xf>
    <xf numFmtId="164" fontId="11" fillId="13" borderId="28" xfId="0" applyNumberFormat="1" applyFont="1" applyFill="1" applyBorder="1" applyAlignment="1">
      <alignment horizontal="left" vertical="top" wrapText="1"/>
    </xf>
    <xf numFmtId="164" fontId="11" fillId="13" borderId="75" xfId="0" applyNumberFormat="1" applyFont="1" applyFill="1" applyBorder="1" applyAlignment="1">
      <alignment horizontal="left" vertical="top" wrapText="1"/>
    </xf>
    <xf numFmtId="164" fontId="11" fillId="13" borderId="117" xfId="0" applyNumberFormat="1" applyFont="1" applyFill="1" applyBorder="1" applyAlignment="1">
      <alignment horizontal="left" vertical="top" wrapText="1"/>
    </xf>
    <xf numFmtId="164" fontId="14" fillId="0" borderId="103" xfId="1" applyNumberFormat="1" applyFont="1" applyBorder="1" applyAlignment="1">
      <alignment horizontal="center" vertical="top"/>
    </xf>
    <xf numFmtId="164" fontId="14" fillId="0" borderId="102" xfId="1" applyNumberFormat="1" applyFont="1" applyBorder="1" applyAlignment="1">
      <alignment horizontal="center" vertical="top"/>
    </xf>
    <xf numFmtId="164" fontId="14" fillId="0" borderId="105" xfId="1" applyNumberFormat="1" applyFont="1" applyBorder="1" applyAlignment="1">
      <alignment horizontal="center" vertical="top"/>
    </xf>
    <xf numFmtId="164" fontId="14" fillId="0" borderId="35" xfId="1" applyNumberFormat="1" applyFont="1" applyBorder="1" applyAlignment="1">
      <alignment horizontal="center" vertical="top" wrapText="1"/>
    </xf>
    <xf numFmtId="164" fontId="14" fillId="0" borderId="143" xfId="1" applyNumberFormat="1" applyFont="1" applyBorder="1" applyAlignment="1">
      <alignment horizontal="center" vertical="top" wrapText="1"/>
    </xf>
    <xf numFmtId="164" fontId="11" fillId="0" borderId="158" xfId="0" applyNumberFormat="1" applyFont="1" applyFill="1" applyBorder="1" applyAlignment="1">
      <alignment horizontal="left" vertical="top" wrapText="1"/>
    </xf>
    <xf numFmtId="164" fontId="11" fillId="0" borderId="93" xfId="0" applyNumberFormat="1" applyFont="1" applyFill="1" applyBorder="1" applyAlignment="1">
      <alignment horizontal="left" vertical="top" wrapText="1"/>
    </xf>
    <xf numFmtId="1" fontId="11" fillId="0" borderId="87" xfId="0" applyNumberFormat="1" applyFont="1" applyFill="1" applyBorder="1" applyAlignment="1">
      <alignment horizontal="center" vertical="center" textRotation="90" wrapText="1"/>
    </xf>
    <xf numFmtId="1" fontId="11" fillId="0" borderId="24" xfId="0" applyNumberFormat="1" applyFont="1" applyFill="1" applyBorder="1" applyAlignment="1">
      <alignment horizontal="center" vertical="center" textRotation="90" wrapText="1"/>
    </xf>
    <xf numFmtId="164" fontId="14" fillId="0" borderId="103" xfId="1" applyNumberFormat="1" applyFont="1" applyBorder="1" applyAlignment="1">
      <alignment horizontal="center" vertical="top" wrapText="1"/>
    </xf>
    <xf numFmtId="164" fontId="14" fillId="0" borderId="102" xfId="1" applyNumberFormat="1" applyFont="1" applyBorder="1" applyAlignment="1">
      <alignment horizontal="center" vertical="top" wrapText="1"/>
    </xf>
    <xf numFmtId="164" fontId="14" fillId="0" borderId="105" xfId="1" applyNumberFormat="1" applyFont="1" applyBorder="1" applyAlignment="1">
      <alignment horizontal="center" vertical="top" wrapText="1"/>
    </xf>
    <xf numFmtId="164" fontId="11" fillId="0" borderId="87" xfId="0" applyNumberFormat="1" applyFont="1" applyFill="1" applyBorder="1" applyAlignment="1">
      <alignment vertical="center" textRotation="90"/>
    </xf>
    <xf numFmtId="164" fontId="11" fillId="0" borderId="24" xfId="0" applyNumberFormat="1" applyFont="1" applyFill="1" applyBorder="1" applyAlignment="1">
      <alignment vertical="center" textRotation="90"/>
    </xf>
    <xf numFmtId="164" fontId="11" fillId="0" borderId="185" xfId="0" applyNumberFormat="1" applyFont="1" applyFill="1" applyBorder="1" applyAlignment="1">
      <alignment horizontal="center" vertical="top" wrapText="1"/>
    </xf>
    <xf numFmtId="164" fontId="11" fillId="0" borderId="18" xfId="0" applyNumberFormat="1" applyFont="1" applyFill="1" applyBorder="1" applyAlignment="1">
      <alignment horizontal="center" vertical="top" wrapText="1"/>
    </xf>
    <xf numFmtId="164" fontId="9" fillId="15" borderId="123" xfId="0" applyNumberFormat="1" applyFont="1" applyFill="1" applyBorder="1" applyAlignment="1">
      <alignment horizontal="right" vertical="top"/>
    </xf>
    <xf numFmtId="164" fontId="9" fillId="15" borderId="121" xfId="0" applyNumberFormat="1" applyFont="1" applyFill="1" applyBorder="1" applyAlignment="1">
      <alignment horizontal="right" vertical="top"/>
    </xf>
    <xf numFmtId="164" fontId="9" fillId="15" borderId="133" xfId="0" applyNumberFormat="1" applyFont="1" applyFill="1" applyBorder="1" applyAlignment="1">
      <alignment horizontal="right" vertical="top"/>
    </xf>
    <xf numFmtId="164" fontId="14" fillId="0" borderId="182" xfId="1" applyNumberFormat="1" applyFont="1" applyBorder="1" applyAlignment="1">
      <alignment horizontal="center" vertical="top" wrapText="1"/>
    </xf>
    <xf numFmtId="164" fontId="14" fillId="0" borderId="77" xfId="1" applyNumberFormat="1" applyFont="1" applyBorder="1" applyAlignment="1">
      <alignment horizontal="center" vertical="top" wrapText="1"/>
    </xf>
    <xf numFmtId="164" fontId="14" fillId="0" borderId="110" xfId="1" applyNumberFormat="1" applyFont="1" applyBorder="1" applyAlignment="1">
      <alignment horizontal="center" vertical="top" wrapText="1"/>
    </xf>
    <xf numFmtId="164" fontId="15" fillId="0" borderId="101" xfId="1" applyNumberFormat="1" applyFont="1" applyBorder="1" applyAlignment="1">
      <alignment horizontal="center" vertical="center" wrapText="1"/>
    </xf>
    <xf numFmtId="164" fontId="15" fillId="0" borderId="75" xfId="1" applyNumberFormat="1" applyFont="1" applyBorder="1" applyAlignment="1">
      <alignment horizontal="center" vertical="center" wrapText="1"/>
    </xf>
    <xf numFmtId="164" fontId="15" fillId="0" borderId="72" xfId="1" applyNumberFormat="1" applyFont="1" applyBorder="1" applyAlignment="1">
      <alignment horizontal="center" vertical="center" wrapText="1"/>
    </xf>
    <xf numFmtId="164" fontId="15" fillId="15" borderId="101" xfId="1" applyNumberFormat="1" applyFont="1" applyFill="1" applyBorder="1" applyAlignment="1">
      <alignment horizontal="center" vertical="top" wrapText="1"/>
    </xf>
    <xf numFmtId="164" fontId="15" fillId="15" borderId="75" xfId="1" applyNumberFormat="1" applyFont="1" applyFill="1" applyBorder="1" applyAlignment="1">
      <alignment horizontal="center" vertical="top" wrapText="1"/>
    </xf>
    <xf numFmtId="164" fontId="15" fillId="15" borderId="72" xfId="1" applyNumberFormat="1" applyFont="1" applyFill="1" applyBorder="1" applyAlignment="1">
      <alignment horizontal="center" vertical="top" wrapText="1"/>
    </xf>
    <xf numFmtId="164" fontId="9" fillId="13" borderId="101" xfId="0" applyNumberFormat="1" applyFont="1" applyFill="1" applyBorder="1" applyAlignment="1">
      <alignment horizontal="right" vertical="top"/>
    </xf>
    <xf numFmtId="164" fontId="9" fillId="13" borderId="72" xfId="0" applyNumberFormat="1" applyFont="1" applyFill="1" applyBorder="1" applyAlignment="1">
      <alignment horizontal="right" vertical="top"/>
    </xf>
    <xf numFmtId="164" fontId="14" fillId="0" borderId="182" xfId="1" applyNumberFormat="1" applyFont="1" applyFill="1" applyBorder="1" applyAlignment="1">
      <alignment horizontal="center" vertical="top" wrapText="1"/>
    </xf>
    <xf numFmtId="164" fontId="14" fillId="0" borderId="77" xfId="1" applyNumberFormat="1" applyFont="1" applyFill="1" applyBorder="1" applyAlignment="1">
      <alignment horizontal="center" vertical="top" wrapText="1"/>
    </xf>
    <xf numFmtId="164" fontId="14" fillId="0" borderId="110" xfId="1" applyNumberFormat="1" applyFont="1" applyFill="1" applyBorder="1" applyAlignment="1">
      <alignment horizontal="center" vertical="top" wrapText="1"/>
    </xf>
    <xf numFmtId="49" fontId="9" fillId="14" borderId="158" xfId="0" applyNumberFormat="1" applyFont="1" applyFill="1" applyBorder="1" applyAlignment="1">
      <alignment horizontal="center" vertical="top" wrapText="1"/>
    </xf>
    <xf numFmtId="49" fontId="9" fillId="14" borderId="93" xfId="0" applyNumberFormat="1" applyFont="1" applyFill="1" applyBorder="1" applyAlignment="1">
      <alignment horizontal="center" vertical="top" wrapText="1"/>
    </xf>
    <xf numFmtId="49" fontId="9" fillId="14" borderId="91" xfId="0" applyNumberFormat="1" applyFont="1" applyFill="1" applyBorder="1" applyAlignment="1">
      <alignment horizontal="center" vertical="top" wrapText="1"/>
    </xf>
    <xf numFmtId="49" fontId="11" fillId="14" borderId="146" xfId="0" applyNumberFormat="1" applyFont="1" applyFill="1" applyBorder="1" applyAlignment="1">
      <alignment horizontal="center" vertical="top" wrapText="1"/>
    </xf>
    <xf numFmtId="1" fontId="11" fillId="0" borderId="154" xfId="0" applyNumberFormat="1" applyFont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top"/>
    </xf>
    <xf numFmtId="164" fontId="11" fillId="0" borderId="5" xfId="0" applyNumberFormat="1" applyFont="1" applyFill="1" applyBorder="1" applyAlignment="1">
      <alignment horizontal="center" vertical="center" textRotation="90"/>
    </xf>
    <xf numFmtId="164" fontId="11" fillId="0" borderId="141" xfId="0" applyNumberFormat="1" applyFont="1" applyFill="1" applyBorder="1" applyAlignment="1">
      <alignment horizontal="center" vertical="center" textRotation="90"/>
    </xf>
    <xf numFmtId="49" fontId="9" fillId="13" borderId="87" xfId="0" applyNumberFormat="1" applyFont="1" applyFill="1" applyBorder="1" applyAlignment="1">
      <alignment horizontal="center" vertical="top"/>
    </xf>
    <xf numFmtId="49" fontId="9" fillId="13" borderId="24" xfId="0" applyNumberFormat="1" applyFont="1" applyFill="1" applyBorder="1" applyAlignment="1">
      <alignment horizontal="center" vertical="top"/>
    </xf>
    <xf numFmtId="164" fontId="14" fillId="3" borderId="182" xfId="1" applyNumberFormat="1" applyFont="1" applyFill="1" applyBorder="1" applyAlignment="1">
      <alignment horizontal="left" vertical="top" wrapText="1"/>
    </xf>
    <xf numFmtId="164" fontId="14" fillId="3" borderId="77" xfId="1" applyNumberFormat="1" applyFont="1" applyFill="1" applyBorder="1" applyAlignment="1">
      <alignment horizontal="left" vertical="top" wrapText="1"/>
    </xf>
    <xf numFmtId="164" fontId="14" fillId="3" borderId="110" xfId="1" applyNumberFormat="1" applyFont="1" applyFill="1" applyBorder="1" applyAlignment="1">
      <alignment horizontal="left" vertical="top" wrapText="1"/>
    </xf>
    <xf numFmtId="164" fontId="11" fillId="15" borderId="195" xfId="0" applyNumberFormat="1" applyFont="1" applyFill="1" applyBorder="1" applyAlignment="1">
      <alignment horizontal="center" vertical="top"/>
    </xf>
    <xf numFmtId="164" fontId="11" fillId="15" borderId="121" xfId="0" applyNumberFormat="1" applyFont="1" applyFill="1" applyBorder="1" applyAlignment="1">
      <alignment horizontal="center" vertical="top"/>
    </xf>
    <xf numFmtId="164" fontId="11" fillId="15" borderId="133" xfId="0" applyNumberFormat="1" applyFont="1" applyFill="1" applyBorder="1" applyAlignment="1">
      <alignment horizontal="center" vertical="top"/>
    </xf>
    <xf numFmtId="49" fontId="9" fillId="0" borderId="87" xfId="0" applyNumberFormat="1" applyFont="1" applyFill="1" applyBorder="1" applyAlignment="1">
      <alignment horizontal="center" vertical="top"/>
    </xf>
    <xf numFmtId="164" fontId="11" fillId="0" borderId="87" xfId="0" applyNumberFormat="1" applyFont="1" applyFill="1" applyBorder="1" applyAlignment="1">
      <alignment horizontal="center" vertical="center" textRotation="90" wrapText="1"/>
    </xf>
    <xf numFmtId="164" fontId="11" fillId="0" borderId="24" xfId="0" applyNumberFormat="1" applyFont="1" applyFill="1" applyBorder="1" applyAlignment="1">
      <alignment horizontal="center" vertical="center" textRotation="90" wrapText="1"/>
    </xf>
    <xf numFmtId="164" fontId="15" fillId="15" borderId="101" xfId="1" applyNumberFormat="1" applyFont="1" applyFill="1" applyBorder="1" applyAlignment="1">
      <alignment horizontal="right" vertical="top" wrapText="1"/>
    </xf>
    <xf numFmtId="164" fontId="15" fillId="15" borderId="75" xfId="1" applyNumberFormat="1" applyFont="1" applyFill="1" applyBorder="1" applyAlignment="1">
      <alignment horizontal="right" vertical="top" wrapText="1"/>
    </xf>
    <xf numFmtId="164" fontId="15" fillId="15" borderId="72" xfId="1" applyNumberFormat="1" applyFont="1" applyFill="1" applyBorder="1" applyAlignment="1">
      <alignment horizontal="right" vertical="top" wrapText="1"/>
    </xf>
    <xf numFmtId="164" fontId="11" fillId="0" borderId="87" xfId="0" applyNumberFormat="1" applyFont="1" applyFill="1" applyBorder="1" applyAlignment="1">
      <alignment horizontal="left" vertical="top" wrapText="1"/>
    </xf>
    <xf numFmtId="164" fontId="11" fillId="0" borderId="24" xfId="0" applyNumberFormat="1" applyFont="1" applyFill="1" applyBorder="1" applyAlignment="1">
      <alignment horizontal="left" vertical="top" wrapText="1"/>
    </xf>
    <xf numFmtId="49" fontId="11" fillId="0" borderId="124" xfId="0" applyNumberFormat="1" applyFont="1" applyFill="1" applyBorder="1" applyAlignment="1">
      <alignment horizontal="left" vertical="top" wrapText="1"/>
    </xf>
    <xf numFmtId="49" fontId="11" fillId="0" borderId="126" xfId="0" applyNumberFormat="1" applyFont="1" applyFill="1" applyBorder="1" applyAlignment="1">
      <alignment horizontal="left" vertical="top" wrapText="1"/>
    </xf>
    <xf numFmtId="164" fontId="11" fillId="0" borderId="124" xfId="0" applyNumberFormat="1" applyFont="1" applyFill="1" applyBorder="1" applyAlignment="1">
      <alignment horizontal="left" vertical="top" wrapText="1"/>
    </xf>
    <xf numFmtId="164" fontId="11" fillId="0" borderId="126" xfId="0" applyNumberFormat="1" applyFont="1" applyFill="1" applyBorder="1" applyAlignment="1">
      <alignment horizontal="left" vertical="top" wrapText="1"/>
    </xf>
    <xf numFmtId="164" fontId="41" fillId="14" borderId="75" xfId="0" applyNumberFormat="1" applyFont="1" applyFill="1" applyBorder="1" applyAlignment="1">
      <alignment horizontal="left" vertical="top"/>
    </xf>
    <xf numFmtId="164" fontId="41" fillId="14" borderId="117" xfId="0" applyNumberFormat="1" applyFont="1" applyFill="1" applyBorder="1" applyAlignment="1">
      <alignment horizontal="left" vertical="top"/>
    </xf>
    <xf numFmtId="164" fontId="11" fillId="0" borderId="124" xfId="0" applyNumberFormat="1" applyFont="1" applyFill="1" applyBorder="1" applyAlignment="1">
      <alignment horizontal="center" vertical="top" wrapText="1"/>
    </xf>
    <xf numFmtId="164" fontId="11" fillId="0" borderId="126" xfId="0" applyNumberFormat="1" applyFont="1" applyFill="1" applyBorder="1" applyAlignment="1">
      <alignment horizontal="center" vertical="top" wrapText="1"/>
    </xf>
    <xf numFmtId="164" fontId="11" fillId="0" borderId="87" xfId="0" applyNumberFormat="1" applyFont="1" applyFill="1" applyBorder="1" applyAlignment="1">
      <alignment vertical="center" textRotation="90" wrapText="1"/>
    </xf>
    <xf numFmtId="164" fontId="11" fillId="0" borderId="24" xfId="0" applyNumberFormat="1" applyFont="1" applyFill="1" applyBorder="1" applyAlignment="1">
      <alignment vertical="center" textRotation="90" wrapText="1"/>
    </xf>
    <xf numFmtId="164" fontId="11" fillId="0" borderId="87" xfId="0" applyNumberFormat="1" applyFont="1" applyFill="1" applyBorder="1" applyAlignment="1">
      <alignment horizontal="left" vertical="center" textRotation="90" wrapText="1"/>
    </xf>
    <xf numFmtId="164" fontId="11" fillId="0" borderId="24" xfId="0" applyNumberFormat="1" applyFont="1" applyFill="1" applyBorder="1" applyAlignment="1">
      <alignment horizontal="left" vertical="center" textRotation="90" wrapText="1"/>
    </xf>
    <xf numFmtId="1" fontId="11" fillId="8" borderId="53" xfId="0" applyNumberFormat="1" applyFont="1" applyFill="1" applyBorder="1" applyAlignment="1">
      <alignment horizontal="center" vertical="top" wrapText="1"/>
    </xf>
    <xf numFmtId="1" fontId="11" fillId="0" borderId="136" xfId="0" applyNumberFormat="1" applyFont="1" applyBorder="1" applyAlignment="1">
      <alignment horizontal="center" vertical="top" wrapText="1"/>
    </xf>
    <xf numFmtId="49" fontId="11" fillId="0" borderId="159" xfId="0" applyNumberFormat="1" applyFont="1" applyFill="1" applyBorder="1" applyAlignment="1">
      <alignment horizontal="center" vertical="top" shrinkToFit="1"/>
    </xf>
    <xf numFmtId="49" fontId="11" fillId="0" borderId="157" xfId="0" applyNumberFormat="1" applyFont="1" applyFill="1" applyBorder="1" applyAlignment="1">
      <alignment horizontal="center" vertical="top" shrinkToFit="1"/>
    </xf>
    <xf numFmtId="164" fontId="28" fillId="0" borderId="4" xfId="0" applyNumberFormat="1" applyFont="1" applyFill="1" applyBorder="1" applyAlignment="1">
      <alignment horizontal="left" vertical="top" wrapText="1"/>
    </xf>
    <xf numFmtId="164" fontId="28" fillId="0" borderId="24" xfId="0" applyNumberFormat="1" applyFont="1" applyFill="1" applyBorder="1" applyAlignment="1">
      <alignment horizontal="left" vertical="top" wrapText="1"/>
    </xf>
    <xf numFmtId="164" fontId="9" fillId="13" borderId="4" xfId="0" applyNumberFormat="1" applyFont="1" applyFill="1" applyBorder="1" applyAlignment="1">
      <alignment vertical="top"/>
    </xf>
    <xf numFmtId="164" fontId="9" fillId="13" borderId="144" xfId="0" applyNumberFormat="1" applyFont="1" applyFill="1" applyBorder="1" applyAlignment="1">
      <alignment horizontal="center" vertical="top"/>
    </xf>
    <xf numFmtId="164" fontId="11" fillId="13" borderId="141" xfId="0" applyNumberFormat="1" applyFont="1" applyFill="1" applyBorder="1" applyAlignment="1">
      <alignment horizontal="center" vertical="top"/>
    </xf>
    <xf numFmtId="49" fontId="11" fillId="3" borderId="125" xfId="0" applyNumberFormat="1" applyFont="1" applyFill="1" applyBorder="1" applyAlignment="1">
      <alignment horizontal="center" vertical="top" wrapText="1"/>
    </xf>
    <xf numFmtId="0" fontId="11" fillId="0" borderId="125" xfId="0" applyFont="1" applyBorder="1" applyAlignment="1">
      <alignment horizontal="center" vertical="top" wrapText="1"/>
    </xf>
    <xf numFmtId="0" fontId="11" fillId="0" borderId="126" xfId="0" applyFont="1" applyBorder="1" applyAlignment="1">
      <alignment horizontal="center" vertical="top" wrapText="1"/>
    </xf>
    <xf numFmtId="164" fontId="11" fillId="0" borderId="68" xfId="0" applyNumberFormat="1" applyFont="1" applyFill="1" applyBorder="1" applyAlignment="1">
      <alignment vertical="top" wrapText="1"/>
    </xf>
    <xf numFmtId="164" fontId="11" fillId="0" borderId="142" xfId="0" applyNumberFormat="1" applyFont="1" applyFill="1" applyBorder="1" applyAlignment="1">
      <alignment vertical="top" wrapText="1"/>
    </xf>
    <xf numFmtId="164" fontId="11" fillId="0" borderId="4" xfId="0" applyNumberFormat="1" applyFont="1" applyFill="1" applyBorder="1" applyAlignment="1">
      <alignment vertical="center" textRotation="90"/>
    </xf>
    <xf numFmtId="164" fontId="11" fillId="13" borderId="40" xfId="0" applyNumberFormat="1" applyFont="1" applyFill="1" applyBorder="1" applyAlignment="1">
      <alignment horizontal="center" vertical="top" wrapText="1"/>
    </xf>
    <xf numFmtId="164" fontId="11" fillId="13" borderId="38" xfId="0" applyNumberFormat="1" applyFont="1" applyFill="1" applyBorder="1" applyAlignment="1">
      <alignment horizontal="center" vertical="top" wrapText="1"/>
    </xf>
    <xf numFmtId="164" fontId="11" fillId="13" borderId="156" xfId="0" applyNumberFormat="1" applyFont="1" applyFill="1" applyBorder="1" applyAlignment="1">
      <alignment horizontal="center" vertical="top" wrapText="1"/>
    </xf>
    <xf numFmtId="164" fontId="11" fillId="0" borderId="144" xfId="0" applyNumberFormat="1" applyFont="1" applyFill="1" applyBorder="1" applyAlignment="1">
      <alignment horizontal="center" vertical="center" textRotation="90" wrapText="1"/>
    </xf>
    <xf numFmtId="164" fontId="11" fillId="0" borderId="141" xfId="0" applyNumberFormat="1" applyFont="1" applyFill="1" applyBorder="1" applyAlignment="1">
      <alignment horizontal="center" vertical="center" textRotation="90" wrapText="1"/>
    </xf>
    <xf numFmtId="164" fontId="9" fillId="14" borderId="101" xfId="0" applyNumberFormat="1" applyFont="1" applyFill="1" applyBorder="1" applyAlignment="1">
      <alignment horizontal="right" vertical="top"/>
    </xf>
    <xf numFmtId="164" fontId="9" fillId="14" borderId="75" xfId="0" applyNumberFormat="1" applyFont="1" applyFill="1" applyBorder="1" applyAlignment="1">
      <alignment horizontal="right" vertical="top"/>
    </xf>
    <xf numFmtId="164" fontId="9" fillId="13" borderId="11" xfId="0" applyNumberFormat="1" applyFont="1" applyFill="1" applyBorder="1" applyAlignment="1">
      <alignment horizontal="left" vertical="top" wrapText="1"/>
    </xf>
    <xf numFmtId="164" fontId="9" fillId="13" borderId="12" xfId="0" applyNumberFormat="1" applyFont="1" applyFill="1" applyBorder="1" applyAlignment="1">
      <alignment horizontal="left" vertical="top" wrapText="1"/>
    </xf>
    <xf numFmtId="164" fontId="9" fillId="0" borderId="144" xfId="0" applyNumberFormat="1" applyFont="1" applyFill="1" applyBorder="1" applyAlignment="1">
      <alignment horizontal="center" vertical="top"/>
    </xf>
    <xf numFmtId="164" fontId="11" fillId="0" borderId="141" xfId="0" applyNumberFormat="1" applyFont="1" applyFill="1" applyBorder="1" applyAlignment="1">
      <alignment horizontal="center" vertical="top"/>
    </xf>
    <xf numFmtId="164" fontId="11" fillId="13" borderId="136" xfId="0" applyNumberFormat="1" applyFont="1" applyFill="1" applyBorder="1" applyAlignment="1">
      <alignment vertical="top" wrapText="1"/>
    </xf>
    <xf numFmtId="164" fontId="11" fillId="13" borderId="54" xfId="0" applyNumberFormat="1" applyFont="1" applyFill="1" applyBorder="1" applyAlignment="1">
      <alignment vertical="top" wrapText="1"/>
    </xf>
    <xf numFmtId="164" fontId="11" fillId="13" borderId="157" xfId="0" applyNumberFormat="1" applyFont="1" applyFill="1" applyBorder="1" applyAlignment="1">
      <alignment vertical="top" wrapText="1"/>
    </xf>
    <xf numFmtId="164" fontId="10" fillId="0" borderId="0" xfId="0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1" fillId="0" borderId="103" xfId="1" applyNumberFormat="1" applyFont="1" applyBorder="1" applyAlignment="1">
      <alignment horizontal="left" vertical="top" wrapText="1"/>
    </xf>
    <xf numFmtId="164" fontId="11" fillId="0" borderId="102" xfId="1" applyNumberFormat="1" applyFont="1" applyBorder="1" applyAlignment="1">
      <alignment horizontal="left" vertical="top" wrapText="1"/>
    </xf>
    <xf numFmtId="164" fontId="11" fillId="0" borderId="105" xfId="1" applyNumberFormat="1" applyFont="1" applyBorder="1" applyAlignment="1">
      <alignment horizontal="left" vertical="top" wrapText="1"/>
    </xf>
    <xf numFmtId="164" fontId="15" fillId="15" borderId="37" xfId="1" applyNumberFormat="1" applyFont="1" applyFill="1" applyBorder="1" applyAlignment="1">
      <alignment horizontal="right" vertical="top" wrapText="1"/>
    </xf>
    <xf numFmtId="164" fontId="15" fillId="15" borderId="38" xfId="1" applyNumberFormat="1" applyFont="1" applyFill="1" applyBorder="1" applyAlignment="1">
      <alignment vertical="top" wrapText="1"/>
    </xf>
    <xf numFmtId="164" fontId="15" fillId="15" borderId="51" xfId="1" applyNumberFormat="1" applyFont="1" applyFill="1" applyBorder="1" applyAlignment="1">
      <alignment vertical="top" wrapText="1"/>
    </xf>
    <xf numFmtId="164" fontId="9" fillId="0" borderId="0" xfId="1" applyNumberFormat="1" applyFont="1" applyFill="1" applyBorder="1" applyAlignment="1">
      <alignment horizontal="center" vertical="top" wrapText="1"/>
    </xf>
    <xf numFmtId="164" fontId="14" fillId="0" borderId="182" xfId="1" applyNumberFormat="1" applyFont="1" applyBorder="1" applyAlignment="1">
      <alignment horizontal="left" vertical="top" wrapText="1"/>
    </xf>
    <xf numFmtId="164" fontId="14" fillId="0" borderId="77" xfId="1" applyNumberFormat="1" applyFont="1" applyBorder="1" applyAlignment="1">
      <alignment horizontal="left" vertical="top" wrapText="1"/>
    </xf>
    <xf numFmtId="164" fontId="14" fillId="0" borderId="110" xfId="1" applyNumberFormat="1" applyFont="1" applyBorder="1" applyAlignment="1">
      <alignment horizontal="left" vertical="top" wrapText="1"/>
    </xf>
    <xf numFmtId="49" fontId="9" fillId="14" borderId="158" xfId="0" applyNumberFormat="1" applyFont="1" applyFill="1" applyBorder="1" applyAlignment="1">
      <alignment horizontal="center" vertical="top"/>
    </xf>
    <xf numFmtId="49" fontId="9" fillId="14" borderId="93" xfId="0" applyNumberFormat="1" applyFont="1" applyFill="1" applyBorder="1" applyAlignment="1">
      <alignment horizontal="center" vertical="top"/>
    </xf>
    <xf numFmtId="164" fontId="9" fillId="14" borderId="28" xfId="0" applyNumberFormat="1" applyFont="1" applyFill="1" applyBorder="1" applyAlignment="1">
      <alignment horizontal="right" vertical="top"/>
    </xf>
    <xf numFmtId="164" fontId="9" fillId="14" borderId="117" xfId="0" applyNumberFormat="1" applyFont="1" applyFill="1" applyBorder="1" applyAlignment="1">
      <alignment horizontal="right" vertical="top"/>
    </xf>
    <xf numFmtId="164" fontId="28" fillId="0" borderId="87" xfId="0" applyNumberFormat="1" applyFont="1" applyFill="1" applyBorder="1" applyAlignment="1">
      <alignment horizontal="left" vertical="top" wrapText="1"/>
    </xf>
    <xf numFmtId="164" fontId="9" fillId="13" borderId="40" xfId="0" applyNumberFormat="1" applyFont="1" applyFill="1" applyBorder="1" applyAlignment="1">
      <alignment horizontal="left" vertical="top"/>
    </xf>
    <xf numFmtId="164" fontId="9" fillId="13" borderId="38" xfId="0" applyNumberFormat="1" applyFont="1" applyFill="1" applyBorder="1" applyAlignment="1">
      <alignment horizontal="left" vertical="top"/>
    </xf>
    <xf numFmtId="164" fontId="9" fillId="13" borderId="54" xfId="0" applyNumberFormat="1" applyFont="1" applyFill="1" applyBorder="1" applyAlignment="1">
      <alignment horizontal="left" vertical="top"/>
    </xf>
    <xf numFmtId="164" fontId="9" fillId="13" borderId="156" xfId="0" applyNumberFormat="1" applyFont="1" applyFill="1" applyBorder="1" applyAlignment="1">
      <alignment horizontal="left" vertical="top"/>
    </xf>
    <xf numFmtId="164" fontId="29" fillId="13" borderId="136" xfId="0" applyNumberFormat="1" applyFont="1" applyFill="1" applyBorder="1" applyAlignment="1">
      <alignment horizontal="right" vertical="center"/>
    </xf>
    <xf numFmtId="164" fontId="29" fillId="13" borderId="54" xfId="0" applyNumberFormat="1" applyFont="1" applyFill="1" applyBorder="1" applyAlignment="1">
      <alignment horizontal="right" vertical="center"/>
    </xf>
    <xf numFmtId="164" fontId="29" fillId="13" borderId="135" xfId="0" applyNumberFormat="1" applyFont="1" applyFill="1" applyBorder="1" applyAlignment="1">
      <alignment horizontal="right" vertical="center"/>
    </xf>
    <xf numFmtId="164" fontId="11" fillId="0" borderId="4" xfId="0" applyNumberFormat="1" applyFont="1" applyFill="1" applyBorder="1" applyAlignment="1">
      <alignment horizontal="center" vertical="center" textRotation="90"/>
    </xf>
    <xf numFmtId="164" fontId="11" fillId="0" borderId="24" xfId="0" applyNumberFormat="1" applyFont="1" applyFill="1" applyBorder="1" applyAlignment="1">
      <alignment horizontal="center" vertical="center" textRotation="90"/>
    </xf>
    <xf numFmtId="164" fontId="9" fillId="0" borderId="87" xfId="0" applyNumberFormat="1" applyFont="1" applyFill="1" applyBorder="1" applyAlignment="1">
      <alignment horizontal="center" vertical="top"/>
    </xf>
    <xf numFmtId="164" fontId="9" fillId="0" borderId="24" xfId="0" applyNumberFormat="1" applyFont="1" applyFill="1" applyBorder="1" applyAlignment="1">
      <alignment horizontal="center" vertical="top"/>
    </xf>
    <xf numFmtId="164" fontId="11" fillId="0" borderId="144" xfId="0" applyNumberFormat="1" applyFont="1" applyFill="1" applyBorder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left" vertical="top" wrapText="1"/>
    </xf>
    <xf numFmtId="164" fontId="11" fillId="0" borderId="141" xfId="0" applyNumberFormat="1" applyFont="1" applyFill="1" applyBorder="1" applyAlignment="1">
      <alignment horizontal="left" vertical="top" wrapText="1"/>
    </xf>
    <xf numFmtId="164" fontId="11" fillId="3" borderId="87" xfId="0" applyNumberFormat="1" applyFont="1" applyFill="1" applyBorder="1" applyAlignment="1">
      <alignment vertical="center" textRotation="90" wrapText="1"/>
    </xf>
    <xf numFmtId="164" fontId="11" fillId="3" borderId="4" xfId="0" applyNumberFormat="1" applyFont="1" applyFill="1" applyBorder="1" applyAlignment="1">
      <alignment vertical="center" textRotation="90" wrapText="1"/>
    </xf>
    <xf numFmtId="164" fontId="11" fillId="3" borderId="24" xfId="0" applyNumberFormat="1" applyFont="1" applyFill="1" applyBorder="1" applyAlignment="1">
      <alignment vertical="center" textRotation="90" wrapText="1"/>
    </xf>
    <xf numFmtId="49" fontId="11" fillId="3" borderId="182" xfId="0" applyNumberFormat="1" applyFont="1" applyFill="1" applyBorder="1" applyAlignment="1">
      <alignment horizontal="center" vertical="top" wrapText="1"/>
    </xf>
    <xf numFmtId="49" fontId="11" fillId="3" borderId="113" xfId="0" applyNumberFormat="1" applyFont="1" applyFill="1" applyBorder="1" applyAlignment="1">
      <alignment horizontal="center" vertical="top" wrapText="1"/>
    </xf>
    <xf numFmtId="164" fontId="11" fillId="3" borderId="144" xfId="0" applyNumberFormat="1" applyFont="1" applyFill="1" applyBorder="1" applyAlignment="1">
      <alignment horizontal="center" vertical="center" textRotation="90" wrapText="1"/>
    </xf>
    <xf numFmtId="164" fontId="11" fillId="3" borderId="4" xfId="0" applyNumberFormat="1" applyFont="1" applyFill="1" applyBorder="1" applyAlignment="1">
      <alignment horizontal="center" vertical="center" textRotation="90" wrapText="1"/>
    </xf>
    <xf numFmtId="164" fontId="11" fillId="3" borderId="141" xfId="0" applyNumberFormat="1" applyFont="1" applyFill="1" applyBorder="1" applyAlignment="1">
      <alignment horizontal="center" vertical="center" textRotation="90" wrapText="1"/>
    </xf>
    <xf numFmtId="164" fontId="9" fillId="13" borderId="51" xfId="0" applyNumberFormat="1" applyFont="1" applyFill="1" applyBorder="1" applyAlignment="1">
      <alignment horizontal="right" vertical="top"/>
    </xf>
    <xf numFmtId="164" fontId="9" fillId="13" borderId="75" xfId="0" applyNumberFormat="1" applyFont="1" applyFill="1" applyBorder="1" applyAlignment="1">
      <alignment horizontal="right" vertical="top"/>
    </xf>
    <xf numFmtId="164" fontId="11" fillId="0" borderId="145" xfId="0" applyNumberFormat="1" applyFont="1" applyFill="1" applyBorder="1" applyAlignment="1">
      <alignment horizontal="center" vertical="center" textRotation="90" wrapText="1"/>
    </xf>
    <xf numFmtId="164" fontId="11" fillId="0" borderId="34" xfId="0" applyNumberFormat="1" applyFont="1" applyFill="1" applyBorder="1" applyAlignment="1">
      <alignment horizontal="center" vertical="center" textRotation="90" wrapText="1"/>
    </xf>
    <xf numFmtId="164" fontId="11" fillId="0" borderId="112" xfId="0" applyNumberFormat="1" applyFont="1" applyBorder="1" applyAlignment="1">
      <alignment horizontal="center" vertical="center" textRotation="90" wrapText="1"/>
    </xf>
    <xf numFmtId="164" fontId="11" fillId="0" borderId="175" xfId="0" applyNumberFormat="1" applyFont="1" applyBorder="1" applyAlignment="1">
      <alignment horizontal="center" vertical="center" textRotation="90" wrapText="1"/>
    </xf>
    <xf numFmtId="164" fontId="9" fillId="14" borderId="72" xfId="0" applyNumberFormat="1" applyFont="1" applyFill="1" applyBorder="1" applyAlignment="1">
      <alignment horizontal="left" vertical="top"/>
    </xf>
    <xf numFmtId="164" fontId="9" fillId="14" borderId="11" xfId="0" applyNumberFormat="1" applyFont="1" applyFill="1" applyBorder="1" applyAlignment="1">
      <alignment horizontal="left" vertical="top"/>
    </xf>
    <xf numFmtId="164" fontId="9" fillId="14" borderId="12" xfId="0" applyNumberFormat="1" applyFont="1" applyFill="1" applyBorder="1" applyAlignment="1">
      <alignment horizontal="left" vertical="top"/>
    </xf>
    <xf numFmtId="164" fontId="11" fillId="0" borderId="165" xfId="0" applyNumberFormat="1" applyFont="1" applyBorder="1" applyAlignment="1">
      <alignment horizontal="center" vertical="center" textRotation="90" wrapText="1"/>
    </xf>
    <xf numFmtId="164" fontId="11" fillId="0" borderId="167" xfId="0" applyNumberFormat="1" applyFont="1" applyBorder="1" applyAlignment="1">
      <alignment horizontal="center" vertical="center" textRotation="90" wrapText="1"/>
    </xf>
    <xf numFmtId="164" fontId="11" fillId="0" borderId="174" xfId="0" applyNumberFormat="1" applyFont="1" applyBorder="1" applyAlignment="1">
      <alignment horizontal="center" vertical="center" textRotation="90" wrapText="1"/>
    </xf>
    <xf numFmtId="164" fontId="11" fillId="0" borderId="36" xfId="0" applyNumberFormat="1" applyFont="1" applyBorder="1" applyAlignment="1">
      <alignment horizontal="center" vertical="center"/>
    </xf>
    <xf numFmtId="164" fontId="9" fillId="0" borderId="171" xfId="0" applyNumberFormat="1" applyFont="1" applyBorder="1" applyAlignment="1">
      <alignment horizontal="center" vertical="center" wrapText="1"/>
    </xf>
    <xf numFmtId="164" fontId="9" fillId="0" borderId="107" xfId="0" applyNumberFormat="1" applyFont="1" applyBorder="1" applyAlignment="1">
      <alignment horizontal="center" vertical="center" wrapText="1"/>
    </xf>
    <xf numFmtId="164" fontId="9" fillId="0" borderId="109" xfId="0" applyNumberFormat="1" applyFont="1" applyBorder="1" applyAlignment="1">
      <alignment horizontal="center" vertical="center" wrapText="1"/>
    </xf>
    <xf numFmtId="164" fontId="9" fillId="11" borderId="93" xfId="0" applyNumberFormat="1" applyFont="1" applyFill="1" applyBorder="1" applyAlignment="1">
      <alignment horizontal="left" vertical="top" wrapText="1"/>
    </xf>
    <xf numFmtId="164" fontId="9" fillId="11" borderId="24" xfId="0" applyNumberFormat="1" applyFont="1" applyFill="1" applyBorder="1" applyAlignment="1">
      <alignment horizontal="left" vertical="top" wrapText="1"/>
    </xf>
    <xf numFmtId="164" fontId="9" fillId="11" borderId="18" xfId="0" applyNumberFormat="1" applyFont="1" applyFill="1" applyBorder="1" applyAlignment="1">
      <alignment horizontal="left" vertical="top" wrapText="1"/>
    </xf>
    <xf numFmtId="164" fontId="11" fillId="14" borderId="90" xfId="0" applyNumberFormat="1" applyFont="1" applyFill="1" applyBorder="1" applyAlignment="1">
      <alignment horizontal="center" vertical="center" textRotation="90" wrapText="1"/>
    </xf>
    <xf numFmtId="164" fontId="11" fillId="14" borderId="91" xfId="0" applyNumberFormat="1" applyFont="1" applyFill="1" applyBorder="1" applyAlignment="1">
      <alignment horizontal="center" vertical="center" textRotation="90" wrapText="1"/>
    </xf>
    <xf numFmtId="164" fontId="11" fillId="14" borderId="92" xfId="0" applyNumberFormat="1" applyFont="1" applyFill="1" applyBorder="1" applyAlignment="1">
      <alignment horizontal="center" vertical="center" textRotation="90" wrapText="1"/>
    </xf>
    <xf numFmtId="164" fontId="11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horizontal="center" vertical="center"/>
    </xf>
    <xf numFmtId="164" fontId="11" fillId="0" borderId="112" xfId="0" applyNumberFormat="1" applyFont="1" applyFill="1" applyBorder="1" applyAlignment="1">
      <alignment horizontal="center" vertical="center" textRotation="90" wrapText="1"/>
    </xf>
    <xf numFmtId="164" fontId="11" fillId="0" borderId="175" xfId="0" applyNumberFormat="1" applyFont="1" applyFill="1" applyBorder="1" applyAlignment="1">
      <alignment horizontal="center" vertical="center" textRotation="90" wrapText="1"/>
    </xf>
    <xf numFmtId="164" fontId="11" fillId="0" borderId="164" xfId="0" applyNumberFormat="1" applyFont="1" applyBorder="1" applyAlignment="1">
      <alignment horizontal="center" vertical="center" textRotation="90" wrapText="1"/>
    </xf>
    <xf numFmtId="164" fontId="11" fillId="0" borderId="166" xfId="0" applyNumberFormat="1" applyFont="1" applyBorder="1" applyAlignment="1">
      <alignment horizontal="center" vertical="center" textRotation="90" wrapText="1"/>
    </xf>
    <xf numFmtId="164" fontId="11" fillId="0" borderId="173" xfId="0" applyNumberFormat="1" applyFont="1" applyBorder="1" applyAlignment="1">
      <alignment horizontal="center" vertical="center" textRotation="90" wrapText="1"/>
    </xf>
    <xf numFmtId="164" fontId="11" fillId="0" borderId="164" xfId="0" applyNumberFormat="1" applyFont="1" applyBorder="1" applyAlignment="1">
      <alignment vertical="center" textRotation="90" wrapText="1"/>
    </xf>
    <xf numFmtId="164" fontId="11" fillId="0" borderId="166" xfId="0" applyNumberFormat="1" applyFont="1" applyBorder="1" applyAlignment="1">
      <alignment vertical="center" textRotation="90" wrapText="1"/>
    </xf>
    <xf numFmtId="164" fontId="11" fillId="0" borderId="173" xfId="0" applyNumberFormat="1" applyFont="1" applyBorder="1" applyAlignment="1">
      <alignment vertical="center" textRotation="90" wrapText="1"/>
    </xf>
    <xf numFmtId="164" fontId="9" fillId="0" borderId="127" xfId="0" applyNumberFormat="1" applyFont="1" applyBorder="1" applyAlignment="1">
      <alignment horizontal="center" vertical="center"/>
    </xf>
    <xf numFmtId="164" fontId="9" fillId="0" borderId="107" xfId="0" applyNumberFormat="1" applyFont="1" applyBorder="1" applyAlignment="1">
      <alignment horizontal="center" vertical="center"/>
    </xf>
    <xf numFmtId="164" fontId="9" fillId="0" borderId="109" xfId="0" applyNumberFormat="1" applyFont="1" applyBorder="1" applyAlignment="1">
      <alignment horizontal="center" vertical="center"/>
    </xf>
    <xf numFmtId="164" fontId="9" fillId="16" borderId="28" xfId="0" applyNumberFormat="1" applyFont="1" applyFill="1" applyBorder="1" applyAlignment="1">
      <alignment horizontal="right" vertical="top"/>
    </xf>
    <xf numFmtId="164" fontId="9" fillId="16" borderId="75" xfId="0" applyNumberFormat="1" applyFont="1" applyFill="1" applyBorder="1" applyAlignment="1">
      <alignment horizontal="right" vertical="top"/>
    </xf>
    <xf numFmtId="164" fontId="9" fillId="0" borderId="101" xfId="0" applyNumberFormat="1" applyFont="1" applyFill="1" applyBorder="1" applyAlignment="1">
      <alignment horizontal="right" vertical="top"/>
    </xf>
    <xf numFmtId="164" fontId="9" fillId="0" borderId="75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horizontal="center" vertical="center"/>
    </xf>
    <xf numFmtId="164" fontId="11" fillId="0" borderId="163" xfId="0" applyNumberFormat="1" applyFont="1" applyBorder="1" applyAlignment="1">
      <alignment horizontal="center" vertical="center" wrapText="1"/>
    </xf>
    <xf numFmtId="164" fontId="11" fillId="0" borderId="103" xfId="0" applyNumberFormat="1" applyFont="1" applyBorder="1" applyAlignment="1">
      <alignment horizontal="center" vertical="center" wrapText="1"/>
    </xf>
    <xf numFmtId="164" fontId="11" fillId="0" borderId="172" xfId="0" applyNumberFormat="1" applyFont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vertical="center"/>
    </xf>
    <xf numFmtId="164" fontId="11" fillId="0" borderId="99" xfId="0" applyNumberFormat="1" applyFont="1" applyBorder="1" applyAlignment="1">
      <alignment horizontal="center" vertical="center" wrapText="1"/>
    </xf>
    <xf numFmtId="164" fontId="11" fillId="0" borderId="176" xfId="0" applyNumberFormat="1" applyFont="1" applyBorder="1" applyAlignment="1">
      <alignment horizontal="center" vertical="center" wrapText="1"/>
    </xf>
    <xf numFmtId="164" fontId="11" fillId="13" borderId="8" xfId="0" applyNumberFormat="1" applyFont="1" applyFill="1" applyBorder="1" applyAlignment="1">
      <alignment horizontal="center" vertical="center" textRotation="90" wrapText="1"/>
    </xf>
    <xf numFmtId="164" fontId="11" fillId="13" borderId="5" xfId="0" applyNumberFormat="1" applyFont="1" applyFill="1" applyBorder="1" applyAlignment="1">
      <alignment horizontal="center" vertical="center" textRotation="90" wrapText="1"/>
    </xf>
    <xf numFmtId="164" fontId="11" fillId="13" borderId="10" xfId="0" applyNumberFormat="1" applyFont="1" applyFill="1" applyBorder="1" applyAlignment="1">
      <alignment horizontal="center" vertical="center" textRotation="90" wrapText="1"/>
    </xf>
    <xf numFmtId="164" fontId="11" fillId="0" borderId="8" xfId="0" applyNumberFormat="1" applyFont="1" applyBorder="1" applyAlignment="1">
      <alignment horizontal="center" vertical="center" textRotation="90" wrapText="1"/>
    </xf>
    <xf numFmtId="164" fontId="11" fillId="0" borderId="5" xfId="0" applyNumberFormat="1" applyFont="1" applyBorder="1" applyAlignment="1">
      <alignment horizontal="center" vertical="center" textRotation="90" wrapText="1"/>
    </xf>
    <xf numFmtId="164" fontId="11" fillId="0" borderId="10" xfId="0" applyNumberFormat="1" applyFont="1" applyBorder="1" applyAlignment="1">
      <alignment horizontal="center" vertical="center" textRotation="90" wrapText="1"/>
    </xf>
    <xf numFmtId="164" fontId="9" fillId="13" borderId="6" xfId="0" applyNumberFormat="1" applyFont="1" applyFill="1" applyBorder="1" applyAlignment="1">
      <alignment horizontal="center" vertical="top" wrapText="1"/>
    </xf>
    <xf numFmtId="164" fontId="9" fillId="13" borderId="4" xfId="0" applyNumberFormat="1" applyFont="1" applyFill="1" applyBorder="1" applyAlignment="1">
      <alignment horizontal="center" vertical="top" wrapText="1"/>
    </xf>
    <xf numFmtId="0" fontId="11" fillId="13" borderId="2" xfId="0" applyFont="1" applyFill="1" applyBorder="1" applyAlignment="1">
      <alignment horizontal="center" vertical="top" wrapText="1"/>
    </xf>
    <xf numFmtId="164" fontId="11" fillId="0" borderId="61" xfId="0" applyNumberFormat="1" applyFont="1" applyBorder="1" applyAlignment="1">
      <alignment horizontal="center" vertical="center"/>
    </xf>
    <xf numFmtId="164" fontId="11" fillId="0" borderId="145" xfId="0" applyNumberFormat="1" applyFont="1" applyBorder="1" applyAlignment="1">
      <alignment horizontal="center" vertical="center"/>
    </xf>
    <xf numFmtId="164" fontId="9" fillId="0" borderId="171" xfId="0" applyNumberFormat="1" applyFont="1" applyFill="1" applyBorder="1" applyAlignment="1">
      <alignment horizontal="center" vertical="center" wrapText="1"/>
    </xf>
    <xf numFmtId="164" fontId="9" fillId="0" borderId="107" xfId="0" applyNumberFormat="1" applyFont="1" applyFill="1" applyBorder="1" applyAlignment="1">
      <alignment horizontal="center" vertical="center" wrapText="1"/>
    </xf>
    <xf numFmtId="164" fontId="9" fillId="0" borderId="109" xfId="0" applyNumberFormat="1" applyFont="1" applyFill="1" applyBorder="1" applyAlignment="1">
      <alignment horizontal="center" vertical="center" wrapText="1"/>
    </xf>
    <xf numFmtId="164" fontId="41" fillId="3" borderId="101" xfId="0" applyNumberFormat="1" applyFont="1" applyFill="1" applyBorder="1" applyAlignment="1">
      <alignment horizontal="left" vertical="top" wrapText="1"/>
    </xf>
    <xf numFmtId="164" fontId="41" fillId="3" borderId="75" xfId="0" applyNumberFormat="1" applyFont="1" applyFill="1" applyBorder="1" applyAlignment="1">
      <alignment horizontal="left" vertical="top" wrapText="1"/>
    </xf>
    <xf numFmtId="164" fontId="9" fillId="14" borderId="158" xfId="0" applyNumberFormat="1" applyFont="1" applyFill="1" applyBorder="1" applyAlignment="1">
      <alignment horizontal="center" vertical="top" wrapText="1"/>
    </xf>
    <xf numFmtId="164" fontId="9" fillId="14" borderId="93" xfId="0" applyNumberFormat="1" applyFont="1" applyFill="1" applyBorder="1" applyAlignment="1">
      <alignment horizontal="center" vertical="top" wrapText="1"/>
    </xf>
    <xf numFmtId="164" fontId="14" fillId="0" borderId="134" xfId="1" applyNumberFormat="1" applyFont="1" applyBorder="1" applyAlignment="1">
      <alignment horizontal="center" vertical="top" wrapText="1"/>
    </xf>
    <xf numFmtId="164" fontId="11" fillId="0" borderId="113" xfId="1" applyNumberFormat="1" applyFont="1" applyBorder="1" applyAlignment="1">
      <alignment horizontal="left" vertical="top" wrapText="1"/>
    </xf>
    <xf numFmtId="164" fontId="11" fillId="0" borderId="114" xfId="1" applyNumberFormat="1" applyFont="1" applyBorder="1" applyAlignment="1">
      <alignment horizontal="left" vertical="top" wrapText="1"/>
    </xf>
    <xf numFmtId="164" fontId="11" fillId="0" borderId="115" xfId="1" applyNumberFormat="1" applyFont="1" applyBorder="1" applyAlignment="1">
      <alignment horizontal="left" vertical="top" wrapText="1"/>
    </xf>
    <xf numFmtId="164" fontId="14" fillId="0" borderId="113" xfId="1" applyNumberFormat="1" applyFont="1" applyBorder="1" applyAlignment="1">
      <alignment horizontal="center" vertical="center" wrapText="1"/>
    </xf>
    <xf numFmtId="164" fontId="14" fillId="0" borderId="114" xfId="1" applyNumberFormat="1" applyFont="1" applyBorder="1" applyAlignment="1">
      <alignment horizontal="center" vertical="center" wrapText="1"/>
    </xf>
    <xf numFmtId="164" fontId="14" fillId="0" borderId="115" xfId="1" applyNumberFormat="1" applyFont="1" applyBorder="1" applyAlignment="1">
      <alignment horizontal="center" vertical="center" wrapText="1"/>
    </xf>
    <xf numFmtId="164" fontId="14" fillId="0" borderId="103" xfId="1" applyNumberFormat="1" applyFont="1" applyBorder="1" applyAlignment="1">
      <alignment vertical="top" wrapText="1"/>
    </xf>
    <xf numFmtId="164" fontId="14" fillId="0" borderId="102" xfId="1" applyNumberFormat="1" applyFont="1" applyBorder="1" applyAlignment="1">
      <alignment vertical="top" wrapText="1"/>
    </xf>
    <xf numFmtId="164" fontId="14" fillId="0" borderId="105" xfId="1" applyNumberFormat="1" applyFont="1" applyBorder="1" applyAlignment="1">
      <alignment vertical="top" wrapText="1"/>
    </xf>
    <xf numFmtId="164" fontId="9" fillId="13" borderId="117" xfId="0" applyNumberFormat="1" applyFont="1" applyFill="1" applyBorder="1" applyAlignment="1">
      <alignment horizontal="right" vertical="top"/>
    </xf>
    <xf numFmtId="164" fontId="9" fillId="13" borderId="11" xfId="0" applyNumberFormat="1" applyFont="1" applyFill="1" applyBorder="1" applyAlignment="1">
      <alignment horizontal="right" vertical="top"/>
    </xf>
    <xf numFmtId="164" fontId="9" fillId="13" borderId="12" xfId="0" applyNumberFormat="1" applyFont="1" applyFill="1" applyBorder="1" applyAlignment="1">
      <alignment horizontal="right" vertical="top"/>
    </xf>
    <xf numFmtId="164" fontId="9" fillId="14" borderId="11" xfId="0" applyNumberFormat="1" applyFont="1" applyFill="1" applyBorder="1" applyAlignment="1">
      <alignment horizontal="right" vertical="top"/>
    </xf>
    <xf numFmtId="164" fontId="9" fillId="14" borderId="12" xfId="0" applyNumberFormat="1" applyFont="1" applyFill="1" applyBorder="1" applyAlignment="1">
      <alignment horizontal="right" vertical="top"/>
    </xf>
    <xf numFmtId="1" fontId="11" fillId="0" borderId="87" xfId="0" applyNumberFormat="1" applyFont="1" applyFill="1" applyBorder="1" applyAlignment="1">
      <alignment horizontal="left" vertical="center" textRotation="90" wrapText="1"/>
    </xf>
    <xf numFmtId="1" fontId="11" fillId="0" borderId="24" xfId="0" applyNumberFormat="1" applyFont="1" applyFill="1" applyBorder="1" applyAlignment="1">
      <alignment horizontal="left" vertical="center" textRotation="90" wrapText="1"/>
    </xf>
    <xf numFmtId="165" fontId="11" fillId="0" borderId="87" xfId="0" applyNumberFormat="1" applyFont="1" applyFill="1" applyBorder="1" applyAlignment="1">
      <alignment vertical="center" textRotation="90" wrapText="1"/>
    </xf>
    <xf numFmtId="165" fontId="11" fillId="0" borderId="24" xfId="0" applyNumberFormat="1" applyFont="1" applyFill="1" applyBorder="1" applyAlignment="1">
      <alignment vertical="center" textRotation="90" wrapText="1"/>
    </xf>
    <xf numFmtId="1" fontId="11" fillId="0" borderId="42" xfId="0" applyNumberFormat="1" applyFont="1" applyFill="1" applyBorder="1" applyAlignment="1">
      <alignment horizontal="center" vertical="top" shrinkToFit="1"/>
    </xf>
    <xf numFmtId="1" fontId="11" fillId="0" borderId="136" xfId="0" applyNumberFormat="1" applyFont="1" applyFill="1" applyBorder="1" applyAlignment="1">
      <alignment horizontal="center" vertical="top" shrinkToFit="1"/>
    </xf>
    <xf numFmtId="1" fontId="11" fillId="0" borderId="41" xfId="0" applyNumberFormat="1" applyFont="1" applyFill="1" applyBorder="1" applyAlignment="1">
      <alignment horizontal="center" vertical="top" shrinkToFit="1"/>
    </xf>
    <xf numFmtId="1" fontId="11" fillId="0" borderId="54" xfId="0" applyNumberFormat="1" applyFont="1" applyFill="1" applyBorder="1" applyAlignment="1">
      <alignment horizontal="center" vertical="top" shrinkToFit="1"/>
    </xf>
    <xf numFmtId="164" fontId="9" fillId="14" borderId="153" xfId="0" applyNumberFormat="1" applyFont="1" applyFill="1" applyBorder="1" applyAlignment="1">
      <alignment vertical="top" wrapText="1"/>
    </xf>
    <xf numFmtId="0" fontId="11" fillId="14" borderId="93" xfId="0" applyFont="1" applyFill="1" applyBorder="1" applyAlignment="1">
      <alignment vertical="top" wrapText="1"/>
    </xf>
    <xf numFmtId="1" fontId="11" fillId="0" borderId="30" xfId="0" applyNumberFormat="1" applyFont="1" applyFill="1" applyBorder="1" applyAlignment="1">
      <alignment horizontal="center" vertical="top" wrapText="1"/>
    </xf>
    <xf numFmtId="1" fontId="11" fillId="0" borderId="30" xfId="0" applyNumberFormat="1" applyFont="1" applyBorder="1" applyAlignment="1">
      <alignment horizontal="center" vertical="top" wrapText="1"/>
    </xf>
    <xf numFmtId="1" fontId="11" fillId="0" borderId="53" xfId="0" applyNumberFormat="1" applyFont="1" applyBorder="1" applyAlignment="1">
      <alignment horizontal="center" vertical="top" wrapText="1"/>
    </xf>
    <xf numFmtId="1" fontId="11" fillId="0" borderId="54" xfId="0" applyNumberFormat="1" applyFont="1" applyFill="1" applyBorder="1" applyAlignment="1">
      <alignment horizontal="center" vertical="top" wrapText="1"/>
    </xf>
    <xf numFmtId="164" fontId="11" fillId="0" borderId="87" xfId="0" applyNumberFormat="1" applyFont="1" applyFill="1" applyBorder="1" applyAlignment="1">
      <alignment vertical="top" wrapText="1"/>
    </xf>
    <xf numFmtId="164" fontId="11" fillId="0" borderId="24" xfId="0" applyNumberFormat="1" applyFont="1" applyFill="1" applyBorder="1" applyAlignment="1">
      <alignment vertical="top" wrapText="1"/>
    </xf>
    <xf numFmtId="49" fontId="11" fillId="3" borderId="185" xfId="0" applyNumberFormat="1" applyFont="1" applyFill="1" applyBorder="1" applyAlignment="1">
      <alignment horizontal="center" vertical="top" wrapText="1"/>
    </xf>
    <xf numFmtId="49" fontId="11" fillId="3" borderId="18" xfId="0" applyNumberFormat="1" applyFont="1" applyFill="1" applyBorder="1" applyAlignment="1">
      <alignment horizontal="center" vertical="top" wrapText="1"/>
    </xf>
    <xf numFmtId="0" fontId="11" fillId="0" borderId="158" xfId="0" applyFont="1" applyBorder="1" applyAlignment="1">
      <alignment horizontal="left" vertical="top" wrapText="1"/>
    </xf>
    <xf numFmtId="0" fontId="11" fillId="0" borderId="93" xfId="0" applyFont="1" applyBorder="1" applyAlignment="1">
      <alignment horizontal="left" vertical="top" wrapText="1"/>
    </xf>
    <xf numFmtId="49" fontId="11" fillId="0" borderId="87" xfId="0" applyNumberFormat="1" applyFont="1" applyFill="1" applyBorder="1" applyAlignment="1">
      <alignment horizontal="left" vertical="center" textRotation="90" wrapText="1"/>
    </xf>
    <xf numFmtId="49" fontId="11" fillId="0" borderId="24" xfId="0" applyNumberFormat="1" applyFont="1" applyFill="1" applyBorder="1" applyAlignment="1">
      <alignment horizontal="left" vertical="center" textRotation="90" wrapText="1"/>
    </xf>
    <xf numFmtId="164" fontId="15" fillId="2" borderId="118" xfId="1" applyNumberFormat="1" applyFont="1" applyFill="1" applyBorder="1" applyAlignment="1">
      <alignment horizontal="right" vertical="top" wrapText="1"/>
    </xf>
    <xf numFmtId="164" fontId="14" fillId="0" borderId="119" xfId="1" applyNumberFormat="1" applyFont="1" applyBorder="1" applyAlignment="1">
      <alignment vertical="top" wrapText="1"/>
    </xf>
    <xf numFmtId="164" fontId="14" fillId="0" borderId="120" xfId="1" applyNumberFormat="1" applyFont="1" applyBorder="1" applyAlignment="1">
      <alignment vertical="top" wrapText="1"/>
    </xf>
    <xf numFmtId="164" fontId="15" fillId="2" borderId="121" xfId="1" applyNumberFormat="1" applyFont="1" applyFill="1" applyBorder="1" applyAlignment="1">
      <alignment horizontal="center" vertical="top" wrapText="1"/>
    </xf>
    <xf numFmtId="164" fontId="15" fillId="2" borderId="122" xfId="1" applyNumberFormat="1" applyFont="1" applyFill="1" applyBorder="1" applyAlignment="1">
      <alignment horizontal="center" vertical="top" wrapText="1"/>
    </xf>
    <xf numFmtId="164" fontId="15" fillId="2" borderId="123" xfId="1" applyNumberFormat="1" applyFont="1" applyFill="1" applyBorder="1" applyAlignment="1">
      <alignment horizontal="center" vertical="top" wrapText="1"/>
    </xf>
    <xf numFmtId="164" fontId="15" fillId="2" borderId="133" xfId="1" applyNumberFormat="1" applyFont="1" applyFill="1" applyBorder="1" applyAlignment="1">
      <alignment horizontal="center" vertical="top" wrapText="1"/>
    </xf>
    <xf numFmtId="164" fontId="11" fillId="0" borderId="0" xfId="0" applyNumberFormat="1" applyFont="1" applyAlignment="1">
      <alignment vertical="top"/>
    </xf>
    <xf numFmtId="164" fontId="14" fillId="0" borderId="112" xfId="1" applyNumberFormat="1" applyFont="1" applyBorder="1" applyAlignment="1">
      <alignment horizontal="left" vertical="top" wrapText="1"/>
    </xf>
    <xf numFmtId="164" fontId="14" fillId="0" borderId="60" xfId="1" applyNumberFormat="1" applyFont="1" applyBorder="1" applyAlignment="1">
      <alignment vertical="top" wrapText="1"/>
    </xf>
    <xf numFmtId="164" fontId="14" fillId="0" borderId="104" xfId="1" applyNumberFormat="1" applyFont="1" applyBorder="1" applyAlignment="1">
      <alignment horizontal="center" vertical="top"/>
    </xf>
    <xf numFmtId="164" fontId="14" fillId="0" borderId="116" xfId="1" applyNumberFormat="1" applyFont="1" applyBorder="1" applyAlignment="1">
      <alignment horizontal="left" vertical="top" wrapText="1"/>
    </xf>
    <xf numFmtId="164" fontId="14" fillId="0" borderId="45" xfId="1" applyNumberFormat="1" applyFont="1" applyBorder="1" applyAlignment="1">
      <alignment vertical="top" wrapText="1"/>
    </xf>
    <xf numFmtId="164" fontId="14" fillId="0" borderId="104" xfId="1" applyNumberFormat="1" applyFont="1" applyBorder="1" applyAlignment="1">
      <alignment horizontal="center" vertical="top" wrapText="1"/>
    </xf>
    <xf numFmtId="164" fontId="14" fillId="0" borderId="137" xfId="1" applyNumberFormat="1" applyFont="1" applyBorder="1" applyAlignment="1">
      <alignment vertical="top" wrapText="1"/>
    </xf>
    <xf numFmtId="164" fontId="24" fillId="0" borderId="77" xfId="1" applyNumberFormat="1" applyFont="1" applyBorder="1" applyAlignment="1">
      <alignment vertical="top" wrapText="1"/>
    </xf>
    <xf numFmtId="164" fontId="24" fillId="0" borderId="110" xfId="1" applyNumberFormat="1" applyFont="1" applyBorder="1" applyAlignment="1">
      <alignment vertical="top" wrapText="1"/>
    </xf>
    <xf numFmtId="164" fontId="24" fillId="0" borderId="102" xfId="1" applyNumberFormat="1" applyFont="1" applyBorder="1" applyAlignment="1">
      <alignment vertical="top" wrapText="1"/>
    </xf>
    <xf numFmtId="164" fontId="24" fillId="0" borderId="105" xfId="1" applyNumberFormat="1" applyFont="1" applyBorder="1" applyAlignment="1">
      <alignment vertical="top" wrapText="1"/>
    </xf>
    <xf numFmtId="164" fontId="24" fillId="0" borderId="104" xfId="1" applyNumberFormat="1" applyFont="1" applyBorder="1" applyAlignment="1">
      <alignment vertical="top" wrapText="1"/>
    </xf>
    <xf numFmtId="164" fontId="14" fillId="3" borderId="21" xfId="1" applyNumberFormat="1" applyFont="1" applyFill="1" applyBorder="1" applyAlignment="1">
      <alignment horizontal="left" vertical="top" wrapText="1"/>
    </xf>
    <xf numFmtId="164" fontId="14" fillId="3" borderId="7" xfId="1" applyNumberFormat="1" applyFont="1" applyFill="1" applyBorder="1" applyAlignment="1">
      <alignment horizontal="left" vertical="top" wrapText="1"/>
    </xf>
    <xf numFmtId="164" fontId="14" fillId="3" borderId="99" xfId="1" applyNumberFormat="1" applyFont="1" applyFill="1" applyBorder="1" applyAlignment="1">
      <alignment horizontal="left" vertical="top" wrapText="1"/>
    </xf>
    <xf numFmtId="164" fontId="11" fillId="0" borderId="112" xfId="1" applyNumberFormat="1" applyFont="1" applyBorder="1" applyAlignment="1">
      <alignment horizontal="left" wrapText="1"/>
    </xf>
    <xf numFmtId="164" fontId="23" fillId="0" borderId="36" xfId="1" applyNumberFormat="1" applyFont="1" applyBorder="1" applyAlignment="1">
      <alignment wrapText="1"/>
    </xf>
    <xf numFmtId="164" fontId="23" fillId="0" borderId="60" xfId="1" applyNumberFormat="1" applyFont="1" applyBorder="1" applyAlignment="1">
      <alignment wrapText="1"/>
    </xf>
    <xf numFmtId="164" fontId="24" fillId="0" borderId="113" xfId="1" applyNumberFormat="1" applyFont="1" applyBorder="1" applyAlignment="1">
      <alignment horizontal="center" vertical="center" wrapText="1"/>
    </xf>
    <xf numFmtId="164" fontId="24" fillId="0" borderId="114" xfId="1" applyNumberFormat="1" applyFont="1" applyBorder="1" applyAlignment="1">
      <alignment horizontal="center" vertical="center" wrapText="1"/>
    </xf>
    <xf numFmtId="164" fontId="24" fillId="0" borderId="115" xfId="1" applyNumberFormat="1" applyFont="1" applyBorder="1" applyAlignment="1">
      <alignment horizontal="center" vertical="center" wrapText="1"/>
    </xf>
    <xf numFmtId="164" fontId="15" fillId="4" borderId="28" xfId="1" applyNumberFormat="1" applyFont="1" applyFill="1" applyBorder="1" applyAlignment="1">
      <alignment horizontal="right" vertical="top" wrapText="1"/>
    </xf>
    <xf numFmtId="164" fontId="14" fillId="0" borderId="75" xfId="1" applyNumberFormat="1" applyFont="1" applyBorder="1"/>
    <xf numFmtId="164" fontId="14" fillId="0" borderId="72" xfId="1" applyNumberFormat="1" applyFont="1" applyBorder="1"/>
    <xf numFmtId="164" fontId="15" fillId="4" borderId="75" xfId="1" applyNumberFormat="1" applyFont="1" applyFill="1" applyBorder="1" applyAlignment="1">
      <alignment horizontal="center" vertical="top" wrapText="1"/>
    </xf>
    <xf numFmtId="164" fontId="15" fillId="4" borderId="72" xfId="1" applyNumberFormat="1" applyFont="1" applyFill="1" applyBorder="1" applyAlignment="1">
      <alignment horizontal="center" vertical="top" wrapText="1"/>
    </xf>
    <xf numFmtId="164" fontId="15" fillId="4" borderId="101" xfId="1" applyNumberFormat="1" applyFont="1" applyFill="1" applyBorder="1" applyAlignment="1">
      <alignment horizontal="center" vertical="top" wrapText="1"/>
    </xf>
    <xf numFmtId="164" fontId="15" fillId="4" borderId="117" xfId="1" applyNumberFormat="1" applyFont="1" applyFill="1" applyBorder="1" applyAlignment="1">
      <alignment horizontal="center" vertical="top" wrapText="1"/>
    </xf>
    <xf numFmtId="164" fontId="11" fillId="0" borderId="116" xfId="1" applyNumberFormat="1" applyFont="1" applyBorder="1" applyAlignment="1">
      <alignment horizontal="left" wrapText="1"/>
    </xf>
    <xf numFmtId="164" fontId="23" fillId="0" borderId="29" xfId="1" applyNumberFormat="1" applyFont="1" applyBorder="1" applyAlignment="1">
      <alignment wrapText="1"/>
    </xf>
    <xf numFmtId="164" fontId="23" fillId="0" borderId="45" xfId="1" applyNumberFormat="1" applyFont="1" applyBorder="1" applyAlignment="1">
      <alignment wrapText="1"/>
    </xf>
    <xf numFmtId="164" fontId="14" fillId="0" borderId="21" xfId="1" applyNumberFormat="1" applyFont="1" applyBorder="1" applyAlignment="1">
      <alignment vertical="top" wrapText="1"/>
    </xf>
    <xf numFmtId="164" fontId="14" fillId="0" borderId="7" xfId="1" applyNumberFormat="1" applyFont="1" applyBorder="1" applyAlignment="1">
      <alignment vertical="top" wrapText="1"/>
    </xf>
    <xf numFmtId="164" fontId="14" fillId="0" borderId="99" xfId="1" applyNumberFormat="1" applyFont="1" applyBorder="1" applyAlignment="1">
      <alignment vertical="top" wrapText="1"/>
    </xf>
    <xf numFmtId="164" fontId="14" fillId="0" borderId="7" xfId="1" applyNumberFormat="1" applyFont="1" applyBorder="1" applyAlignment="1">
      <alignment horizontal="center" vertical="top" wrapText="1"/>
    </xf>
    <xf numFmtId="164" fontId="14" fillId="0" borderId="99" xfId="1" applyNumberFormat="1" applyFont="1" applyBorder="1" applyAlignment="1">
      <alignment horizontal="center" vertical="top" wrapText="1"/>
    </xf>
    <xf numFmtId="164" fontId="14" fillId="0" borderId="98" xfId="1" applyNumberFormat="1" applyFont="1" applyBorder="1" applyAlignment="1">
      <alignment horizontal="center" vertical="top" wrapText="1"/>
    </xf>
    <xf numFmtId="164" fontId="14" fillId="0" borderId="1" xfId="1" applyNumberFormat="1" applyFont="1" applyBorder="1" applyAlignment="1">
      <alignment horizontal="center" vertical="top" wrapText="1"/>
    </xf>
    <xf numFmtId="164" fontId="11" fillId="0" borderId="19" xfId="1" applyNumberFormat="1" applyFont="1" applyBorder="1" applyAlignment="1">
      <alignment horizontal="left" vertical="top" wrapText="1"/>
    </xf>
    <xf numFmtId="164" fontId="23" fillId="0" borderId="102" xfId="1" applyNumberFormat="1" applyFont="1" applyBorder="1" applyAlignment="1">
      <alignment vertical="top" wrapText="1"/>
    </xf>
    <xf numFmtId="164" fontId="23" fillId="0" borderId="105" xfId="1" applyNumberFormat="1" applyFont="1" applyBorder="1" applyAlignment="1">
      <alignment vertical="top" wrapText="1"/>
    </xf>
    <xf numFmtId="164" fontId="15" fillId="0" borderId="130" xfId="1" applyNumberFormat="1" applyFont="1" applyBorder="1" applyAlignment="1">
      <alignment horizontal="center" vertical="center" wrapText="1"/>
    </xf>
    <xf numFmtId="164" fontId="14" fillId="0" borderId="131" xfId="1" applyNumberFormat="1" applyFont="1" applyBorder="1" applyAlignment="1">
      <alignment vertical="center" wrapText="1"/>
    </xf>
    <xf numFmtId="164" fontId="14" fillId="0" borderId="132" xfId="1" applyNumberFormat="1" applyFont="1" applyBorder="1" applyAlignment="1">
      <alignment vertical="center" wrapText="1"/>
    </xf>
    <xf numFmtId="164" fontId="15" fillId="0" borderId="107" xfId="1" applyNumberFormat="1" applyFont="1" applyBorder="1" applyAlignment="1">
      <alignment horizontal="center" vertical="center" wrapText="1"/>
    </xf>
    <xf numFmtId="164" fontId="15" fillId="0" borderId="111" xfId="1" applyNumberFormat="1" applyFont="1" applyBorder="1" applyAlignment="1">
      <alignment horizontal="center" vertical="center" wrapText="1"/>
    </xf>
    <xf numFmtId="164" fontId="15" fillId="0" borderId="106" xfId="1" applyNumberFormat="1" applyFont="1" applyBorder="1" applyAlignment="1">
      <alignment horizontal="center" vertical="center" wrapText="1"/>
    </xf>
    <xf numFmtId="164" fontId="15" fillId="0" borderId="108" xfId="1" applyNumberFormat="1" applyFont="1" applyBorder="1" applyAlignment="1">
      <alignment horizontal="center" vertical="center" wrapText="1"/>
    </xf>
    <xf numFmtId="164" fontId="15" fillId="0" borderId="127" xfId="1" applyNumberFormat="1" applyFont="1" applyBorder="1" applyAlignment="1">
      <alignment horizontal="center" vertical="center" wrapText="1"/>
    </xf>
    <xf numFmtId="164" fontId="15" fillId="0" borderId="109" xfId="1" applyNumberFormat="1" applyFont="1" applyBorder="1" applyAlignment="1">
      <alignment horizontal="center" vertical="center" wrapText="1"/>
    </xf>
    <xf numFmtId="164" fontId="15" fillId="4" borderId="100" xfId="1" applyNumberFormat="1" applyFont="1" applyFill="1" applyBorder="1" applyAlignment="1">
      <alignment horizontal="right" vertical="top" wrapText="1"/>
    </xf>
    <xf numFmtId="164" fontId="14" fillId="4" borderId="38" xfId="1" applyNumberFormat="1" applyFont="1" applyFill="1" applyBorder="1" applyAlignment="1">
      <alignment vertical="top" wrapText="1"/>
    </xf>
    <xf numFmtId="164" fontId="14" fillId="4" borderId="39" xfId="1" applyNumberFormat="1" applyFont="1" applyFill="1" applyBorder="1" applyAlignment="1">
      <alignment vertical="top" wrapText="1"/>
    </xf>
    <xf numFmtId="164" fontId="9" fillId="10" borderId="29" xfId="0" applyNumberFormat="1" applyFont="1" applyFill="1" applyBorder="1" applyAlignment="1">
      <alignment horizontal="right" vertical="top"/>
    </xf>
    <xf numFmtId="164" fontId="9" fillId="11" borderId="29" xfId="0" applyNumberFormat="1" applyFont="1" applyFill="1" applyBorder="1" applyAlignment="1">
      <alignment horizontal="right" vertical="top"/>
    </xf>
    <xf numFmtId="164" fontId="11" fillId="11" borderId="29" xfId="0" applyNumberFormat="1" applyFont="1" applyFill="1" applyBorder="1" applyAlignment="1">
      <alignment horizontal="center" vertical="top"/>
    </xf>
    <xf numFmtId="164" fontId="24" fillId="0" borderId="0" xfId="1" applyNumberFormat="1" applyFont="1" applyAlignment="1">
      <alignment horizontal="center" vertical="top" wrapText="1"/>
    </xf>
    <xf numFmtId="164" fontId="9" fillId="6" borderId="29" xfId="0" applyNumberFormat="1" applyFont="1" applyFill="1" applyBorder="1" applyAlignment="1">
      <alignment horizontal="right" vertical="top"/>
    </xf>
    <xf numFmtId="164" fontId="15" fillId="6" borderId="29" xfId="0" applyNumberFormat="1" applyFont="1" applyFill="1" applyBorder="1" applyAlignment="1">
      <alignment horizontal="left" vertical="top" wrapText="1"/>
    </xf>
    <xf numFmtId="164" fontId="23" fillId="6" borderId="29" xfId="0" applyNumberFormat="1" applyFont="1" applyFill="1" applyBorder="1" applyAlignment="1">
      <alignment vertical="top" wrapText="1"/>
    </xf>
    <xf numFmtId="164" fontId="23" fillId="6" borderId="36" xfId="0" applyNumberFormat="1" applyFont="1" applyFill="1" applyBorder="1" applyAlignment="1">
      <alignment vertical="top" wrapText="1"/>
    </xf>
    <xf numFmtId="164" fontId="23" fillId="6" borderId="62" xfId="0" applyNumberFormat="1" applyFont="1" applyFill="1" applyBorder="1" applyAlignment="1">
      <alignment vertical="top" wrapText="1"/>
    </xf>
    <xf numFmtId="164" fontId="30" fillId="0" borderId="29" xfId="0" applyNumberFormat="1" applyFont="1" applyFill="1" applyBorder="1" applyAlignment="1">
      <alignment horizontal="left" vertical="center" wrapText="1"/>
    </xf>
    <xf numFmtId="164" fontId="11" fillId="0" borderId="48" xfId="0" applyNumberFormat="1" applyFont="1" applyFill="1" applyBorder="1" applyAlignment="1">
      <alignment horizontal="center" vertical="center" textRotation="90"/>
    </xf>
    <xf numFmtId="164" fontId="11" fillId="0" borderId="36" xfId="0" applyNumberFormat="1" applyFont="1" applyFill="1" applyBorder="1" applyAlignment="1">
      <alignment horizontal="center" vertical="center" textRotation="90"/>
    </xf>
    <xf numFmtId="164" fontId="11" fillId="0" borderId="29" xfId="0" applyNumberFormat="1" applyFont="1" applyFill="1" applyBorder="1" applyAlignment="1">
      <alignment horizontal="center" vertical="center" textRotation="90" wrapText="1"/>
    </xf>
    <xf numFmtId="164" fontId="11" fillId="0" borderId="29" xfId="0" applyNumberFormat="1" applyFont="1" applyFill="1" applyBorder="1" applyAlignment="1">
      <alignment horizontal="center" vertical="center" textRotation="90"/>
    </xf>
    <xf numFmtId="49" fontId="9" fillId="10" borderId="29" xfId="0" applyNumberFormat="1" applyFont="1" applyFill="1" applyBorder="1" applyAlignment="1">
      <alignment horizontal="center" vertical="top" wrapText="1"/>
    </xf>
    <xf numFmtId="49" fontId="23" fillId="10" borderId="29" xfId="0" applyNumberFormat="1" applyFont="1" applyFill="1" applyBorder="1" applyAlignment="1">
      <alignment horizontal="center" vertical="top" wrapText="1"/>
    </xf>
    <xf numFmtId="49" fontId="9" fillId="6" borderId="29" xfId="0" applyNumberFormat="1" applyFont="1" applyFill="1" applyBorder="1" applyAlignment="1">
      <alignment horizontal="center" vertical="top"/>
    </xf>
    <xf numFmtId="49" fontId="23" fillId="6" borderId="29" xfId="0" applyNumberFormat="1" applyFont="1" applyFill="1" applyBorder="1" applyAlignment="1">
      <alignment horizontal="center" vertical="top"/>
    </xf>
    <xf numFmtId="49" fontId="9" fillId="0" borderId="29" xfId="0" applyNumberFormat="1" applyFont="1" applyFill="1" applyBorder="1" applyAlignment="1">
      <alignment horizontal="center" vertical="top"/>
    </xf>
    <xf numFmtId="49" fontId="23" fillId="0" borderId="29" xfId="0" applyNumberFormat="1" applyFont="1" applyFill="1" applyBorder="1" applyAlignment="1">
      <alignment horizontal="center" vertical="top"/>
    </xf>
    <xf numFmtId="164" fontId="11" fillId="0" borderId="29" xfId="0" applyNumberFormat="1" applyFont="1" applyFill="1" applyBorder="1" applyAlignment="1">
      <alignment horizontal="left" vertical="top" wrapText="1"/>
    </xf>
    <xf numFmtId="164" fontId="23" fillId="0" borderId="29" xfId="0" applyNumberFormat="1" applyFont="1" applyFill="1" applyBorder="1" applyAlignment="1">
      <alignment horizontal="left" vertical="top" wrapText="1"/>
    </xf>
    <xf numFmtId="164" fontId="11" fillId="0" borderId="48" xfId="0" applyNumberFormat="1" applyFont="1" applyFill="1" applyBorder="1" applyAlignment="1">
      <alignment horizontal="center" vertical="center" textRotation="90" wrapText="1"/>
    </xf>
    <xf numFmtId="164" fontId="11" fillId="0" borderId="36" xfId="0" applyNumberFormat="1" applyFont="1" applyFill="1" applyBorder="1" applyAlignment="1">
      <alignment horizontal="center" vertical="center" textRotation="90" wrapText="1"/>
    </xf>
    <xf numFmtId="164" fontId="23" fillId="0" borderId="29" xfId="0" applyNumberFormat="1" applyFont="1" applyFill="1" applyBorder="1" applyAlignment="1">
      <alignment horizontal="center" vertical="center" textRotation="90" wrapText="1"/>
    </xf>
    <xf numFmtId="164" fontId="11" fillId="6" borderId="29" xfId="0" applyNumberFormat="1" applyFont="1" applyFill="1" applyBorder="1" applyAlignment="1">
      <alignment horizontal="left" vertical="top" wrapText="1"/>
    </xf>
    <xf numFmtId="164" fontId="11" fillId="0" borderId="74" xfId="0" applyNumberFormat="1" applyFont="1" applyFill="1" applyBorder="1" applyAlignment="1">
      <alignment horizontal="left" vertical="top" wrapText="1"/>
    </xf>
    <xf numFmtId="164" fontId="11" fillId="0" borderId="73" xfId="0" applyNumberFormat="1" applyFont="1" applyFill="1" applyBorder="1" applyAlignment="1">
      <alignment horizontal="left" vertical="top" wrapText="1"/>
    </xf>
    <xf numFmtId="164" fontId="9" fillId="6" borderId="58" xfId="0" applyNumberFormat="1" applyFont="1" applyFill="1" applyBorder="1" applyAlignment="1">
      <alignment horizontal="right" vertical="top"/>
    </xf>
    <xf numFmtId="164" fontId="9" fillId="6" borderId="36" xfId="0" applyNumberFormat="1" applyFont="1" applyFill="1" applyBorder="1" applyAlignment="1">
      <alignment horizontal="left" vertical="top" wrapText="1"/>
    </xf>
    <xf numFmtId="164" fontId="9" fillId="10" borderId="29" xfId="0" applyNumberFormat="1" applyFont="1" applyFill="1" applyBorder="1" applyAlignment="1">
      <alignment horizontal="center" vertical="top" wrapText="1"/>
    </xf>
    <xf numFmtId="164" fontId="9" fillId="6" borderId="29" xfId="0" applyNumberFormat="1" applyFont="1" applyFill="1" applyBorder="1" applyAlignment="1">
      <alignment horizontal="center" vertical="top"/>
    </xf>
    <xf numFmtId="164" fontId="9" fillId="0" borderId="29" xfId="0" applyNumberFormat="1" applyFont="1" applyFill="1" applyBorder="1" applyAlignment="1">
      <alignment horizontal="center" vertical="top"/>
    </xf>
    <xf numFmtId="164" fontId="24" fillId="0" borderId="29" xfId="0" applyNumberFormat="1" applyFont="1" applyFill="1" applyBorder="1"/>
    <xf numFmtId="164" fontId="11" fillId="0" borderId="30" xfId="0" applyNumberFormat="1" applyFont="1" applyFill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164" fontId="11" fillId="0" borderId="55" xfId="0" applyNumberFormat="1" applyFont="1" applyFill="1" applyBorder="1" applyAlignment="1">
      <alignment horizontal="center" vertical="top" wrapText="1" shrinkToFit="1"/>
    </xf>
    <xf numFmtId="0" fontId="23" fillId="0" borderId="56" xfId="0" applyFont="1" applyBorder="1" applyAlignment="1">
      <alignment horizontal="center" vertical="top" wrapText="1"/>
    </xf>
    <xf numFmtId="0" fontId="23" fillId="0" borderId="73" xfId="0" applyFont="1" applyBorder="1" applyAlignment="1">
      <alignment horizontal="center" vertical="top" wrapText="1"/>
    </xf>
    <xf numFmtId="164" fontId="11" fillId="0" borderId="41" xfId="0" applyNumberFormat="1" applyFont="1" applyFill="1" applyBorder="1" applyAlignment="1">
      <alignment horizontal="left" vertical="center" wrapText="1"/>
    </xf>
    <xf numFmtId="164" fontId="11" fillId="0" borderId="54" xfId="0" applyNumberFormat="1" applyFont="1" applyFill="1" applyBorder="1" applyAlignment="1">
      <alignment horizontal="left" vertical="center" wrapText="1"/>
    </xf>
    <xf numFmtId="164" fontId="11" fillId="3" borderId="41" xfId="0" applyNumberFormat="1" applyFont="1" applyFill="1" applyBorder="1" applyAlignment="1">
      <alignment horizontal="center" vertical="center" textRotation="90"/>
    </xf>
    <xf numFmtId="164" fontId="11" fillId="3" borderId="54" xfId="0" applyNumberFormat="1" applyFont="1" applyFill="1" applyBorder="1" applyAlignment="1">
      <alignment horizontal="center" vertical="center" textRotation="90"/>
    </xf>
    <xf numFmtId="49" fontId="11" fillId="3" borderId="41" xfId="0" applyNumberFormat="1" applyFont="1" applyFill="1" applyBorder="1" applyAlignment="1">
      <alignment horizontal="center" vertical="center" textRotation="90" wrapText="1"/>
    </xf>
    <xf numFmtId="49" fontId="11" fillId="3" borderId="54" xfId="0" applyNumberFormat="1" applyFont="1" applyFill="1" applyBorder="1" applyAlignment="1">
      <alignment horizontal="center" vertical="center" textRotation="90" wrapText="1"/>
    </xf>
    <xf numFmtId="164" fontId="9" fillId="10" borderId="41" xfId="0" applyNumberFormat="1" applyFont="1" applyFill="1" applyBorder="1" applyAlignment="1">
      <alignment horizontal="center" vertical="top" wrapText="1"/>
    </xf>
    <xf numFmtId="164" fontId="9" fillId="10" borderId="54" xfId="0" applyNumberFormat="1" applyFont="1" applyFill="1" applyBorder="1" applyAlignment="1">
      <alignment horizontal="center" vertical="top" wrapText="1"/>
    </xf>
    <xf numFmtId="49" fontId="9" fillId="6" borderId="41" xfId="0" applyNumberFormat="1" applyFont="1" applyFill="1" applyBorder="1" applyAlignment="1">
      <alignment horizontal="center" vertical="top"/>
    </xf>
    <xf numFmtId="49" fontId="9" fillId="6" borderId="54" xfId="0" applyNumberFormat="1" applyFont="1" applyFill="1" applyBorder="1" applyAlignment="1">
      <alignment horizontal="center" vertical="top"/>
    </xf>
    <xf numFmtId="164" fontId="9" fillId="0" borderId="41" xfId="0" applyNumberFormat="1" applyFont="1" applyFill="1" applyBorder="1" applyAlignment="1">
      <alignment horizontal="center" vertical="top"/>
    </xf>
    <xf numFmtId="164" fontId="9" fillId="0" borderId="54" xfId="0" applyNumberFormat="1" applyFont="1" applyFill="1" applyBorder="1" applyAlignment="1">
      <alignment horizontal="center" vertical="top"/>
    </xf>
    <xf numFmtId="164" fontId="11" fillId="0" borderId="36" xfId="0" applyNumberFormat="1" applyFont="1" applyFill="1" applyBorder="1" applyAlignment="1">
      <alignment horizontal="left" vertical="center" wrapText="1"/>
    </xf>
    <xf numFmtId="164" fontId="11" fillId="0" borderId="41" xfId="0" applyNumberFormat="1" applyFont="1" applyFill="1" applyBorder="1" applyAlignment="1">
      <alignment horizontal="left" vertical="center" textRotation="90" wrapText="1"/>
    </xf>
    <xf numFmtId="164" fontId="11" fillId="0" borderId="54" xfId="0" applyNumberFormat="1" applyFont="1" applyFill="1" applyBorder="1" applyAlignment="1">
      <alignment horizontal="left" vertical="center" textRotation="90" wrapText="1"/>
    </xf>
    <xf numFmtId="165" fontId="11" fillId="0" borderId="41" xfId="0" applyNumberFormat="1" applyFont="1" applyFill="1" applyBorder="1" applyAlignment="1">
      <alignment horizontal="left" vertical="center" textRotation="90" wrapText="1"/>
    </xf>
    <xf numFmtId="165" fontId="11" fillId="0" borderId="54" xfId="0" applyNumberFormat="1" applyFont="1" applyFill="1" applyBorder="1" applyAlignment="1">
      <alignment horizontal="left" vertical="center" textRotation="90" wrapText="1"/>
    </xf>
    <xf numFmtId="164" fontId="11" fillId="0" borderId="48" xfId="0" applyNumberFormat="1" applyFont="1" applyFill="1" applyBorder="1" applyAlignment="1">
      <alignment horizontal="left" vertical="center" textRotation="90" wrapText="1"/>
    </xf>
    <xf numFmtId="164" fontId="11" fillId="6" borderId="36" xfId="0" applyNumberFormat="1" applyFont="1" applyFill="1" applyBorder="1" applyAlignment="1">
      <alignment horizontal="center" vertical="top" wrapText="1"/>
    </xf>
    <xf numFmtId="164" fontId="9" fillId="10" borderId="29" xfId="0" applyNumberFormat="1" applyFont="1" applyFill="1" applyBorder="1" applyAlignment="1">
      <alignment vertical="top"/>
    </xf>
    <xf numFmtId="164" fontId="36" fillId="10" borderId="29" xfId="0" applyNumberFormat="1" applyFont="1" applyFill="1" applyBorder="1" applyAlignment="1">
      <alignment vertical="top"/>
    </xf>
    <xf numFmtId="164" fontId="41" fillId="10" borderId="29" xfId="0" applyNumberFormat="1" applyFont="1" applyFill="1" applyBorder="1" applyAlignment="1">
      <alignment vertical="top"/>
    </xf>
    <xf numFmtId="164" fontId="9" fillId="6" borderId="44" xfId="0" applyNumberFormat="1" applyFont="1" applyFill="1" applyBorder="1" applyAlignment="1">
      <alignment horizontal="left" vertical="top" wrapText="1"/>
    </xf>
    <xf numFmtId="164" fontId="9" fillId="6" borderId="102" xfId="0" applyNumberFormat="1" applyFont="1" applyFill="1" applyBorder="1" applyAlignment="1">
      <alignment horizontal="left" vertical="top" wrapText="1"/>
    </xf>
    <xf numFmtId="164" fontId="9" fillId="6" borderId="46" xfId="0" applyNumberFormat="1" applyFont="1" applyFill="1" applyBorder="1" applyAlignment="1">
      <alignment horizontal="left" vertical="top" wrapText="1"/>
    </xf>
    <xf numFmtId="49" fontId="10" fillId="3" borderId="48" xfId="0" applyNumberFormat="1" applyFont="1" applyFill="1" applyBorder="1" applyAlignment="1">
      <alignment horizontal="center" vertical="center" textRotation="90" wrapText="1"/>
    </xf>
    <xf numFmtId="49" fontId="10" fillId="3" borderId="36" xfId="0" applyNumberFormat="1" applyFont="1" applyFill="1" applyBorder="1" applyAlignment="1">
      <alignment horizontal="center" vertical="center" textRotation="90" wrapText="1"/>
    </xf>
    <xf numFmtId="164" fontId="10" fillId="3" borderId="74" xfId="0" applyNumberFormat="1" applyFont="1" applyFill="1" applyBorder="1" applyAlignment="1">
      <alignment horizontal="left" vertical="center" wrapText="1"/>
    </xf>
    <xf numFmtId="0" fontId="37" fillId="0" borderId="73" xfId="0" applyFont="1" applyBorder="1" applyAlignment="1">
      <alignment horizontal="left" vertical="center" wrapText="1"/>
    </xf>
    <xf numFmtId="164" fontId="9" fillId="10" borderId="48" xfId="0" applyNumberFormat="1" applyFont="1" applyFill="1" applyBorder="1" applyAlignment="1">
      <alignment horizontal="center" vertical="top" wrapText="1"/>
    </xf>
    <xf numFmtId="49" fontId="9" fillId="6" borderId="48" xfId="0" applyNumberFormat="1" applyFont="1" applyFill="1" applyBorder="1" applyAlignment="1">
      <alignment horizontal="center" vertical="top"/>
    </xf>
    <xf numFmtId="164" fontId="9" fillId="0" borderId="48" xfId="0" applyNumberFormat="1" applyFont="1" applyFill="1" applyBorder="1" applyAlignment="1">
      <alignment horizontal="center" vertical="top"/>
    </xf>
    <xf numFmtId="164" fontId="11" fillId="0" borderId="48" xfId="0" applyNumberFormat="1" applyFont="1" applyFill="1" applyBorder="1" applyAlignment="1">
      <alignment horizontal="left" vertical="center" wrapText="1"/>
    </xf>
    <xf numFmtId="165" fontId="11" fillId="0" borderId="48" xfId="0" applyNumberFormat="1" applyFont="1" applyFill="1" applyBorder="1" applyAlignment="1">
      <alignment horizontal="left" vertical="center" textRotation="90" wrapText="1"/>
    </xf>
    <xf numFmtId="164" fontId="9" fillId="6" borderId="29" xfId="0" applyNumberFormat="1" applyFont="1" applyFill="1" applyBorder="1" applyAlignment="1">
      <alignment horizontal="left" vertical="top" wrapText="1"/>
    </xf>
    <xf numFmtId="164" fontId="23" fillId="6" borderId="29" xfId="0" applyNumberFormat="1" applyFont="1" applyFill="1" applyBorder="1" applyAlignment="1">
      <alignment horizontal="center" vertical="top"/>
    </xf>
    <xf numFmtId="164" fontId="23" fillId="0" borderId="29" xfId="0" applyNumberFormat="1" applyFont="1" applyFill="1" applyBorder="1" applyAlignment="1">
      <alignment horizontal="center" vertical="top"/>
    </xf>
    <xf numFmtId="164" fontId="11" fillId="0" borderId="50" xfId="0" applyNumberFormat="1" applyFont="1" applyFill="1" applyBorder="1" applyAlignment="1">
      <alignment horizontal="left" vertical="top" wrapText="1" shrinkToFit="1"/>
    </xf>
    <xf numFmtId="0" fontId="23" fillId="0" borderId="136" xfId="0" applyFont="1" applyBorder="1" applyAlignment="1">
      <alignment vertical="top" wrapText="1" shrinkToFit="1"/>
    </xf>
    <xf numFmtId="164" fontId="11" fillId="0" borderId="55" xfId="0" applyNumberFormat="1" applyFont="1" applyFill="1" applyBorder="1" applyAlignment="1">
      <alignment horizontal="left" vertical="top" wrapText="1"/>
    </xf>
    <xf numFmtId="164" fontId="14" fillId="0" borderId="48" xfId="0" applyNumberFormat="1" applyFont="1" applyFill="1" applyBorder="1" applyAlignment="1">
      <alignment horizontal="center" vertical="center" textRotation="90"/>
    </xf>
    <xf numFmtId="164" fontId="14" fillId="0" borderId="30" xfId="0" applyNumberFormat="1" applyFont="1" applyFill="1" applyBorder="1" applyAlignment="1">
      <alignment horizontal="center" vertical="center" textRotation="90"/>
    </xf>
    <xf numFmtId="164" fontId="14" fillId="0" borderId="36" xfId="0" applyNumberFormat="1" applyFont="1" applyFill="1" applyBorder="1" applyAlignment="1">
      <alignment horizontal="center" vertical="center" textRotation="90"/>
    </xf>
    <xf numFmtId="164" fontId="11" fillId="8" borderId="74" xfId="0" applyNumberFormat="1" applyFont="1" applyFill="1" applyBorder="1" applyAlignment="1">
      <alignment horizontal="left" vertical="center" wrapText="1"/>
    </xf>
    <xf numFmtId="164" fontId="11" fillId="3" borderId="56" xfId="0" applyNumberFormat="1" applyFont="1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164" fontId="11" fillId="8" borderId="41" xfId="0" applyNumberFormat="1" applyFont="1" applyFill="1" applyBorder="1" applyAlignment="1">
      <alignment horizontal="center" vertical="top" wrapText="1"/>
    </xf>
    <xf numFmtId="164" fontId="11" fillId="3" borderId="30" xfId="0" applyNumberFormat="1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164" fontId="10" fillId="3" borderId="41" xfId="0" applyNumberFormat="1" applyFont="1" applyFill="1" applyBorder="1" applyAlignment="1">
      <alignment horizontal="center" vertical="top" wrapText="1"/>
    </xf>
    <xf numFmtId="0" fontId="37" fillId="0" borderId="54" xfId="0" applyFont="1" applyBorder="1" applyAlignment="1">
      <alignment horizontal="center" vertical="top" wrapText="1"/>
    </xf>
    <xf numFmtId="49" fontId="5" fillId="10" borderId="48" xfId="0" applyNumberFormat="1" applyFont="1" applyFill="1" applyBorder="1" applyAlignment="1">
      <alignment horizontal="center" vertical="top"/>
    </xf>
    <xf numFmtId="49" fontId="5" fillId="10" borderId="30" xfId="0" applyNumberFormat="1" applyFont="1" applyFill="1" applyBorder="1" applyAlignment="1">
      <alignment horizontal="center" vertical="top"/>
    </xf>
    <xf numFmtId="49" fontId="5" fillId="10" borderId="36" xfId="0" applyNumberFormat="1" applyFont="1" applyFill="1" applyBorder="1" applyAlignment="1">
      <alignment horizontal="center" vertical="top"/>
    </xf>
    <xf numFmtId="49" fontId="5" fillId="9" borderId="48" xfId="0" applyNumberFormat="1" applyFont="1" applyFill="1" applyBorder="1" applyAlignment="1">
      <alignment horizontal="center" vertical="top"/>
    </xf>
    <xf numFmtId="49" fontId="5" fillId="9" borderId="30" xfId="0" applyNumberFormat="1" applyFont="1" applyFill="1" applyBorder="1" applyAlignment="1">
      <alignment horizontal="center" vertical="top"/>
    </xf>
    <xf numFmtId="49" fontId="5" fillId="9" borderId="36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164" fontId="10" fillId="11" borderId="48" xfId="0" applyNumberFormat="1" applyFont="1" applyFill="1" applyBorder="1" applyAlignment="1">
      <alignment horizontal="left" vertical="center" wrapText="1"/>
    </xf>
    <xf numFmtId="164" fontId="10" fillId="11" borderId="30" xfId="0" applyNumberFormat="1" applyFont="1" applyFill="1" applyBorder="1" applyAlignment="1">
      <alignment horizontal="left" vertical="center" wrapText="1"/>
    </xf>
    <xf numFmtId="164" fontId="10" fillId="11" borderId="36" xfId="0" applyNumberFormat="1" applyFont="1" applyFill="1" applyBorder="1" applyAlignment="1">
      <alignment horizontal="left" vertical="center" wrapText="1"/>
    </xf>
    <xf numFmtId="49" fontId="14" fillId="3" borderId="48" xfId="0" applyNumberFormat="1" applyFont="1" applyFill="1" applyBorder="1" applyAlignment="1">
      <alignment horizontal="center" vertical="center" textRotation="90" wrapText="1"/>
    </xf>
    <xf numFmtId="49" fontId="14" fillId="3" borderId="30" xfId="0" applyNumberFormat="1" applyFont="1" applyFill="1" applyBorder="1" applyAlignment="1">
      <alignment horizontal="center" vertical="center" textRotation="90" wrapText="1"/>
    </xf>
    <xf numFmtId="49" fontId="14" fillId="3" borderId="36" xfId="0" applyNumberFormat="1" applyFont="1" applyFill="1" applyBorder="1" applyAlignment="1">
      <alignment horizontal="center" vertical="center" textRotation="90" wrapText="1"/>
    </xf>
    <xf numFmtId="49" fontId="14" fillId="3" borderId="29" xfId="0" applyNumberFormat="1" applyFont="1" applyFill="1" applyBorder="1" applyAlignment="1">
      <alignment horizontal="center" vertical="center" textRotation="90" wrapText="1"/>
    </xf>
    <xf numFmtId="164" fontId="10" fillId="11" borderId="48" xfId="0" applyNumberFormat="1" applyFont="1" applyFill="1" applyBorder="1" applyAlignment="1">
      <alignment horizontal="left" vertical="top" wrapText="1"/>
    </xf>
    <xf numFmtId="164" fontId="10" fillId="11" borderId="36" xfId="0" applyNumberFormat="1" applyFont="1" applyFill="1" applyBorder="1" applyAlignment="1">
      <alignment horizontal="left" vertical="top" wrapText="1"/>
    </xf>
    <xf numFmtId="49" fontId="10" fillId="3" borderId="29" xfId="0" applyNumberFormat="1" applyFont="1" applyFill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164" fontId="11" fillId="0" borderId="124" xfId="0" applyNumberFormat="1" applyFont="1" applyFill="1" applyBorder="1" applyAlignment="1">
      <alignment vertical="top" wrapText="1"/>
    </xf>
    <xf numFmtId="0" fontId="23" fillId="0" borderId="125" xfId="0" applyFont="1" applyBorder="1" applyAlignment="1">
      <alignment vertical="top" wrapText="1"/>
    </xf>
    <xf numFmtId="0" fontId="23" fillId="0" borderId="126" xfId="0" applyFont="1" applyBorder="1" applyAlignment="1">
      <alignment vertical="top" wrapText="1"/>
    </xf>
    <xf numFmtId="164" fontId="11" fillId="0" borderId="125" xfId="0" applyNumberFormat="1" applyFont="1" applyFill="1" applyBorder="1" applyAlignment="1">
      <alignment vertical="top" wrapText="1"/>
    </xf>
    <xf numFmtId="164" fontId="14" fillId="0" borderId="74" xfId="0" applyNumberFormat="1" applyFont="1" applyFill="1" applyBorder="1" applyAlignment="1">
      <alignment horizontal="left" vertical="top" wrapText="1"/>
    </xf>
    <xf numFmtId="0" fontId="23" fillId="0" borderId="56" xfId="0" applyFont="1" applyBorder="1" applyAlignment="1">
      <alignment horizontal="left" vertical="top" wrapText="1"/>
    </xf>
    <xf numFmtId="0" fontId="23" fillId="0" borderId="73" xfId="0" applyFont="1" applyBorder="1" applyAlignment="1">
      <alignment horizontal="left" vertical="top" wrapText="1"/>
    </xf>
    <xf numFmtId="164" fontId="9" fillId="10" borderId="30" xfId="0" applyNumberFormat="1" applyFont="1" applyFill="1" applyBorder="1" applyAlignment="1">
      <alignment horizontal="center" vertical="top"/>
    </xf>
    <xf numFmtId="164" fontId="9" fillId="10" borderId="36" xfId="0" applyNumberFormat="1" applyFont="1" applyFill="1" applyBorder="1" applyAlignment="1">
      <alignment horizontal="center" vertical="top"/>
    </xf>
    <xf numFmtId="164" fontId="9" fillId="10" borderId="48" xfId="0" applyNumberFormat="1" applyFont="1" applyFill="1" applyBorder="1" applyAlignment="1">
      <alignment horizontal="center" vertical="top"/>
    </xf>
    <xf numFmtId="164" fontId="9" fillId="6" borderId="48" xfId="0" applyNumberFormat="1" applyFont="1" applyFill="1" applyBorder="1" applyAlignment="1">
      <alignment vertical="top"/>
    </xf>
    <xf numFmtId="164" fontId="9" fillId="6" borderId="30" xfId="0" applyNumberFormat="1" applyFont="1" applyFill="1" applyBorder="1" applyAlignment="1">
      <alignment vertical="top"/>
    </xf>
    <xf numFmtId="49" fontId="9" fillId="0" borderId="48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>
      <alignment vertical="top"/>
    </xf>
    <xf numFmtId="164" fontId="30" fillId="11" borderId="48" xfId="0" applyNumberFormat="1" applyFont="1" applyFill="1" applyBorder="1" applyAlignment="1">
      <alignment horizontal="left" vertical="center" wrapText="1"/>
    </xf>
    <xf numFmtId="164" fontId="30" fillId="11" borderId="30" xfId="0" applyNumberFormat="1" applyFont="1" applyFill="1" applyBorder="1" applyAlignment="1">
      <alignment horizontal="left" vertical="center" wrapText="1"/>
    </xf>
    <xf numFmtId="164" fontId="30" fillId="11" borderId="36" xfId="0" applyNumberFormat="1" applyFont="1" applyFill="1" applyBorder="1" applyAlignment="1">
      <alignment horizontal="left" vertical="center" wrapText="1"/>
    </xf>
    <xf numFmtId="164" fontId="14" fillId="0" borderId="29" xfId="0" applyNumberFormat="1" applyFont="1" applyFill="1" applyBorder="1" applyAlignment="1">
      <alignment horizontal="center" vertical="center" textRotation="90"/>
    </xf>
    <xf numFmtId="164" fontId="11" fillId="0" borderId="134" xfId="0" applyNumberFormat="1" applyFont="1" applyFill="1" applyBorder="1" applyAlignment="1">
      <alignment vertical="top" wrapText="1"/>
    </xf>
    <xf numFmtId="164" fontId="9" fillId="10" borderId="48" xfId="0" applyNumberFormat="1" applyFont="1" applyFill="1" applyBorder="1" applyAlignment="1">
      <alignment vertical="top" wrapText="1"/>
    </xf>
    <xf numFmtId="164" fontId="9" fillId="10" borderId="30" xfId="0" applyNumberFormat="1" applyFont="1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164" fontId="9" fillId="6" borderId="29" xfId="0" applyNumberFormat="1" applyFont="1" applyFill="1" applyBorder="1" applyAlignment="1">
      <alignment vertical="top"/>
    </xf>
    <xf numFmtId="49" fontId="9" fillId="0" borderId="29" xfId="0" applyNumberFormat="1" applyFont="1" applyFill="1" applyBorder="1" applyAlignment="1">
      <alignment vertical="top"/>
    </xf>
    <xf numFmtId="164" fontId="30" fillId="11" borderId="29" xfId="0" applyNumberFormat="1" applyFont="1" applyFill="1" applyBorder="1" applyAlignment="1">
      <alignment horizontal="left" vertical="center" wrapText="1"/>
    </xf>
    <xf numFmtId="164" fontId="14" fillId="11" borderId="29" xfId="0" applyNumberFormat="1" applyFont="1" applyFill="1" applyBorder="1" applyAlignment="1">
      <alignment horizontal="left" vertical="top" wrapText="1"/>
    </xf>
    <xf numFmtId="164" fontId="14" fillId="3" borderId="48" xfId="0" applyNumberFormat="1" applyFont="1" applyFill="1" applyBorder="1" applyAlignment="1">
      <alignment horizontal="center" vertical="center" textRotation="90" wrapText="1"/>
    </xf>
    <xf numFmtId="164" fontId="14" fillId="3" borderId="36" xfId="0" applyNumberFormat="1" applyFont="1" applyFill="1" applyBorder="1" applyAlignment="1">
      <alignment horizontal="center" vertical="center" textRotation="90" wrapText="1"/>
    </xf>
    <xf numFmtId="164" fontId="14" fillId="3" borderId="29" xfId="0" applyNumberFormat="1" applyFont="1" applyFill="1" applyBorder="1" applyAlignment="1">
      <alignment horizontal="center" vertical="center" textRotation="90" wrapText="1"/>
    </xf>
    <xf numFmtId="164" fontId="9" fillId="9" borderId="38" xfId="0" applyNumberFormat="1" applyFont="1" applyFill="1" applyBorder="1" applyAlignment="1">
      <alignment horizontal="left" vertical="top"/>
    </xf>
    <xf numFmtId="164" fontId="15" fillId="3" borderId="64" xfId="0" applyNumberFormat="1" applyFont="1" applyFill="1" applyBorder="1" applyAlignment="1">
      <alignment vertical="top" wrapText="1"/>
    </xf>
    <xf numFmtId="164" fontId="15" fillId="3" borderId="77" xfId="0" applyNumberFormat="1" applyFont="1" applyFill="1" applyBorder="1" applyAlignment="1">
      <alignment vertical="top" wrapText="1"/>
    </xf>
    <xf numFmtId="0" fontId="0" fillId="0" borderId="77" xfId="0" applyBorder="1" applyAlignment="1">
      <alignment wrapText="1"/>
    </xf>
    <xf numFmtId="0" fontId="0" fillId="0" borderId="67" xfId="0" applyBorder="1" applyAlignment="1">
      <alignment wrapText="1"/>
    </xf>
    <xf numFmtId="164" fontId="32" fillId="10" borderId="48" xfId="0" applyNumberFormat="1" applyFont="1" applyFill="1" applyBorder="1" applyAlignment="1">
      <alignment horizontal="center" vertical="top"/>
    </xf>
    <xf numFmtId="164" fontId="32" fillId="10" borderId="36" xfId="0" applyNumberFormat="1" applyFont="1" applyFill="1" applyBorder="1" applyAlignment="1">
      <alignment horizontal="center" vertical="top"/>
    </xf>
    <xf numFmtId="164" fontId="32" fillId="9" borderId="48" xfId="0" applyNumberFormat="1" applyFont="1" applyFill="1" applyBorder="1" applyAlignment="1">
      <alignment horizontal="center" vertical="top"/>
    </xf>
    <xf numFmtId="164" fontId="32" fillId="9" borderId="36" xfId="0" applyNumberFormat="1" applyFont="1" applyFill="1" applyBorder="1" applyAlignment="1">
      <alignment horizontal="center" vertical="top"/>
    </xf>
    <xf numFmtId="164" fontId="9" fillId="3" borderId="48" xfId="0" applyNumberFormat="1" applyFont="1" applyFill="1" applyBorder="1" applyAlignment="1">
      <alignment horizontal="center" vertical="top"/>
    </xf>
    <xf numFmtId="164" fontId="9" fillId="3" borderId="36" xfId="0" applyNumberFormat="1" applyFont="1" applyFill="1" applyBorder="1" applyAlignment="1">
      <alignment horizontal="center" vertical="top"/>
    </xf>
    <xf numFmtId="164" fontId="11" fillId="11" borderId="48" xfId="0" applyNumberFormat="1" applyFont="1" applyFill="1" applyBorder="1" applyAlignment="1">
      <alignment horizontal="left" vertical="top" wrapText="1"/>
    </xf>
    <xf numFmtId="164" fontId="11" fillId="11" borderId="36" xfId="0" applyNumberFormat="1" applyFont="1" applyFill="1" applyBorder="1" applyAlignment="1">
      <alignment horizontal="left" vertical="top" wrapText="1"/>
    </xf>
    <xf numFmtId="164" fontId="9" fillId="10" borderId="29" xfId="0" applyNumberFormat="1" applyFont="1" applyFill="1" applyBorder="1" applyAlignment="1">
      <alignment horizontal="center" vertical="top"/>
    </xf>
    <xf numFmtId="164" fontId="9" fillId="3" borderId="29" xfId="0" applyNumberFormat="1" applyFont="1" applyFill="1" applyBorder="1" applyAlignment="1">
      <alignment horizontal="right" vertical="top"/>
    </xf>
    <xf numFmtId="164" fontId="29" fillId="9" borderId="58" xfId="0" applyNumberFormat="1" applyFont="1" applyFill="1" applyBorder="1" applyAlignment="1">
      <alignment horizontal="right" vertical="top"/>
    </xf>
    <xf numFmtId="164" fontId="29" fillId="9" borderId="54" xfId="0" applyNumberFormat="1" applyFont="1" applyFill="1" applyBorder="1" applyAlignment="1">
      <alignment horizontal="right" vertical="top"/>
    </xf>
    <xf numFmtId="164" fontId="11" fillId="9" borderId="54" xfId="0" applyNumberFormat="1" applyFont="1" applyFill="1" applyBorder="1" applyAlignment="1">
      <alignment vertical="top" wrapText="1"/>
    </xf>
    <xf numFmtId="164" fontId="15" fillId="3" borderId="62" xfId="0" applyNumberFormat="1" applyFont="1" applyFill="1" applyBorder="1" applyAlignment="1">
      <alignment vertical="top" wrapText="1"/>
    </xf>
    <xf numFmtId="164" fontId="15" fillId="3" borderId="7" xfId="0" applyNumberFormat="1" applyFont="1" applyFill="1" applyBorder="1" applyAlignment="1">
      <alignment vertical="top" wrapText="1"/>
    </xf>
    <xf numFmtId="164" fontId="15" fillId="3" borderId="61" xfId="0" applyNumberFormat="1" applyFont="1" applyFill="1" applyBorder="1" applyAlignment="1">
      <alignment vertical="top" wrapText="1"/>
    </xf>
    <xf numFmtId="164" fontId="11" fillId="8" borderId="42" xfId="0" applyNumberFormat="1" applyFont="1" applyFill="1" applyBorder="1" applyAlignment="1">
      <alignment horizontal="center" vertical="top" wrapText="1"/>
    </xf>
    <xf numFmtId="0" fontId="0" fillId="0" borderId="53" xfId="0" applyBorder="1"/>
    <xf numFmtId="0" fontId="0" fillId="0" borderId="61" xfId="0" applyBorder="1"/>
    <xf numFmtId="164" fontId="9" fillId="3" borderId="62" xfId="0" applyNumberFormat="1" applyFont="1" applyFill="1" applyBorder="1" applyAlignment="1">
      <alignment horizontal="left" vertical="top" wrapText="1"/>
    </xf>
    <xf numFmtId="164" fontId="9" fillId="3" borderId="7" xfId="0" applyNumberFormat="1" applyFont="1" applyFill="1" applyBorder="1" applyAlignment="1">
      <alignment horizontal="left" vertical="top" wrapText="1"/>
    </xf>
    <xf numFmtId="164" fontId="9" fillId="3" borderId="61" xfId="0" applyNumberFormat="1" applyFont="1" applyFill="1" applyBorder="1" applyAlignment="1">
      <alignment horizontal="left" vertical="top" wrapText="1"/>
    </xf>
    <xf numFmtId="164" fontId="11" fillId="3" borderId="36" xfId="0" applyNumberFormat="1" applyFont="1" applyFill="1" applyBorder="1" applyAlignment="1">
      <alignment vertical="top" wrapText="1"/>
    </xf>
    <xf numFmtId="164" fontId="11" fillId="3" borderId="46" xfId="0" applyNumberFormat="1" applyFont="1" applyFill="1" applyBorder="1" applyAlignment="1">
      <alignment vertical="top" wrapText="1"/>
    </xf>
    <xf numFmtId="164" fontId="11" fillId="0" borderId="80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164" fontId="11" fillId="0" borderId="80" xfId="0" applyNumberFormat="1" applyFont="1" applyBorder="1" applyAlignment="1">
      <alignment horizontal="center" vertical="center" textRotation="90" wrapText="1"/>
    </xf>
    <xf numFmtId="164" fontId="11" fillId="0" borderId="4" xfId="0" applyNumberFormat="1" applyFont="1" applyBorder="1" applyAlignment="1">
      <alignment horizontal="center" vertical="center" textRotation="90" wrapText="1"/>
    </xf>
    <xf numFmtId="164" fontId="11" fillId="0" borderId="81" xfId="0" applyNumberFormat="1" applyFont="1" applyBorder="1" applyAlignment="1">
      <alignment horizontal="center" vertical="center" textRotation="90" wrapText="1"/>
    </xf>
    <xf numFmtId="164" fontId="3" fillId="6" borderId="11" xfId="0" applyNumberFormat="1" applyFont="1" applyFill="1" applyBorder="1" applyAlignment="1">
      <alignment horizontal="left" vertical="top" wrapText="1"/>
    </xf>
    <xf numFmtId="164" fontId="3" fillId="6" borderId="87" xfId="0" applyNumberFormat="1" applyFont="1" applyFill="1" applyBorder="1" applyAlignment="1">
      <alignment horizontal="left" vertical="top" wrapText="1"/>
    </xf>
    <xf numFmtId="164" fontId="3" fillId="6" borderId="12" xfId="0" applyNumberFormat="1" applyFont="1" applyFill="1" applyBorder="1" applyAlignment="1">
      <alignment horizontal="left" vertical="top" wrapText="1"/>
    </xf>
    <xf numFmtId="164" fontId="9" fillId="3" borderId="138" xfId="0" applyNumberFormat="1" applyFont="1" applyFill="1" applyBorder="1" applyAlignment="1">
      <alignment horizontal="left" vertical="top" wrapText="1"/>
    </xf>
    <xf numFmtId="164" fontId="9" fillId="3" borderId="139" xfId="0" applyNumberFormat="1" applyFont="1" applyFill="1" applyBorder="1" applyAlignment="1">
      <alignment horizontal="left" vertical="top" wrapText="1"/>
    </xf>
    <xf numFmtId="164" fontId="11" fillId="0" borderId="84" xfId="0" applyNumberFormat="1" applyFont="1" applyFill="1" applyBorder="1" applyAlignment="1">
      <alignment horizontal="center" vertical="center" textRotation="90" wrapText="1"/>
    </xf>
    <xf numFmtId="164" fontId="11" fillId="0" borderId="85" xfId="0" applyNumberFormat="1" applyFont="1" applyFill="1" applyBorder="1" applyAlignment="1">
      <alignment horizontal="center" vertical="center" textRotation="90" wrapText="1"/>
    </xf>
    <xf numFmtId="164" fontId="11" fillId="0" borderId="88" xfId="0" applyNumberFormat="1" applyFont="1" applyBorder="1" applyAlignment="1">
      <alignment horizontal="center" vertical="center" textRotation="90" wrapText="1"/>
    </xf>
    <xf numFmtId="164" fontId="11" fillId="0" borderId="94" xfId="0" applyNumberFormat="1" applyFont="1" applyBorder="1" applyAlignment="1">
      <alignment horizontal="center" vertical="center" textRotation="90" wrapText="1"/>
    </xf>
    <xf numFmtId="164" fontId="11" fillId="6" borderId="8" xfId="0" applyNumberFormat="1" applyFont="1" applyFill="1" applyBorder="1" applyAlignment="1">
      <alignment horizontal="center" vertical="center" textRotation="90" wrapText="1"/>
    </xf>
    <xf numFmtId="164" fontId="11" fillId="6" borderId="5" xfId="0" applyNumberFormat="1" applyFont="1" applyFill="1" applyBorder="1" applyAlignment="1">
      <alignment horizontal="center" vertical="center" textRotation="90" wrapText="1"/>
    </xf>
    <xf numFmtId="164" fontId="11" fillId="6" borderId="10" xfId="0" applyNumberFormat="1" applyFont="1" applyFill="1" applyBorder="1" applyAlignment="1">
      <alignment horizontal="center" vertical="center" textRotation="90" wrapText="1"/>
    </xf>
    <xf numFmtId="164" fontId="11" fillId="0" borderId="86" xfId="0" applyNumberFormat="1" applyFont="1" applyBorder="1" applyAlignment="1">
      <alignment horizontal="center" vertical="center"/>
    </xf>
    <xf numFmtId="164" fontId="10" fillId="0" borderId="88" xfId="0" applyNumberFormat="1" applyFont="1" applyBorder="1" applyAlignment="1">
      <alignment horizontal="center" vertical="center" wrapText="1"/>
    </xf>
    <xf numFmtId="164" fontId="10" fillId="0" borderId="94" xfId="0" applyNumberFormat="1" applyFont="1" applyBorder="1" applyAlignment="1">
      <alignment horizontal="center" vertical="center" wrapText="1"/>
    </xf>
    <xf numFmtId="164" fontId="11" fillId="0" borderId="97" xfId="0" applyNumberFormat="1" applyFont="1" applyBorder="1" applyAlignment="1">
      <alignment horizontal="center" vertical="center"/>
    </xf>
    <xf numFmtId="164" fontId="17" fillId="11" borderId="93" xfId="0" applyNumberFormat="1" applyFont="1" applyFill="1" applyBorder="1" applyAlignment="1">
      <alignment horizontal="left" vertical="top" wrapText="1"/>
    </xf>
    <xf numFmtId="164" fontId="17" fillId="11" borderId="24" xfId="0" applyNumberFormat="1" applyFont="1" applyFill="1" applyBorder="1" applyAlignment="1">
      <alignment horizontal="left" vertical="top" wrapText="1"/>
    </xf>
    <xf numFmtId="164" fontId="17" fillId="11" borderId="18" xfId="0" applyNumberFormat="1" applyFont="1" applyFill="1" applyBorder="1" applyAlignment="1">
      <alignment horizontal="left" vertical="top" wrapText="1"/>
    </xf>
    <xf numFmtId="164" fontId="3" fillId="10" borderId="72" xfId="0" applyNumberFormat="1" applyFont="1" applyFill="1" applyBorder="1" applyAlignment="1">
      <alignment horizontal="left" vertical="top"/>
    </xf>
    <xf numFmtId="164" fontId="3" fillId="10" borderId="11" xfId="0" applyNumberFormat="1" applyFont="1" applyFill="1" applyBorder="1" applyAlignment="1">
      <alignment horizontal="left" vertical="top"/>
    </xf>
    <xf numFmtId="164" fontId="3" fillId="10" borderId="12" xfId="0" applyNumberFormat="1" applyFont="1" applyFill="1" applyBorder="1" applyAlignment="1">
      <alignment horizontal="left" vertical="top"/>
    </xf>
    <xf numFmtId="164" fontId="11" fillId="0" borderId="88" xfId="0" applyNumberFormat="1" applyFont="1" applyFill="1" applyBorder="1" applyAlignment="1">
      <alignment horizontal="center" vertical="center" textRotation="90" wrapText="1"/>
    </xf>
    <xf numFmtId="164" fontId="11" fillId="0" borderId="94" xfId="0" applyNumberFormat="1" applyFont="1" applyFill="1" applyBorder="1" applyAlignment="1">
      <alignment horizontal="center" vertical="center" textRotation="90" wrapText="1"/>
    </xf>
    <xf numFmtId="164" fontId="9" fillId="0" borderId="95" xfId="0" applyNumberFormat="1" applyFont="1" applyBorder="1" applyAlignment="1">
      <alignment horizontal="center" vertical="center" wrapText="1"/>
    </xf>
    <xf numFmtId="164" fontId="9" fillId="0" borderId="89" xfId="0" applyNumberFormat="1" applyFont="1" applyBorder="1" applyAlignment="1">
      <alignment horizontal="center" vertical="center" wrapText="1"/>
    </xf>
    <xf numFmtId="164" fontId="9" fillId="0" borderId="96" xfId="0" applyNumberFormat="1" applyFont="1" applyBorder="1" applyAlignment="1">
      <alignment horizontal="center" vertical="center" wrapText="1"/>
    </xf>
    <xf numFmtId="164" fontId="9" fillId="0" borderId="88" xfId="0" applyNumberFormat="1" applyFont="1" applyBorder="1" applyAlignment="1">
      <alignment horizontal="center" vertical="center" wrapText="1"/>
    </xf>
    <xf numFmtId="164" fontId="9" fillId="0" borderId="84" xfId="0" applyNumberFormat="1" applyFont="1" applyBorder="1" applyAlignment="1">
      <alignment horizontal="center" vertical="center" wrapText="1"/>
    </xf>
    <xf numFmtId="164" fontId="11" fillId="10" borderId="90" xfId="0" applyNumberFormat="1" applyFont="1" applyFill="1" applyBorder="1" applyAlignment="1">
      <alignment horizontal="center" vertical="center" textRotation="90" wrapText="1"/>
    </xf>
    <xf numFmtId="164" fontId="11" fillId="10" borderId="91" xfId="0" applyNumberFormat="1" applyFont="1" applyFill="1" applyBorder="1" applyAlignment="1">
      <alignment horizontal="center" vertical="center" textRotation="90" wrapText="1"/>
    </xf>
    <xf numFmtId="164" fontId="11" fillId="10" borderId="92" xfId="0" applyNumberFormat="1" applyFont="1" applyFill="1" applyBorder="1" applyAlignment="1">
      <alignment horizontal="center" vertical="center" textRotation="90" wrapText="1"/>
    </xf>
    <xf numFmtId="164" fontId="9" fillId="0" borderId="128" xfId="0" applyNumberFormat="1" applyFont="1" applyBorder="1" applyAlignment="1">
      <alignment horizontal="center" vertical="center"/>
    </xf>
    <xf numFmtId="164" fontId="9" fillId="0" borderId="129" xfId="0" applyNumberFormat="1" applyFont="1" applyBorder="1" applyAlignment="1">
      <alignment horizontal="center" vertical="center"/>
    </xf>
    <xf numFmtId="164" fontId="11" fillId="0" borderId="82" xfId="0" applyNumberFormat="1" applyFont="1" applyBorder="1" applyAlignment="1">
      <alignment horizontal="center" vertical="center" textRotation="90" wrapText="1"/>
    </xf>
    <xf numFmtId="164" fontId="11" fillId="0" borderId="13" xfId="0" applyNumberFormat="1" applyFont="1" applyBorder="1" applyAlignment="1">
      <alignment horizontal="center" vertical="center" textRotation="90" wrapText="1"/>
    </xf>
    <xf numFmtId="164" fontId="11" fillId="0" borderId="83" xfId="0" applyNumberFormat="1" applyFont="1" applyBorder="1" applyAlignment="1">
      <alignment horizontal="center" vertical="center" textRotation="90"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colors>
    <mruColors>
      <color rgb="FFC8C8C8"/>
      <color rgb="FFD9D9D9"/>
      <color rgb="FFFFFF99"/>
      <color rgb="FFEAEAEA"/>
      <color rgb="FF99CCFF"/>
      <color rgb="FFCCFFCC"/>
      <color rgb="FF93B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workbookViewId="0">
      <selection activeCell="H18" sqref="H18"/>
    </sheetView>
  </sheetViews>
  <sheetFormatPr defaultRowHeight="12.75" x14ac:dyDescent="0.2"/>
  <cols>
    <col min="1" max="1" width="33.5703125" customWidth="1"/>
    <col min="2" max="2" width="11.7109375" customWidth="1"/>
    <col min="3" max="3" width="10.85546875" customWidth="1"/>
    <col min="4" max="5" width="11.28515625" customWidth="1"/>
  </cols>
  <sheetData>
    <row r="1" spans="1:7" ht="15.75" x14ac:dyDescent="0.25">
      <c r="A1" s="941" t="s">
        <v>27</v>
      </c>
      <c r="B1" s="942"/>
      <c r="C1" s="942"/>
      <c r="D1" s="31"/>
      <c r="E1" s="20"/>
    </row>
    <row r="2" spans="1:7" ht="13.5" thickBot="1" x14ac:dyDescent="0.25">
      <c r="E2" s="19" t="s">
        <v>0</v>
      </c>
    </row>
    <row r="3" spans="1:7" ht="13.15" customHeight="1" thickTop="1" x14ac:dyDescent="0.2">
      <c r="A3" s="943" t="s">
        <v>13</v>
      </c>
      <c r="B3" s="946" t="s">
        <v>28</v>
      </c>
      <c r="C3" s="946" t="s">
        <v>29</v>
      </c>
      <c r="D3" s="946" t="s">
        <v>30</v>
      </c>
      <c r="E3" s="951" t="s">
        <v>31</v>
      </c>
    </row>
    <row r="4" spans="1:7" x14ac:dyDescent="0.2">
      <c r="A4" s="944"/>
      <c r="B4" s="947"/>
      <c r="C4" s="947"/>
      <c r="D4" s="947"/>
      <c r="E4" s="952"/>
    </row>
    <row r="5" spans="1:7" x14ac:dyDescent="0.2">
      <c r="A5" s="944"/>
      <c r="B5" s="947"/>
      <c r="C5" s="947"/>
      <c r="D5" s="947"/>
      <c r="E5" s="952"/>
      <c r="F5" s="16"/>
      <c r="G5" s="16"/>
    </row>
    <row r="6" spans="1:7" ht="21.75" customHeight="1" thickBot="1" x14ac:dyDescent="0.25">
      <c r="A6" s="945"/>
      <c r="B6" s="948"/>
      <c r="C6" s="948"/>
      <c r="D6" s="948"/>
      <c r="E6" s="953"/>
      <c r="F6" s="16"/>
      <c r="G6" s="16"/>
    </row>
    <row r="7" spans="1:7" ht="18" customHeight="1" thickTop="1" x14ac:dyDescent="0.2">
      <c r="A7" s="48" t="s">
        <v>18</v>
      </c>
      <c r="B7" s="4"/>
      <c r="C7" s="11"/>
      <c r="D7" s="12"/>
      <c r="E7" s="1"/>
      <c r="F7" s="17"/>
      <c r="G7" s="16"/>
    </row>
    <row r="8" spans="1:7" ht="17.25" customHeight="1" x14ac:dyDescent="0.2">
      <c r="A8" s="49" t="s">
        <v>33</v>
      </c>
      <c r="B8" s="5"/>
      <c r="C8" s="13"/>
      <c r="D8" s="5"/>
      <c r="E8" s="2"/>
      <c r="F8" s="16"/>
      <c r="G8" s="16"/>
    </row>
    <row r="9" spans="1:7" ht="16.5" customHeight="1" x14ac:dyDescent="0.2">
      <c r="A9" s="39" t="s">
        <v>34</v>
      </c>
      <c r="B9" s="6"/>
      <c r="C9" s="13"/>
      <c r="D9" s="5"/>
      <c r="E9" s="14"/>
      <c r="F9" s="16"/>
      <c r="G9" s="16"/>
    </row>
    <row r="10" spans="1:7" ht="27.75" customHeight="1" thickBot="1" x14ac:dyDescent="0.25">
      <c r="A10" s="50" t="s">
        <v>14</v>
      </c>
      <c r="B10" s="44"/>
      <c r="C10" s="45"/>
      <c r="D10" s="44"/>
      <c r="E10" s="46"/>
      <c r="F10" s="16"/>
      <c r="G10" s="16"/>
    </row>
    <row r="11" spans="1:7" ht="19.5" customHeight="1" thickBot="1" x14ac:dyDescent="0.25">
      <c r="A11" s="51" t="s">
        <v>21</v>
      </c>
      <c r="B11" s="42"/>
      <c r="C11" s="42"/>
      <c r="D11" s="42"/>
      <c r="E11" s="43"/>
    </row>
    <row r="12" spans="1:7" ht="18" customHeight="1" thickBot="1" x14ac:dyDescent="0.25">
      <c r="A12" s="52" t="s">
        <v>20</v>
      </c>
      <c r="B12" s="18"/>
      <c r="C12" s="18"/>
      <c r="D12" s="18"/>
      <c r="E12" s="21"/>
    </row>
    <row r="13" spans="1:7" ht="20.25" customHeight="1" x14ac:dyDescent="0.2">
      <c r="A13" s="38" t="s">
        <v>39</v>
      </c>
      <c r="B13" s="7"/>
      <c r="C13" s="7"/>
      <c r="D13" s="7"/>
      <c r="E13" s="22"/>
    </row>
    <row r="14" spans="1:7" ht="21" customHeight="1" x14ac:dyDescent="0.2">
      <c r="A14" s="37" t="s">
        <v>35</v>
      </c>
      <c r="B14" s="8"/>
      <c r="C14" s="8"/>
      <c r="D14" s="8"/>
      <c r="E14" s="23"/>
    </row>
    <row r="15" spans="1:7" ht="39" customHeight="1" x14ac:dyDescent="0.2">
      <c r="A15" s="39" t="s">
        <v>36</v>
      </c>
      <c r="B15" s="5"/>
      <c r="C15" s="5"/>
      <c r="D15" s="5"/>
      <c r="E15" s="23"/>
    </row>
    <row r="16" spans="1:7" ht="30.75" customHeight="1" x14ac:dyDescent="0.2">
      <c r="A16" s="39" t="s">
        <v>37</v>
      </c>
      <c r="B16" s="9"/>
      <c r="C16" s="9"/>
      <c r="D16" s="9"/>
      <c r="E16" s="25"/>
    </row>
    <row r="17" spans="1:8" ht="39.75" customHeight="1" x14ac:dyDescent="0.2">
      <c r="A17" s="39" t="s">
        <v>38</v>
      </c>
      <c r="B17" s="9"/>
      <c r="C17" s="32"/>
      <c r="D17" s="9"/>
      <c r="E17" s="25"/>
    </row>
    <row r="18" spans="1:8" ht="28.5" customHeight="1" x14ac:dyDescent="0.2">
      <c r="A18" s="39" t="s">
        <v>40</v>
      </c>
      <c r="B18" s="5"/>
      <c r="C18" s="5"/>
      <c r="D18" s="5"/>
      <c r="E18" s="24"/>
    </row>
    <row r="19" spans="1:8" ht="42" customHeight="1" x14ac:dyDescent="0.2">
      <c r="A19" s="39" t="s">
        <v>41</v>
      </c>
      <c r="B19" s="5"/>
      <c r="C19" s="33"/>
      <c r="D19" s="5"/>
      <c r="E19" s="24"/>
    </row>
    <row r="20" spans="1:8" ht="40.5" customHeight="1" x14ac:dyDescent="0.2">
      <c r="A20" s="39" t="s">
        <v>42</v>
      </c>
      <c r="B20" s="5"/>
      <c r="C20" s="5"/>
      <c r="D20" s="5"/>
      <c r="E20" s="24"/>
    </row>
    <row r="21" spans="1:8" ht="39" customHeight="1" x14ac:dyDescent="0.2">
      <c r="A21" s="39" t="s">
        <v>43</v>
      </c>
      <c r="B21" s="8"/>
      <c r="C21" s="8"/>
      <c r="D21" s="8"/>
      <c r="E21" s="23"/>
    </row>
    <row r="22" spans="1:8" ht="28.5" customHeight="1" x14ac:dyDescent="0.2">
      <c r="A22" s="39" t="s">
        <v>44</v>
      </c>
      <c r="B22" s="5"/>
      <c r="C22" s="34"/>
      <c r="D22" s="5"/>
      <c r="E22" s="24"/>
      <c r="H22" s="35"/>
    </row>
    <row r="23" spans="1:8" ht="30.75" customHeight="1" x14ac:dyDescent="0.2">
      <c r="A23" s="39" t="s">
        <v>45</v>
      </c>
      <c r="B23" s="5"/>
      <c r="C23" s="34"/>
      <c r="D23" s="5"/>
      <c r="E23" s="24"/>
      <c r="H23" s="35"/>
    </row>
    <row r="24" spans="1:8" ht="30" customHeight="1" thickBot="1" x14ac:dyDescent="0.25">
      <c r="A24" s="47" t="s">
        <v>26</v>
      </c>
      <c r="B24" s="7"/>
      <c r="C24" s="7"/>
      <c r="D24" s="7"/>
      <c r="E24" s="36"/>
    </row>
    <row r="25" spans="1:8" ht="17.25" customHeight="1" thickBot="1" x14ac:dyDescent="0.25">
      <c r="A25" s="53" t="s">
        <v>19</v>
      </c>
      <c r="B25" s="18"/>
      <c r="C25" s="18"/>
      <c r="D25" s="18"/>
      <c r="E25" s="21"/>
    </row>
    <row r="26" spans="1:8" ht="16.5" customHeight="1" x14ac:dyDescent="0.2">
      <c r="A26" s="39" t="s">
        <v>22</v>
      </c>
      <c r="B26" s="5"/>
      <c r="C26" s="5"/>
      <c r="D26" s="5"/>
      <c r="E26" s="24"/>
    </row>
    <row r="27" spans="1:8" ht="26.25" customHeight="1" x14ac:dyDescent="0.2">
      <c r="A27" s="39" t="s">
        <v>32</v>
      </c>
      <c r="B27" s="5"/>
      <c r="C27" s="5"/>
      <c r="D27" s="5"/>
      <c r="E27" s="24"/>
    </row>
    <row r="28" spans="1:8" ht="19.5" customHeight="1" x14ac:dyDescent="0.2">
      <c r="A28" s="40" t="s">
        <v>23</v>
      </c>
      <c r="B28" s="10"/>
      <c r="C28" s="10"/>
      <c r="D28" s="10"/>
      <c r="E28" s="26"/>
    </row>
    <row r="29" spans="1:8" ht="18.75" customHeight="1" x14ac:dyDescent="0.2">
      <c r="A29" s="40" t="s">
        <v>24</v>
      </c>
      <c r="B29" s="10"/>
      <c r="C29" s="10"/>
      <c r="D29" s="10"/>
      <c r="E29" s="26"/>
    </row>
    <row r="30" spans="1:8" ht="18" customHeight="1" thickBot="1" x14ac:dyDescent="0.25">
      <c r="A30" s="41" t="s">
        <v>25</v>
      </c>
      <c r="B30" s="15"/>
      <c r="C30" s="15"/>
      <c r="D30" s="15"/>
      <c r="E30" s="27"/>
    </row>
    <row r="31" spans="1:8" ht="14.25" customHeight="1" thickTop="1" x14ac:dyDescent="0.2">
      <c r="A31" s="28"/>
      <c r="B31" s="30"/>
      <c r="D31" s="28"/>
    </row>
    <row r="32" spans="1:8" ht="9.75" customHeight="1" x14ac:dyDescent="0.2">
      <c r="A32" s="28"/>
    </row>
    <row r="33" spans="1:5" ht="15.75" x14ac:dyDescent="0.25">
      <c r="A33" s="3" t="s">
        <v>46</v>
      </c>
      <c r="B33" s="54" t="s">
        <v>47</v>
      </c>
      <c r="D33" s="949" t="s">
        <v>48</v>
      </c>
      <c r="E33" s="950"/>
    </row>
    <row r="34" spans="1:5" x14ac:dyDescent="0.2">
      <c r="A34" s="940"/>
      <c r="B34" s="940"/>
      <c r="C34" s="940"/>
      <c r="D34" s="940"/>
      <c r="E34" s="940"/>
    </row>
    <row r="35" spans="1:5" ht="7.5" customHeight="1" x14ac:dyDescent="0.2">
      <c r="A35" s="28"/>
    </row>
    <row r="36" spans="1:5" x14ac:dyDescent="0.2">
      <c r="A36" s="29"/>
    </row>
    <row r="37" spans="1:5" x14ac:dyDescent="0.2">
      <c r="A37" s="28"/>
      <c r="D37" s="28"/>
    </row>
    <row r="40" spans="1:5" x14ac:dyDescent="0.2">
      <c r="A40" s="28"/>
    </row>
  </sheetData>
  <mergeCells count="8">
    <mergeCell ref="A34:E34"/>
    <mergeCell ref="A1:C1"/>
    <mergeCell ref="A3:A6"/>
    <mergeCell ref="B3:B6"/>
    <mergeCell ref="D33:E33"/>
    <mergeCell ref="C3:C6"/>
    <mergeCell ref="D3:D6"/>
    <mergeCell ref="E3:E6"/>
  </mergeCells>
  <phoneticPr fontId="7" type="noConversion"/>
  <printOptions horizontalCentered="1"/>
  <pageMargins left="0.78740157480314965" right="0.19685039370078741" top="0.78740157480314965" bottom="0.39370078740157483" header="0" footer="0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91"/>
  <sheetViews>
    <sheetView tabSelected="1" zoomScaleNormal="100" zoomScaleSheetLayoutView="75" workbookViewId="0">
      <selection activeCell="V183" sqref="A3:AB183"/>
    </sheetView>
  </sheetViews>
  <sheetFormatPr defaultRowHeight="11.25" x14ac:dyDescent="0.2"/>
  <cols>
    <col min="1" max="1" width="4" style="78" customWidth="1"/>
    <col min="2" max="2" width="3.85546875" style="78" customWidth="1"/>
    <col min="3" max="3" width="4.5703125" style="78" customWidth="1"/>
    <col min="4" max="4" width="22.140625" style="78" customWidth="1"/>
    <col min="5" max="5" width="4" style="480" customWidth="1"/>
    <col min="6" max="7" width="3.85546875" style="480" customWidth="1"/>
    <col min="8" max="8" width="9" style="106" customWidth="1"/>
    <col min="9" max="9" width="8.42578125" style="747" customWidth="1"/>
    <col min="10" max="10" width="9" style="747" customWidth="1"/>
    <col min="11" max="11" width="8.140625" style="747" customWidth="1"/>
    <col min="12" max="12" width="7" style="747" customWidth="1"/>
    <col min="13" max="13" width="9.5703125" style="58" customWidth="1"/>
    <col min="14" max="14" width="8.140625" style="58" customWidth="1"/>
    <col min="15" max="15" width="8.85546875" style="58" customWidth="1"/>
    <col min="16" max="16" width="7.28515625" style="58" customWidth="1"/>
    <col min="17" max="17" width="10" style="78" customWidth="1"/>
    <col min="18" max="18" width="8.85546875" style="78" customWidth="1"/>
    <col min="19" max="20" width="7.7109375" style="78" customWidth="1"/>
    <col min="21" max="21" width="8.42578125" style="78" customWidth="1"/>
    <col min="22" max="22" width="8.28515625" style="78" customWidth="1"/>
    <col min="23" max="23" width="7.7109375" style="78" customWidth="1"/>
    <col min="24" max="24" width="7.42578125" style="78" customWidth="1"/>
    <col min="25" max="25" width="20.42578125" style="78" customWidth="1"/>
    <col min="26" max="26" width="8.42578125" style="93" customWidth="1"/>
    <col min="27" max="27" width="8.5703125" style="78" customWidth="1"/>
    <col min="28" max="28" width="10.28515625" style="78" customWidth="1"/>
    <col min="29" max="29" width="14.7109375" style="61" customWidth="1"/>
    <col min="30" max="16384" width="9.140625" style="61"/>
  </cols>
  <sheetData>
    <row r="1" spans="1:33" ht="14.25" customHeight="1" x14ac:dyDescent="0.2">
      <c r="A1" s="58"/>
      <c r="B1" s="58"/>
      <c r="C1" s="58"/>
      <c r="D1" s="58"/>
      <c r="E1" s="464"/>
      <c r="F1" s="464"/>
      <c r="G1" s="464"/>
      <c r="H1" s="59"/>
      <c r="I1" s="730"/>
      <c r="J1" s="730"/>
      <c r="K1" s="730"/>
      <c r="L1" s="730"/>
      <c r="Q1" s="58"/>
      <c r="R1" s="58"/>
      <c r="S1" s="58"/>
      <c r="T1" s="58"/>
      <c r="U1" s="58"/>
      <c r="V1" s="58"/>
      <c r="W1" s="58"/>
      <c r="X1" s="58"/>
      <c r="Y1" s="58"/>
      <c r="Z1" s="60"/>
      <c r="AA1" s="58"/>
      <c r="AB1" s="58"/>
    </row>
    <row r="2" spans="1:33" ht="14.25" customHeight="1" x14ac:dyDescent="0.2">
      <c r="A2" s="63"/>
      <c r="B2" s="58"/>
      <c r="C2" s="58"/>
      <c r="D2" s="58"/>
      <c r="E2" s="464"/>
      <c r="F2" s="464"/>
      <c r="G2" s="464"/>
      <c r="H2" s="59"/>
      <c r="I2" s="730"/>
      <c r="J2" s="730"/>
      <c r="K2" s="730"/>
      <c r="L2" s="730"/>
      <c r="Q2" s="58"/>
      <c r="R2" s="58"/>
      <c r="S2" s="58"/>
      <c r="T2" s="58"/>
      <c r="U2" s="58"/>
      <c r="V2" s="58"/>
      <c r="W2" s="58"/>
      <c r="X2" s="58"/>
      <c r="Y2" s="58"/>
      <c r="Z2" s="60"/>
      <c r="AA2" s="58"/>
      <c r="AB2" s="58"/>
    </row>
    <row r="3" spans="1:33" ht="18" customHeight="1" x14ac:dyDescent="0.25">
      <c r="A3" s="58"/>
      <c r="B3" s="58"/>
      <c r="C3" s="58"/>
      <c r="D3" s="58"/>
      <c r="E3" s="464"/>
      <c r="F3" s="464"/>
      <c r="G3" s="464"/>
      <c r="H3" s="59"/>
      <c r="I3" s="730"/>
      <c r="J3" s="730"/>
      <c r="K3" s="730"/>
      <c r="L3" s="730"/>
      <c r="M3" s="62"/>
      <c r="Q3" s="58"/>
      <c r="R3" s="58"/>
      <c r="S3" s="58"/>
      <c r="T3" s="58"/>
      <c r="U3" s="58"/>
      <c r="V3" s="58"/>
      <c r="W3" s="58"/>
      <c r="X3" s="58"/>
      <c r="Y3" s="58"/>
      <c r="Z3" s="60"/>
      <c r="AA3" s="58"/>
      <c r="AB3" s="58"/>
    </row>
    <row r="4" spans="1:33" ht="15.75" x14ac:dyDescent="0.2">
      <c r="A4" s="384"/>
      <c r="B4" s="385"/>
      <c r="C4" s="385"/>
      <c r="D4" s="385"/>
      <c r="E4" s="385"/>
      <c r="F4" s="385"/>
      <c r="G4" s="385"/>
      <c r="H4" s="386"/>
      <c r="I4" s="1289" t="s">
        <v>316</v>
      </c>
      <c r="J4" s="1289"/>
      <c r="K4" s="1289"/>
      <c r="L4" s="1289"/>
      <c r="M4" s="1289"/>
      <c r="N4" s="1289"/>
      <c r="O4" s="1289"/>
      <c r="P4" s="1289"/>
      <c r="Q4" s="1289"/>
      <c r="R4" s="1289"/>
      <c r="S4" s="1289"/>
      <c r="T4" s="1289"/>
      <c r="U4" s="1289"/>
      <c r="V4" s="1289"/>
      <c r="W4" s="385"/>
      <c r="X4" s="1288"/>
      <c r="Y4" s="1288"/>
      <c r="Z4" s="1288"/>
      <c r="AA4" s="1288"/>
      <c r="AB4" s="1288"/>
    </row>
    <row r="5" spans="1:33" ht="18" customHeight="1" x14ac:dyDescent="0.2">
      <c r="A5" s="1305" t="s">
        <v>315</v>
      </c>
      <c r="B5" s="1305"/>
      <c r="C5" s="1305"/>
      <c r="D5" s="1305"/>
      <c r="E5" s="1305"/>
      <c r="F5" s="1305"/>
      <c r="G5" s="1305"/>
      <c r="H5" s="1305"/>
      <c r="I5" s="1305"/>
      <c r="J5" s="1305"/>
      <c r="K5" s="1305"/>
      <c r="L5" s="1305"/>
      <c r="M5" s="1305"/>
      <c r="N5" s="1305"/>
      <c r="O5" s="1305"/>
      <c r="P5" s="1305"/>
      <c r="Q5" s="1305"/>
      <c r="R5" s="1305"/>
      <c r="S5" s="1305"/>
      <c r="T5" s="1305"/>
      <c r="U5" s="1305"/>
      <c r="V5" s="1305"/>
      <c r="W5" s="1305"/>
      <c r="X5" s="1305"/>
      <c r="Y5" s="1305"/>
      <c r="Z5" s="1305"/>
      <c r="AA5" s="1305"/>
      <c r="AB5" s="1305"/>
      <c r="AG5" s="64"/>
    </row>
    <row r="6" spans="1:33" ht="9.75" customHeight="1" x14ac:dyDescent="0.2">
      <c r="A6" s="65"/>
      <c r="B6" s="66"/>
      <c r="C6" s="66"/>
      <c r="D6" s="66"/>
      <c r="E6" s="653"/>
      <c r="F6" s="465"/>
      <c r="G6" s="465"/>
      <c r="H6" s="66"/>
      <c r="I6" s="731"/>
      <c r="J6" s="731"/>
      <c r="K6" s="731"/>
      <c r="L6" s="731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33" ht="18" customHeight="1" thickBot="1" x14ac:dyDescent="0.25">
      <c r="A7" s="548"/>
      <c r="B7" s="548"/>
      <c r="C7" s="548"/>
      <c r="D7" s="548"/>
      <c r="E7" s="385"/>
      <c r="F7" s="385"/>
      <c r="G7" s="385"/>
      <c r="H7" s="371"/>
      <c r="I7" s="689"/>
      <c r="J7" s="689"/>
      <c r="K7" s="689"/>
      <c r="L7" s="689"/>
      <c r="M7" s="548"/>
      <c r="N7" s="548"/>
      <c r="O7" s="548"/>
      <c r="P7" s="548"/>
      <c r="Q7" s="548"/>
      <c r="R7" s="548"/>
      <c r="S7" s="548"/>
      <c r="T7" s="548"/>
      <c r="U7" s="850"/>
      <c r="V7" s="548"/>
      <c r="W7" s="548"/>
      <c r="X7" s="548" t="s">
        <v>150</v>
      </c>
      <c r="Y7" s="548"/>
      <c r="Z7" s="854"/>
      <c r="AA7" s="548"/>
      <c r="AB7" s="548"/>
    </row>
    <row r="8" spans="1:33" ht="25.5" customHeight="1" thickTop="1" thickBot="1" x14ac:dyDescent="0.25">
      <c r="A8" s="1285" t="s">
        <v>1</v>
      </c>
      <c r="B8" s="1312" t="s">
        <v>2</v>
      </c>
      <c r="C8" s="1315" t="s">
        <v>3</v>
      </c>
      <c r="D8" s="1306" t="s">
        <v>4</v>
      </c>
      <c r="E8" s="1295" t="s">
        <v>5</v>
      </c>
      <c r="F8" s="1292" t="s">
        <v>6</v>
      </c>
      <c r="G8" s="1275" t="s">
        <v>154</v>
      </c>
      <c r="H8" s="1275" t="s">
        <v>7</v>
      </c>
      <c r="I8" s="1279" t="s">
        <v>290</v>
      </c>
      <c r="J8" s="1280"/>
      <c r="K8" s="1280"/>
      <c r="L8" s="1281"/>
      <c r="M8" s="1323" t="s">
        <v>247</v>
      </c>
      <c r="N8" s="1324"/>
      <c r="O8" s="1324"/>
      <c r="P8" s="1325"/>
      <c r="Q8" s="1279" t="s">
        <v>265</v>
      </c>
      <c r="R8" s="1280"/>
      <c r="S8" s="1280"/>
      <c r="T8" s="1281"/>
      <c r="U8" s="1279" t="s">
        <v>291</v>
      </c>
      <c r="V8" s="1280"/>
      <c r="W8" s="1280"/>
      <c r="X8" s="1281"/>
      <c r="Y8" s="1298" t="s">
        <v>231</v>
      </c>
      <c r="Z8" s="1299"/>
      <c r="AA8" s="1299"/>
      <c r="AB8" s="1300"/>
    </row>
    <row r="9" spans="1:33" ht="33.75" customHeight="1" x14ac:dyDescent="0.2">
      <c r="A9" s="1286"/>
      <c r="B9" s="1313"/>
      <c r="C9" s="1316"/>
      <c r="D9" s="1307"/>
      <c r="E9" s="1296"/>
      <c r="F9" s="1293"/>
      <c r="G9" s="1276"/>
      <c r="H9" s="1276"/>
      <c r="I9" s="1270" t="s">
        <v>8</v>
      </c>
      <c r="J9" s="1278" t="s">
        <v>9</v>
      </c>
      <c r="K9" s="1278"/>
      <c r="L9" s="1268" t="s">
        <v>101</v>
      </c>
      <c r="M9" s="1290" t="s">
        <v>8</v>
      </c>
      <c r="N9" s="1309" t="s">
        <v>9</v>
      </c>
      <c r="O9" s="1309"/>
      <c r="P9" s="1268" t="s">
        <v>101</v>
      </c>
      <c r="Q9" s="1270" t="s">
        <v>8</v>
      </c>
      <c r="R9" s="1278" t="s">
        <v>9</v>
      </c>
      <c r="S9" s="1278"/>
      <c r="T9" s="1268" t="s">
        <v>101</v>
      </c>
      <c r="U9" s="1270" t="s">
        <v>8</v>
      </c>
      <c r="V9" s="1278" t="s">
        <v>9</v>
      </c>
      <c r="W9" s="1278"/>
      <c r="X9" s="1268" t="s">
        <v>101</v>
      </c>
      <c r="Y9" s="1310" t="s">
        <v>15</v>
      </c>
      <c r="Z9" s="1321" t="s">
        <v>81</v>
      </c>
      <c r="AA9" s="1278"/>
      <c r="AB9" s="1322"/>
    </row>
    <row r="10" spans="1:33" ht="120" customHeight="1" thickBot="1" x14ac:dyDescent="0.25">
      <c r="A10" s="1287"/>
      <c r="B10" s="1314"/>
      <c r="C10" s="1317"/>
      <c r="D10" s="1308"/>
      <c r="E10" s="1297"/>
      <c r="F10" s="1294"/>
      <c r="G10" s="1277"/>
      <c r="H10" s="1277"/>
      <c r="I10" s="1271"/>
      <c r="J10" s="73" t="s">
        <v>8</v>
      </c>
      <c r="K10" s="72" t="s">
        <v>16</v>
      </c>
      <c r="L10" s="1269"/>
      <c r="M10" s="1291"/>
      <c r="N10" s="72" t="s">
        <v>8</v>
      </c>
      <c r="O10" s="72" t="s">
        <v>16</v>
      </c>
      <c r="P10" s="1269"/>
      <c r="Q10" s="1271"/>
      <c r="R10" s="73" t="s">
        <v>8</v>
      </c>
      <c r="S10" s="72" t="s">
        <v>16</v>
      </c>
      <c r="T10" s="1269"/>
      <c r="U10" s="1271"/>
      <c r="V10" s="73" t="s">
        <v>8</v>
      </c>
      <c r="W10" s="72" t="s">
        <v>16</v>
      </c>
      <c r="X10" s="1269"/>
      <c r="Y10" s="1311"/>
      <c r="Z10" s="576" t="s">
        <v>248</v>
      </c>
      <c r="AA10" s="74" t="s">
        <v>266</v>
      </c>
      <c r="AB10" s="75" t="s">
        <v>292</v>
      </c>
    </row>
    <row r="11" spans="1:33" s="546" customFormat="1" ht="17.25" thickTop="1" thickBot="1" x14ac:dyDescent="0.25">
      <c r="A11" s="1282" t="s">
        <v>49</v>
      </c>
      <c r="B11" s="1283"/>
      <c r="C11" s="1283"/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4"/>
      <c r="AD11" s="547"/>
    </row>
    <row r="12" spans="1:33" s="546" customFormat="1" ht="16.5" thickBot="1" x14ac:dyDescent="0.25">
      <c r="A12" s="629" t="s">
        <v>10</v>
      </c>
      <c r="B12" s="1272" t="s">
        <v>157</v>
      </c>
      <c r="C12" s="1273"/>
      <c r="D12" s="1273"/>
      <c r="E12" s="1273"/>
      <c r="F12" s="1273"/>
      <c r="G12" s="1273"/>
      <c r="H12" s="1273"/>
      <c r="I12" s="1273"/>
      <c r="J12" s="1273"/>
      <c r="K12" s="1273"/>
      <c r="L12" s="1273"/>
      <c r="M12" s="1273"/>
      <c r="N12" s="1273"/>
      <c r="O12" s="1273"/>
      <c r="P12" s="1273"/>
      <c r="Q12" s="1273"/>
      <c r="R12" s="1273"/>
      <c r="S12" s="1273"/>
      <c r="T12" s="1273"/>
      <c r="U12" s="1273"/>
      <c r="V12" s="1273"/>
      <c r="W12" s="1273"/>
      <c r="X12" s="1273"/>
      <c r="Y12" s="1273"/>
      <c r="Z12" s="1273"/>
      <c r="AA12" s="1273"/>
      <c r="AB12" s="1274"/>
    </row>
    <row r="13" spans="1:33" s="546" customFormat="1" ht="16.5" thickBot="1" x14ac:dyDescent="0.25">
      <c r="A13" s="616" t="s">
        <v>10</v>
      </c>
      <c r="B13" s="589" t="s">
        <v>10</v>
      </c>
      <c r="C13" s="1220" t="s">
        <v>158</v>
      </c>
      <c r="D13" s="1220"/>
      <c r="E13" s="1220"/>
      <c r="F13" s="1220"/>
      <c r="G13" s="1220"/>
      <c r="H13" s="1220"/>
      <c r="I13" s="1220"/>
      <c r="J13" s="1220"/>
      <c r="K13" s="1220"/>
      <c r="L13" s="1220"/>
      <c r="M13" s="1220"/>
      <c r="N13" s="1220"/>
      <c r="O13" s="1220"/>
      <c r="P13" s="1220"/>
      <c r="Q13" s="1220"/>
      <c r="R13" s="1220"/>
      <c r="S13" s="1220"/>
      <c r="T13" s="1220"/>
      <c r="U13" s="1220"/>
      <c r="V13" s="1220"/>
      <c r="W13" s="1220"/>
      <c r="X13" s="1220"/>
      <c r="Y13" s="1220"/>
      <c r="Z13" s="1220"/>
      <c r="AA13" s="1220"/>
      <c r="AB13" s="1221"/>
    </row>
    <row r="14" spans="1:33" s="546" customFormat="1" ht="16.5" thickBot="1" x14ac:dyDescent="0.25">
      <c r="A14" s="630" t="s">
        <v>10</v>
      </c>
      <c r="B14" s="605" t="s">
        <v>10</v>
      </c>
      <c r="C14" s="566" t="s">
        <v>10</v>
      </c>
      <c r="D14" s="1326" t="s">
        <v>342</v>
      </c>
      <c r="E14" s="1327"/>
      <c r="F14" s="1327"/>
      <c r="G14" s="1327"/>
      <c r="H14" s="1327"/>
      <c r="I14" s="1327"/>
      <c r="J14" s="1327"/>
      <c r="K14" s="1327"/>
      <c r="L14" s="1327"/>
      <c r="M14" s="1327"/>
      <c r="N14" s="1327"/>
      <c r="O14" s="1327"/>
      <c r="P14" s="1327"/>
      <c r="Q14" s="1327"/>
      <c r="R14" s="1327"/>
      <c r="S14" s="1327"/>
      <c r="T14" s="1327"/>
      <c r="U14" s="1327"/>
      <c r="V14" s="1327"/>
      <c r="W14" s="1327"/>
      <c r="X14" s="1327"/>
      <c r="Y14" s="1327"/>
      <c r="Z14" s="573"/>
      <c r="AA14" s="573"/>
      <c r="AB14" s="574"/>
    </row>
    <row r="15" spans="1:33" s="546" customFormat="1" ht="63.75" customHeight="1" x14ac:dyDescent="0.2">
      <c r="A15" s="613"/>
      <c r="B15" s="832"/>
      <c r="C15" s="568"/>
      <c r="D15" s="649" t="s">
        <v>95</v>
      </c>
      <c r="E15" s="855" t="s">
        <v>55</v>
      </c>
      <c r="F15" s="856" t="s">
        <v>55</v>
      </c>
      <c r="G15" s="650" t="s">
        <v>275</v>
      </c>
      <c r="H15" s="635" t="s">
        <v>51</v>
      </c>
      <c r="I15" s="234">
        <f t="shared" ref="I15:I44" si="0">SUM(J15+L15)</f>
        <v>72.099999999999994</v>
      </c>
      <c r="J15" s="281">
        <v>72.099999999999994</v>
      </c>
      <c r="K15" s="281">
        <v>52.9</v>
      </c>
      <c r="L15" s="274"/>
      <c r="M15" s="690">
        <f t="shared" ref="M15:M40" si="1">SUM(N15+P15)</f>
        <v>71.2</v>
      </c>
      <c r="N15" s="712">
        <v>71.2</v>
      </c>
      <c r="O15" s="712">
        <v>67.900000000000006</v>
      </c>
      <c r="P15" s="713"/>
      <c r="Q15" s="580">
        <f t="shared" ref="Q15:Q39" si="2">SUM(R15+T15)</f>
        <v>74.760000000000005</v>
      </c>
      <c r="R15" s="857">
        <f t="shared" ref="R15:R40" si="3">SUM(N15*1.05)</f>
        <v>74.760000000000005</v>
      </c>
      <c r="S15" s="857">
        <f t="shared" ref="S15:S40" si="4">SUM(O15*1.05)</f>
        <v>71.295000000000016</v>
      </c>
      <c r="T15" s="858"/>
      <c r="U15" s="859">
        <f t="shared" ref="U15:U39" si="5">SUM(V15+X15)</f>
        <v>78.498000000000005</v>
      </c>
      <c r="V15" s="860">
        <f t="shared" ref="V15:V40" si="6">SUM(R15*1.05)</f>
        <v>78.498000000000005</v>
      </c>
      <c r="W15" s="860">
        <f t="shared" ref="W15:W40" si="7">SUM(S15*1.05)</f>
        <v>74.85975000000002</v>
      </c>
      <c r="X15" s="861"/>
      <c r="Y15" s="982" t="s">
        <v>268</v>
      </c>
      <c r="Z15" s="846" t="s">
        <v>298</v>
      </c>
      <c r="AA15" s="840" t="s">
        <v>323</v>
      </c>
      <c r="AB15" s="834" t="s">
        <v>323</v>
      </c>
    </row>
    <row r="16" spans="1:33" s="546" customFormat="1" ht="53.25" customHeight="1" x14ac:dyDescent="0.2">
      <c r="A16" s="613"/>
      <c r="B16" s="590"/>
      <c r="C16" s="565"/>
      <c r="D16" s="567" t="s">
        <v>85</v>
      </c>
      <c r="E16" s="862" t="s">
        <v>56</v>
      </c>
      <c r="F16" s="863" t="s">
        <v>56</v>
      </c>
      <c r="G16" s="577" t="s">
        <v>275</v>
      </c>
      <c r="H16" s="578" t="s">
        <v>51</v>
      </c>
      <c r="I16" s="234">
        <f t="shared" si="0"/>
        <v>140.69999999999999</v>
      </c>
      <c r="J16" s="285">
        <v>137</v>
      </c>
      <c r="K16" s="285">
        <v>99.7</v>
      </c>
      <c r="L16" s="758">
        <v>3.7</v>
      </c>
      <c r="M16" s="691">
        <f t="shared" si="1"/>
        <v>161.9</v>
      </c>
      <c r="N16" s="864">
        <v>161.9</v>
      </c>
      <c r="O16" s="864">
        <v>153.9</v>
      </c>
      <c r="P16" s="865"/>
      <c r="Q16" s="580">
        <f t="shared" si="2"/>
        <v>169.995</v>
      </c>
      <c r="R16" s="857">
        <f t="shared" si="3"/>
        <v>169.995</v>
      </c>
      <c r="S16" s="857">
        <f t="shared" si="4"/>
        <v>161.595</v>
      </c>
      <c r="T16" s="858"/>
      <c r="U16" s="866">
        <f t="shared" si="5"/>
        <v>178.49475000000001</v>
      </c>
      <c r="V16" s="867">
        <f t="shared" si="6"/>
        <v>178.49475000000001</v>
      </c>
      <c r="W16" s="867">
        <f t="shared" si="7"/>
        <v>169.67475000000002</v>
      </c>
      <c r="X16" s="868"/>
      <c r="Y16" s="982"/>
      <c r="Z16" s="572" t="s">
        <v>299</v>
      </c>
      <c r="AA16" s="556" t="s">
        <v>299</v>
      </c>
      <c r="AB16" s="575" t="s">
        <v>299</v>
      </c>
    </row>
    <row r="17" spans="1:28" s="546" customFormat="1" ht="57.75" customHeight="1" x14ac:dyDescent="0.2">
      <c r="A17" s="613"/>
      <c r="B17" s="590"/>
      <c r="C17" s="565"/>
      <c r="D17" s="567" t="s">
        <v>86</v>
      </c>
      <c r="E17" s="862" t="s">
        <v>57</v>
      </c>
      <c r="F17" s="863" t="s">
        <v>57</v>
      </c>
      <c r="G17" s="577" t="s">
        <v>275</v>
      </c>
      <c r="H17" s="578" t="s">
        <v>51</v>
      </c>
      <c r="I17" s="234">
        <f t="shared" si="0"/>
        <v>190.1</v>
      </c>
      <c r="J17" s="285">
        <v>188.5</v>
      </c>
      <c r="K17" s="285">
        <v>139.19999999999999</v>
      </c>
      <c r="L17" s="758">
        <v>1.6</v>
      </c>
      <c r="M17" s="691">
        <f t="shared" si="1"/>
        <v>215.9</v>
      </c>
      <c r="N17" s="864">
        <v>215.9</v>
      </c>
      <c r="O17" s="864">
        <v>204.7</v>
      </c>
      <c r="P17" s="865"/>
      <c r="Q17" s="580">
        <f t="shared" si="2"/>
        <v>226.69500000000002</v>
      </c>
      <c r="R17" s="857">
        <f t="shared" si="3"/>
        <v>226.69500000000002</v>
      </c>
      <c r="S17" s="857">
        <f t="shared" si="4"/>
        <v>214.935</v>
      </c>
      <c r="T17" s="858"/>
      <c r="U17" s="866">
        <f t="shared" si="5"/>
        <v>238.02975000000004</v>
      </c>
      <c r="V17" s="867">
        <f t="shared" si="6"/>
        <v>238.02975000000004</v>
      </c>
      <c r="W17" s="867">
        <f t="shared" si="7"/>
        <v>225.68175000000002</v>
      </c>
      <c r="X17" s="868"/>
      <c r="Y17" s="982"/>
      <c r="Z17" s="572" t="s">
        <v>302</v>
      </c>
      <c r="AA17" s="556" t="s">
        <v>302</v>
      </c>
      <c r="AB17" s="575" t="s">
        <v>302</v>
      </c>
    </row>
    <row r="18" spans="1:28" s="546" customFormat="1" ht="60" customHeight="1" x14ac:dyDescent="0.2">
      <c r="A18" s="614"/>
      <c r="B18" s="591"/>
      <c r="C18" s="565"/>
      <c r="D18" s="567" t="s">
        <v>111</v>
      </c>
      <c r="E18" s="862" t="s">
        <v>58</v>
      </c>
      <c r="F18" s="863" t="s">
        <v>58</v>
      </c>
      <c r="G18" s="577" t="s">
        <v>275</v>
      </c>
      <c r="H18" s="578" t="s">
        <v>51</v>
      </c>
      <c r="I18" s="234">
        <f t="shared" si="0"/>
        <v>143.69999999999999</v>
      </c>
      <c r="J18" s="285">
        <v>143.69999999999999</v>
      </c>
      <c r="K18" s="285">
        <v>106.4</v>
      </c>
      <c r="L18" s="758"/>
      <c r="M18" s="691">
        <f t="shared" si="1"/>
        <v>163.69999999999999</v>
      </c>
      <c r="N18" s="864">
        <v>163.69999999999999</v>
      </c>
      <c r="O18" s="864">
        <v>155.5</v>
      </c>
      <c r="P18" s="865"/>
      <c r="Q18" s="580">
        <f t="shared" si="2"/>
        <v>171.88499999999999</v>
      </c>
      <c r="R18" s="857">
        <f t="shared" si="3"/>
        <v>171.88499999999999</v>
      </c>
      <c r="S18" s="857">
        <f t="shared" si="4"/>
        <v>163.27500000000001</v>
      </c>
      <c r="T18" s="858"/>
      <c r="U18" s="866">
        <f t="shared" si="5"/>
        <v>180.47925000000001</v>
      </c>
      <c r="V18" s="867">
        <f t="shared" si="6"/>
        <v>180.47925000000001</v>
      </c>
      <c r="W18" s="867">
        <f t="shared" si="7"/>
        <v>171.43875000000003</v>
      </c>
      <c r="X18" s="868"/>
      <c r="Y18" s="982"/>
      <c r="Z18" s="572" t="s">
        <v>300</v>
      </c>
      <c r="AA18" s="556" t="s">
        <v>300</v>
      </c>
      <c r="AB18" s="575" t="s">
        <v>300</v>
      </c>
    </row>
    <row r="19" spans="1:28" s="546" customFormat="1" ht="33" customHeight="1" x14ac:dyDescent="0.2">
      <c r="A19" s="956"/>
      <c r="B19" s="958"/>
      <c r="C19" s="960"/>
      <c r="D19" s="962" t="s">
        <v>88</v>
      </c>
      <c r="E19" s="964" t="s">
        <v>59</v>
      </c>
      <c r="F19" s="964" t="s">
        <v>59</v>
      </c>
      <c r="G19" s="966" t="s">
        <v>275</v>
      </c>
      <c r="H19" s="578" t="s">
        <v>51</v>
      </c>
      <c r="I19" s="234">
        <f t="shared" si="0"/>
        <v>677</v>
      </c>
      <c r="J19" s="285">
        <v>677</v>
      </c>
      <c r="K19" s="285">
        <v>494.9</v>
      </c>
      <c r="L19" s="758"/>
      <c r="M19" s="691">
        <f t="shared" si="1"/>
        <v>668.7</v>
      </c>
      <c r="N19" s="864">
        <v>668.7</v>
      </c>
      <c r="O19" s="864">
        <v>643.1</v>
      </c>
      <c r="P19" s="865"/>
      <c r="Q19" s="580">
        <f t="shared" si="2"/>
        <v>702.1350000000001</v>
      </c>
      <c r="R19" s="857">
        <f t="shared" si="3"/>
        <v>702.1350000000001</v>
      </c>
      <c r="S19" s="857">
        <f t="shared" si="4"/>
        <v>675.25500000000011</v>
      </c>
      <c r="T19" s="858"/>
      <c r="U19" s="866">
        <f t="shared" si="5"/>
        <v>737.24175000000014</v>
      </c>
      <c r="V19" s="867">
        <f t="shared" si="6"/>
        <v>737.24175000000014</v>
      </c>
      <c r="W19" s="867">
        <f t="shared" si="7"/>
        <v>709.01775000000009</v>
      </c>
      <c r="X19" s="868"/>
      <c r="Y19" s="982"/>
      <c r="Z19" s="968" t="s">
        <v>301</v>
      </c>
      <c r="AA19" s="970" t="s">
        <v>324</v>
      </c>
      <c r="AB19" s="954" t="s">
        <v>311</v>
      </c>
    </row>
    <row r="20" spans="1:28" s="546" customFormat="1" ht="36.75" customHeight="1" x14ac:dyDescent="0.2">
      <c r="A20" s="957"/>
      <c r="B20" s="959"/>
      <c r="C20" s="961"/>
      <c r="D20" s="963"/>
      <c r="E20" s="965"/>
      <c r="F20" s="965"/>
      <c r="G20" s="967"/>
      <c r="H20" s="578" t="s">
        <v>52</v>
      </c>
      <c r="I20" s="234"/>
      <c r="J20" s="285"/>
      <c r="K20" s="285"/>
      <c r="L20" s="758"/>
      <c r="M20" s="691">
        <f t="shared" si="1"/>
        <v>1</v>
      </c>
      <c r="N20" s="864">
        <v>1</v>
      </c>
      <c r="O20" s="864">
        <v>1</v>
      </c>
      <c r="P20" s="865"/>
      <c r="Q20" s="580">
        <f t="shared" si="2"/>
        <v>1.05</v>
      </c>
      <c r="R20" s="857">
        <f t="shared" si="3"/>
        <v>1.05</v>
      </c>
      <c r="S20" s="857">
        <f t="shared" si="4"/>
        <v>1.05</v>
      </c>
      <c r="T20" s="858"/>
      <c r="U20" s="866">
        <f t="shared" ref="U20" si="8">SUM(V20+X20)</f>
        <v>1.1025</v>
      </c>
      <c r="V20" s="867">
        <f t="shared" si="6"/>
        <v>1.1025</v>
      </c>
      <c r="W20" s="867">
        <f t="shared" si="7"/>
        <v>1.1025</v>
      </c>
      <c r="X20" s="868"/>
      <c r="Y20" s="982"/>
      <c r="Z20" s="969"/>
      <c r="AA20" s="971"/>
      <c r="AB20" s="955"/>
    </row>
    <row r="21" spans="1:28" s="546" customFormat="1" ht="45.75" customHeight="1" x14ac:dyDescent="0.2">
      <c r="A21" s="956"/>
      <c r="B21" s="958"/>
      <c r="C21" s="960"/>
      <c r="D21" s="962" t="s">
        <v>137</v>
      </c>
      <c r="E21" s="964" t="s">
        <v>60</v>
      </c>
      <c r="F21" s="964" t="s">
        <v>60</v>
      </c>
      <c r="G21" s="966" t="s">
        <v>275</v>
      </c>
      <c r="H21" s="578" t="s">
        <v>51</v>
      </c>
      <c r="I21" s="234">
        <f t="shared" si="0"/>
        <v>445.2</v>
      </c>
      <c r="J21" s="285">
        <v>445.2</v>
      </c>
      <c r="K21" s="285">
        <v>325</v>
      </c>
      <c r="L21" s="758"/>
      <c r="M21" s="691">
        <f t="shared" si="1"/>
        <v>495.3</v>
      </c>
      <c r="N21" s="864">
        <v>495.3</v>
      </c>
      <c r="O21" s="864">
        <v>475.2</v>
      </c>
      <c r="P21" s="865"/>
      <c r="Q21" s="580">
        <f t="shared" si="2"/>
        <v>520.06500000000005</v>
      </c>
      <c r="R21" s="857">
        <f t="shared" si="3"/>
        <v>520.06500000000005</v>
      </c>
      <c r="S21" s="857">
        <f t="shared" si="4"/>
        <v>498.96000000000004</v>
      </c>
      <c r="T21" s="858"/>
      <c r="U21" s="866">
        <f t="shared" si="5"/>
        <v>546.06825000000003</v>
      </c>
      <c r="V21" s="867">
        <f t="shared" si="6"/>
        <v>546.06825000000003</v>
      </c>
      <c r="W21" s="867">
        <f t="shared" si="7"/>
        <v>523.90800000000002</v>
      </c>
      <c r="X21" s="868"/>
      <c r="Y21" s="982"/>
      <c r="Z21" s="968" t="s">
        <v>303</v>
      </c>
      <c r="AA21" s="970" t="s">
        <v>325</v>
      </c>
      <c r="AB21" s="954" t="s">
        <v>326</v>
      </c>
    </row>
    <row r="22" spans="1:28" s="546" customFormat="1" ht="34.5" customHeight="1" x14ac:dyDescent="0.2">
      <c r="A22" s="957"/>
      <c r="B22" s="959"/>
      <c r="C22" s="961"/>
      <c r="D22" s="963"/>
      <c r="E22" s="965"/>
      <c r="F22" s="965"/>
      <c r="G22" s="967"/>
      <c r="H22" s="578" t="s">
        <v>52</v>
      </c>
      <c r="I22" s="234"/>
      <c r="J22" s="285"/>
      <c r="K22" s="285"/>
      <c r="L22" s="758"/>
      <c r="M22" s="691">
        <f t="shared" si="1"/>
        <v>6.5</v>
      </c>
      <c r="N22" s="864">
        <v>6.5</v>
      </c>
      <c r="O22" s="864">
        <v>6.4</v>
      </c>
      <c r="P22" s="865"/>
      <c r="Q22" s="580">
        <f t="shared" si="2"/>
        <v>6.8250000000000002</v>
      </c>
      <c r="R22" s="857">
        <f t="shared" si="3"/>
        <v>6.8250000000000002</v>
      </c>
      <c r="S22" s="857">
        <f t="shared" si="4"/>
        <v>6.7200000000000006</v>
      </c>
      <c r="T22" s="858"/>
      <c r="U22" s="866">
        <f t="shared" ref="U22" si="9">SUM(V22+X22)</f>
        <v>7.1662500000000007</v>
      </c>
      <c r="V22" s="867">
        <f t="shared" si="6"/>
        <v>7.1662500000000007</v>
      </c>
      <c r="W22" s="867">
        <f t="shared" si="7"/>
        <v>7.0560000000000009</v>
      </c>
      <c r="X22" s="868"/>
      <c r="Y22" s="982"/>
      <c r="Z22" s="969"/>
      <c r="AA22" s="971"/>
      <c r="AB22" s="955"/>
    </row>
    <row r="23" spans="1:28" s="546" customFormat="1" ht="39" customHeight="1" x14ac:dyDescent="0.2">
      <c r="A23" s="956"/>
      <c r="B23" s="958"/>
      <c r="C23" s="960"/>
      <c r="D23" s="962" t="s">
        <v>294</v>
      </c>
      <c r="E23" s="964" t="s">
        <v>61</v>
      </c>
      <c r="F23" s="964" t="s">
        <v>61</v>
      </c>
      <c r="G23" s="966" t="s">
        <v>275</v>
      </c>
      <c r="H23" s="578" t="s">
        <v>51</v>
      </c>
      <c r="I23" s="234">
        <f t="shared" si="0"/>
        <v>451.5</v>
      </c>
      <c r="J23" s="285">
        <v>451.5</v>
      </c>
      <c r="K23" s="285">
        <v>333.29999999999995</v>
      </c>
      <c r="L23" s="758"/>
      <c r="M23" s="691">
        <f t="shared" si="1"/>
        <v>449.5</v>
      </c>
      <c r="N23" s="864">
        <v>449.5</v>
      </c>
      <c r="O23" s="864">
        <v>433.4</v>
      </c>
      <c r="P23" s="865"/>
      <c r="Q23" s="580">
        <f t="shared" si="2"/>
        <v>471.97500000000002</v>
      </c>
      <c r="R23" s="857">
        <f t="shared" si="3"/>
        <v>471.97500000000002</v>
      </c>
      <c r="S23" s="857">
        <f t="shared" si="4"/>
        <v>455.07</v>
      </c>
      <c r="T23" s="858"/>
      <c r="U23" s="866">
        <f t="shared" si="5"/>
        <v>495.57375000000002</v>
      </c>
      <c r="V23" s="867">
        <f t="shared" si="6"/>
        <v>495.57375000000002</v>
      </c>
      <c r="W23" s="867">
        <f t="shared" si="7"/>
        <v>477.82350000000002</v>
      </c>
      <c r="X23" s="868"/>
      <c r="Y23" s="982"/>
      <c r="Z23" s="968" t="s">
        <v>304</v>
      </c>
      <c r="AA23" s="970" t="s">
        <v>327</v>
      </c>
      <c r="AB23" s="954" t="s">
        <v>328</v>
      </c>
    </row>
    <row r="24" spans="1:28" s="546" customFormat="1" ht="36.75" customHeight="1" x14ac:dyDescent="0.2">
      <c r="A24" s="957"/>
      <c r="B24" s="959"/>
      <c r="C24" s="961"/>
      <c r="D24" s="963"/>
      <c r="E24" s="965"/>
      <c r="F24" s="965"/>
      <c r="G24" s="967"/>
      <c r="H24" s="578" t="s">
        <v>52</v>
      </c>
      <c r="I24" s="234"/>
      <c r="J24" s="285"/>
      <c r="K24" s="285"/>
      <c r="L24" s="758"/>
      <c r="M24" s="691">
        <f t="shared" si="1"/>
        <v>10.1</v>
      </c>
      <c r="N24" s="864">
        <v>10.1</v>
      </c>
      <c r="O24" s="864">
        <v>10</v>
      </c>
      <c r="P24" s="865"/>
      <c r="Q24" s="580">
        <f t="shared" si="2"/>
        <v>10.605</v>
      </c>
      <c r="R24" s="857">
        <f t="shared" si="3"/>
        <v>10.605</v>
      </c>
      <c r="S24" s="857">
        <f t="shared" si="4"/>
        <v>10.5</v>
      </c>
      <c r="T24" s="858"/>
      <c r="U24" s="866">
        <f t="shared" ref="U24" si="10">SUM(V24+X24)</f>
        <v>11.135250000000001</v>
      </c>
      <c r="V24" s="867">
        <f t="shared" si="6"/>
        <v>11.135250000000001</v>
      </c>
      <c r="W24" s="867">
        <f t="shared" si="7"/>
        <v>11.025</v>
      </c>
      <c r="X24" s="868"/>
      <c r="Y24" s="982"/>
      <c r="Z24" s="969"/>
      <c r="AA24" s="971"/>
      <c r="AB24" s="955"/>
    </row>
    <row r="25" spans="1:28" s="546" customFormat="1" ht="30.75" customHeight="1" x14ac:dyDescent="0.2">
      <c r="A25" s="956"/>
      <c r="B25" s="958"/>
      <c r="C25" s="960"/>
      <c r="D25" s="962" t="s">
        <v>259</v>
      </c>
      <c r="E25" s="980" t="s">
        <v>62</v>
      </c>
      <c r="F25" s="964" t="s">
        <v>62</v>
      </c>
      <c r="G25" s="966" t="s">
        <v>275</v>
      </c>
      <c r="H25" s="578" t="s">
        <v>51</v>
      </c>
      <c r="I25" s="234">
        <f t="shared" si="0"/>
        <v>439.3</v>
      </c>
      <c r="J25" s="285">
        <v>439.3</v>
      </c>
      <c r="K25" s="285">
        <v>324.8</v>
      </c>
      <c r="L25" s="758"/>
      <c r="M25" s="691">
        <f t="shared" si="1"/>
        <v>408.8</v>
      </c>
      <c r="N25" s="864">
        <v>408.8</v>
      </c>
      <c r="O25" s="864">
        <v>394.3</v>
      </c>
      <c r="P25" s="865"/>
      <c r="Q25" s="580">
        <f t="shared" si="2"/>
        <v>429.24</v>
      </c>
      <c r="R25" s="857">
        <f t="shared" si="3"/>
        <v>429.24</v>
      </c>
      <c r="S25" s="857">
        <f t="shared" si="4"/>
        <v>414.01500000000004</v>
      </c>
      <c r="T25" s="858"/>
      <c r="U25" s="866">
        <f t="shared" si="5"/>
        <v>450.70200000000006</v>
      </c>
      <c r="V25" s="867">
        <f t="shared" si="6"/>
        <v>450.70200000000006</v>
      </c>
      <c r="W25" s="867">
        <f t="shared" si="7"/>
        <v>434.71575000000007</v>
      </c>
      <c r="X25" s="868"/>
      <c r="Y25" s="982"/>
      <c r="Z25" s="968" t="s">
        <v>305</v>
      </c>
      <c r="AA25" s="970" t="s">
        <v>305</v>
      </c>
      <c r="AB25" s="954" t="s">
        <v>329</v>
      </c>
    </row>
    <row r="26" spans="1:28" s="546" customFormat="1" ht="29.25" customHeight="1" x14ac:dyDescent="0.2">
      <c r="A26" s="957"/>
      <c r="B26" s="959"/>
      <c r="C26" s="961"/>
      <c r="D26" s="963"/>
      <c r="E26" s="981"/>
      <c r="F26" s="965"/>
      <c r="G26" s="967"/>
      <c r="H26" s="578" t="s">
        <v>52</v>
      </c>
      <c r="I26" s="234">
        <f t="shared" ref="I26" si="11">SUM(J26+L26)</f>
        <v>0</v>
      </c>
      <c r="J26" s="285"/>
      <c r="K26" s="285"/>
      <c r="L26" s="758"/>
      <c r="M26" s="691">
        <f t="shared" si="1"/>
        <v>15</v>
      </c>
      <c r="N26" s="864">
        <v>15</v>
      </c>
      <c r="O26" s="864">
        <v>14.7</v>
      </c>
      <c r="P26" s="865"/>
      <c r="Q26" s="580">
        <f t="shared" ref="Q26" si="12">SUM(R26+T26)</f>
        <v>15.75</v>
      </c>
      <c r="R26" s="857">
        <f t="shared" si="3"/>
        <v>15.75</v>
      </c>
      <c r="S26" s="857">
        <f t="shared" si="4"/>
        <v>15.435</v>
      </c>
      <c r="T26" s="858"/>
      <c r="U26" s="866">
        <f t="shared" ref="U26" si="13">SUM(V26+X26)</f>
        <v>16.537500000000001</v>
      </c>
      <c r="V26" s="867">
        <f t="shared" si="6"/>
        <v>16.537500000000001</v>
      </c>
      <c r="W26" s="867">
        <f t="shared" si="7"/>
        <v>16.20675</v>
      </c>
      <c r="X26" s="868"/>
      <c r="Y26" s="982"/>
      <c r="Z26" s="969"/>
      <c r="AA26" s="971"/>
      <c r="AB26" s="955"/>
    </row>
    <row r="27" spans="1:28" s="546" customFormat="1" ht="42" customHeight="1" x14ac:dyDescent="0.2">
      <c r="A27" s="956"/>
      <c r="B27" s="958"/>
      <c r="C27" s="960"/>
      <c r="D27" s="972" t="s">
        <v>349</v>
      </c>
      <c r="E27" s="964" t="s">
        <v>63</v>
      </c>
      <c r="F27" s="964" t="s">
        <v>63</v>
      </c>
      <c r="G27" s="966" t="s">
        <v>275</v>
      </c>
      <c r="H27" s="578" t="s">
        <v>51</v>
      </c>
      <c r="I27" s="234">
        <f t="shared" si="0"/>
        <v>992.7</v>
      </c>
      <c r="J27" s="285">
        <f>986+5.2</f>
        <v>991.2</v>
      </c>
      <c r="K27" s="285">
        <f>717.3+4</f>
        <v>721.3</v>
      </c>
      <c r="L27" s="758">
        <v>1.5</v>
      </c>
      <c r="M27" s="691">
        <f t="shared" si="1"/>
        <v>1044.9000000000001</v>
      </c>
      <c r="N27" s="864">
        <v>1044.9000000000001</v>
      </c>
      <c r="O27" s="864">
        <v>1006</v>
      </c>
      <c r="P27" s="865"/>
      <c r="Q27" s="580">
        <f t="shared" si="2"/>
        <v>1097.1450000000002</v>
      </c>
      <c r="R27" s="857">
        <f t="shared" si="3"/>
        <v>1097.1450000000002</v>
      </c>
      <c r="S27" s="857">
        <f t="shared" si="4"/>
        <v>1056.3</v>
      </c>
      <c r="T27" s="858"/>
      <c r="U27" s="866">
        <f t="shared" si="5"/>
        <v>1152.0022500000002</v>
      </c>
      <c r="V27" s="867">
        <f t="shared" si="6"/>
        <v>1152.0022500000002</v>
      </c>
      <c r="W27" s="867">
        <f t="shared" si="7"/>
        <v>1109.115</v>
      </c>
      <c r="X27" s="868"/>
      <c r="Y27" s="982"/>
      <c r="Z27" s="968" t="s">
        <v>306</v>
      </c>
      <c r="AA27" s="970" t="s">
        <v>330</v>
      </c>
      <c r="AB27" s="954" t="s">
        <v>314</v>
      </c>
    </row>
    <row r="28" spans="1:28" s="546" customFormat="1" ht="40.5" customHeight="1" x14ac:dyDescent="0.2">
      <c r="A28" s="957"/>
      <c r="B28" s="959"/>
      <c r="C28" s="961"/>
      <c r="D28" s="973"/>
      <c r="E28" s="965"/>
      <c r="F28" s="965"/>
      <c r="G28" s="967"/>
      <c r="H28" s="578" t="s">
        <v>52</v>
      </c>
      <c r="I28" s="234"/>
      <c r="J28" s="285"/>
      <c r="K28" s="285"/>
      <c r="L28" s="758"/>
      <c r="M28" s="691">
        <f t="shared" si="1"/>
        <v>28.2</v>
      </c>
      <c r="N28" s="864">
        <v>28.2</v>
      </c>
      <c r="O28" s="864">
        <v>27.7</v>
      </c>
      <c r="P28" s="865"/>
      <c r="Q28" s="580">
        <f t="shared" ref="Q28:Q34" si="14">SUM(R28+T28)</f>
        <v>29.61</v>
      </c>
      <c r="R28" s="857">
        <f t="shared" si="3"/>
        <v>29.61</v>
      </c>
      <c r="S28" s="857">
        <f t="shared" si="4"/>
        <v>29.085000000000001</v>
      </c>
      <c r="T28" s="858"/>
      <c r="U28" s="866">
        <f t="shared" ref="U28" si="15">SUM(V28+X28)</f>
        <v>31.090500000000002</v>
      </c>
      <c r="V28" s="867">
        <f t="shared" si="6"/>
        <v>31.090500000000002</v>
      </c>
      <c r="W28" s="867">
        <f t="shared" si="7"/>
        <v>30.539250000000003</v>
      </c>
      <c r="X28" s="868"/>
      <c r="Y28" s="982"/>
      <c r="Z28" s="969"/>
      <c r="AA28" s="971"/>
      <c r="AB28" s="955"/>
    </row>
    <row r="29" spans="1:28" s="546" customFormat="1" ht="30" customHeight="1" x14ac:dyDescent="0.2">
      <c r="A29" s="956"/>
      <c r="B29" s="958"/>
      <c r="C29" s="960"/>
      <c r="D29" s="962" t="s">
        <v>90</v>
      </c>
      <c r="E29" s="980" t="s">
        <v>64</v>
      </c>
      <c r="F29" s="964" t="s">
        <v>64</v>
      </c>
      <c r="G29" s="966" t="s">
        <v>275</v>
      </c>
      <c r="H29" s="578" t="s">
        <v>51</v>
      </c>
      <c r="I29" s="234">
        <f t="shared" si="0"/>
        <v>283.8</v>
      </c>
      <c r="J29" s="285">
        <v>283.8</v>
      </c>
      <c r="K29" s="285">
        <v>204.6</v>
      </c>
      <c r="L29" s="758"/>
      <c r="M29" s="691">
        <f t="shared" si="1"/>
        <v>294.7</v>
      </c>
      <c r="N29" s="864">
        <v>294.7</v>
      </c>
      <c r="O29" s="864">
        <v>285.39999999999998</v>
      </c>
      <c r="P29" s="865"/>
      <c r="Q29" s="580">
        <f t="shared" si="2"/>
        <v>309.435</v>
      </c>
      <c r="R29" s="857">
        <f t="shared" si="3"/>
        <v>309.435</v>
      </c>
      <c r="S29" s="857">
        <f t="shared" si="4"/>
        <v>299.67</v>
      </c>
      <c r="T29" s="858"/>
      <c r="U29" s="866">
        <f t="shared" si="5"/>
        <v>324.90674999999999</v>
      </c>
      <c r="V29" s="867">
        <f t="shared" si="6"/>
        <v>324.90674999999999</v>
      </c>
      <c r="W29" s="867">
        <f t="shared" si="7"/>
        <v>314.65350000000001</v>
      </c>
      <c r="X29" s="868"/>
      <c r="Y29" s="982"/>
      <c r="Z29" s="968" t="s">
        <v>307</v>
      </c>
      <c r="AA29" s="970" t="s">
        <v>331</v>
      </c>
      <c r="AB29" s="954" t="s">
        <v>332</v>
      </c>
    </row>
    <row r="30" spans="1:28" s="546" customFormat="1" ht="32.25" customHeight="1" x14ac:dyDescent="0.2">
      <c r="A30" s="957"/>
      <c r="B30" s="959"/>
      <c r="C30" s="961"/>
      <c r="D30" s="963"/>
      <c r="E30" s="981"/>
      <c r="F30" s="965"/>
      <c r="G30" s="967"/>
      <c r="H30" s="578" t="s">
        <v>52</v>
      </c>
      <c r="I30" s="234">
        <f t="shared" ref="I30" si="16">SUM(J30+L30)</f>
        <v>0</v>
      </c>
      <c r="J30" s="285"/>
      <c r="K30" s="285"/>
      <c r="L30" s="758"/>
      <c r="M30" s="691">
        <f t="shared" si="1"/>
        <v>12.7</v>
      </c>
      <c r="N30" s="864">
        <v>12.7</v>
      </c>
      <c r="O30" s="864">
        <v>12.5</v>
      </c>
      <c r="P30" s="865"/>
      <c r="Q30" s="580">
        <f t="shared" si="14"/>
        <v>13.334999999999999</v>
      </c>
      <c r="R30" s="857">
        <f t="shared" si="3"/>
        <v>13.334999999999999</v>
      </c>
      <c r="S30" s="857">
        <f t="shared" si="4"/>
        <v>13.125</v>
      </c>
      <c r="T30" s="858"/>
      <c r="U30" s="866">
        <f t="shared" ref="U30" si="17">SUM(V30+X30)</f>
        <v>14.001749999999999</v>
      </c>
      <c r="V30" s="867">
        <f t="shared" si="6"/>
        <v>14.001749999999999</v>
      </c>
      <c r="W30" s="867">
        <f t="shared" si="7"/>
        <v>13.78125</v>
      </c>
      <c r="X30" s="868"/>
      <c r="Y30" s="982"/>
      <c r="Z30" s="969"/>
      <c r="AA30" s="971"/>
      <c r="AB30" s="955"/>
    </row>
    <row r="31" spans="1:28" s="546" customFormat="1" ht="39" customHeight="1" x14ac:dyDescent="0.2">
      <c r="A31" s="956"/>
      <c r="B31" s="958"/>
      <c r="C31" s="960"/>
      <c r="D31" s="962" t="s">
        <v>260</v>
      </c>
      <c r="E31" s="964" t="s">
        <v>65</v>
      </c>
      <c r="F31" s="964" t="s">
        <v>65</v>
      </c>
      <c r="G31" s="966" t="s">
        <v>275</v>
      </c>
      <c r="H31" s="578" t="s">
        <v>51</v>
      </c>
      <c r="I31" s="234">
        <f t="shared" si="0"/>
        <v>317.40000000000003</v>
      </c>
      <c r="J31" s="285">
        <v>317.40000000000003</v>
      </c>
      <c r="K31" s="285">
        <v>235</v>
      </c>
      <c r="L31" s="758"/>
      <c r="M31" s="691">
        <f t="shared" si="1"/>
        <v>336.9</v>
      </c>
      <c r="N31" s="864">
        <v>336.9</v>
      </c>
      <c r="O31" s="864">
        <v>325.5</v>
      </c>
      <c r="P31" s="869"/>
      <c r="Q31" s="580">
        <f t="shared" si="2"/>
        <v>353.745</v>
      </c>
      <c r="R31" s="857">
        <f t="shared" si="3"/>
        <v>353.745</v>
      </c>
      <c r="S31" s="857">
        <f t="shared" si="4"/>
        <v>341.77500000000003</v>
      </c>
      <c r="T31" s="858"/>
      <c r="U31" s="866">
        <f t="shared" si="5"/>
        <v>371.43225000000001</v>
      </c>
      <c r="V31" s="867">
        <f t="shared" si="6"/>
        <v>371.43225000000001</v>
      </c>
      <c r="W31" s="867">
        <f t="shared" si="7"/>
        <v>358.86375000000004</v>
      </c>
      <c r="X31" s="868"/>
      <c r="Y31" s="982"/>
      <c r="Z31" s="968" t="s">
        <v>308</v>
      </c>
      <c r="AA31" s="970" t="s">
        <v>333</v>
      </c>
      <c r="AB31" s="954" t="s">
        <v>334</v>
      </c>
    </row>
    <row r="32" spans="1:28" s="546" customFormat="1" ht="36.75" customHeight="1" x14ac:dyDescent="0.2">
      <c r="A32" s="957"/>
      <c r="B32" s="959"/>
      <c r="C32" s="961"/>
      <c r="D32" s="963"/>
      <c r="E32" s="965"/>
      <c r="F32" s="965"/>
      <c r="G32" s="967"/>
      <c r="H32" s="578" t="s">
        <v>52</v>
      </c>
      <c r="I32" s="234"/>
      <c r="J32" s="285"/>
      <c r="K32" s="285"/>
      <c r="L32" s="758"/>
      <c r="M32" s="691">
        <f t="shared" si="1"/>
        <v>8.1</v>
      </c>
      <c r="N32" s="864">
        <v>8.1</v>
      </c>
      <c r="O32" s="864">
        <v>8</v>
      </c>
      <c r="P32" s="869"/>
      <c r="Q32" s="580">
        <f t="shared" si="14"/>
        <v>8.5050000000000008</v>
      </c>
      <c r="R32" s="857">
        <f t="shared" si="3"/>
        <v>8.5050000000000008</v>
      </c>
      <c r="S32" s="857">
        <f t="shared" si="4"/>
        <v>8.4</v>
      </c>
      <c r="T32" s="858"/>
      <c r="U32" s="866">
        <f t="shared" ref="U32" si="18">SUM(V32+X32)</f>
        <v>8.9302500000000009</v>
      </c>
      <c r="V32" s="867">
        <f t="shared" si="6"/>
        <v>8.9302500000000009</v>
      </c>
      <c r="W32" s="867">
        <f t="shared" si="7"/>
        <v>8.82</v>
      </c>
      <c r="X32" s="868"/>
      <c r="Y32" s="982"/>
      <c r="Z32" s="969"/>
      <c r="AA32" s="971"/>
      <c r="AB32" s="955"/>
    </row>
    <row r="33" spans="1:31" s="546" customFormat="1" ht="39.75" customHeight="1" x14ac:dyDescent="0.2">
      <c r="A33" s="956"/>
      <c r="B33" s="958"/>
      <c r="C33" s="960"/>
      <c r="D33" s="962" t="s">
        <v>91</v>
      </c>
      <c r="E33" s="964" t="s">
        <v>66</v>
      </c>
      <c r="F33" s="964" t="s">
        <v>66</v>
      </c>
      <c r="G33" s="966" t="s">
        <v>275</v>
      </c>
      <c r="H33" s="578" t="s">
        <v>51</v>
      </c>
      <c r="I33" s="234">
        <f t="shared" si="0"/>
        <v>293.90000000000003</v>
      </c>
      <c r="J33" s="285">
        <v>291.70000000000005</v>
      </c>
      <c r="K33" s="285">
        <v>211.2</v>
      </c>
      <c r="L33" s="758">
        <v>2.2000000000000002</v>
      </c>
      <c r="M33" s="691">
        <f t="shared" si="1"/>
        <v>316.39999999999998</v>
      </c>
      <c r="N33" s="864">
        <v>316.39999999999998</v>
      </c>
      <c r="O33" s="864">
        <v>305.89999999999998</v>
      </c>
      <c r="P33" s="865"/>
      <c r="Q33" s="580">
        <f t="shared" si="2"/>
        <v>332.21999999999997</v>
      </c>
      <c r="R33" s="857">
        <f t="shared" si="3"/>
        <v>332.21999999999997</v>
      </c>
      <c r="S33" s="857">
        <f t="shared" si="4"/>
        <v>321.19499999999999</v>
      </c>
      <c r="T33" s="858"/>
      <c r="U33" s="866">
        <f t="shared" si="5"/>
        <v>348.83099999999996</v>
      </c>
      <c r="V33" s="867">
        <f t="shared" si="6"/>
        <v>348.83099999999996</v>
      </c>
      <c r="W33" s="867">
        <f t="shared" si="7"/>
        <v>337.25475</v>
      </c>
      <c r="X33" s="868"/>
      <c r="Y33" s="982"/>
      <c r="Z33" s="968" t="s">
        <v>309</v>
      </c>
      <c r="AA33" s="970" t="s">
        <v>335</v>
      </c>
      <c r="AB33" s="954" t="s">
        <v>336</v>
      </c>
    </row>
    <row r="34" spans="1:31" s="546" customFormat="1" ht="33.75" customHeight="1" thickBot="1" x14ac:dyDescent="0.25">
      <c r="A34" s="974"/>
      <c r="B34" s="975"/>
      <c r="C34" s="976"/>
      <c r="D34" s="977"/>
      <c r="E34" s="978"/>
      <c r="F34" s="978"/>
      <c r="G34" s="979"/>
      <c r="H34" s="635" t="s">
        <v>52</v>
      </c>
      <c r="I34" s="234"/>
      <c r="J34" s="281"/>
      <c r="K34" s="281"/>
      <c r="L34" s="274"/>
      <c r="M34" s="692">
        <f t="shared" si="1"/>
        <v>8.8000000000000007</v>
      </c>
      <c r="N34" s="870">
        <v>8.8000000000000007</v>
      </c>
      <c r="O34" s="870">
        <v>8.6999999999999993</v>
      </c>
      <c r="P34" s="714"/>
      <c r="Q34" s="580">
        <f t="shared" si="14"/>
        <v>9.240000000000002</v>
      </c>
      <c r="R34" s="857">
        <f t="shared" si="3"/>
        <v>9.240000000000002</v>
      </c>
      <c r="S34" s="857">
        <f t="shared" si="4"/>
        <v>9.1349999999999998</v>
      </c>
      <c r="T34" s="858"/>
      <c r="U34" s="871">
        <f t="shared" ref="U34" si="19">SUM(V34+X34)</f>
        <v>9.7020000000000017</v>
      </c>
      <c r="V34" s="867">
        <f t="shared" si="6"/>
        <v>9.7020000000000017</v>
      </c>
      <c r="W34" s="867">
        <f t="shared" si="7"/>
        <v>9.5917499999999993</v>
      </c>
      <c r="X34" s="868"/>
      <c r="Y34" s="982"/>
      <c r="Z34" s="969"/>
      <c r="AA34" s="971"/>
      <c r="AB34" s="955"/>
    </row>
    <row r="35" spans="1:31" s="546" customFormat="1" ht="64.5" customHeight="1" x14ac:dyDescent="0.2">
      <c r="A35" s="841"/>
      <c r="B35" s="842"/>
      <c r="C35" s="843"/>
      <c r="D35" s="844" t="s">
        <v>110</v>
      </c>
      <c r="E35" s="872" t="s">
        <v>100</v>
      </c>
      <c r="F35" s="873" t="s">
        <v>100</v>
      </c>
      <c r="G35" s="845" t="s">
        <v>275</v>
      </c>
      <c r="H35" s="635" t="s">
        <v>51</v>
      </c>
      <c r="I35" s="234">
        <f>SUM(J35+L35)</f>
        <v>115.3</v>
      </c>
      <c r="J35" s="281">
        <v>115.3</v>
      </c>
      <c r="K35" s="281">
        <v>85.6</v>
      </c>
      <c r="L35" s="759"/>
      <c r="M35" s="692">
        <f t="shared" si="1"/>
        <v>144.4</v>
      </c>
      <c r="N35" s="870">
        <v>144.4</v>
      </c>
      <c r="O35" s="870">
        <v>141</v>
      </c>
      <c r="P35" s="874"/>
      <c r="Q35" s="580">
        <f>SUM(R35+T35)</f>
        <v>151.62</v>
      </c>
      <c r="R35" s="857">
        <f>SUM(N35*1.05)</f>
        <v>151.62</v>
      </c>
      <c r="S35" s="857">
        <f t="shared" ref="S35" si="20">SUM(O35*1.05)</f>
        <v>148.05000000000001</v>
      </c>
      <c r="T35" s="858"/>
      <c r="U35" s="871">
        <f>SUM(V35+X35)</f>
        <v>159.20100000000002</v>
      </c>
      <c r="V35" s="853">
        <f>SUM(R35*1.05)</f>
        <v>159.20100000000002</v>
      </c>
      <c r="W35" s="853">
        <f t="shared" ref="W35" si="21">SUM(S35*1.05)</f>
        <v>155.45250000000001</v>
      </c>
      <c r="X35" s="875"/>
      <c r="Y35" s="982"/>
      <c r="Z35" s="838" t="s">
        <v>310</v>
      </c>
      <c r="AA35" s="839" t="s">
        <v>337</v>
      </c>
      <c r="AB35" s="833" t="s">
        <v>337</v>
      </c>
    </row>
    <row r="36" spans="1:31" s="546" customFormat="1" ht="61.5" customHeight="1" x14ac:dyDescent="0.2">
      <c r="A36" s="613"/>
      <c r="B36" s="590"/>
      <c r="C36" s="565"/>
      <c r="D36" s="567" t="s">
        <v>293</v>
      </c>
      <c r="E36" s="862" t="s">
        <v>69</v>
      </c>
      <c r="F36" s="863" t="s">
        <v>69</v>
      </c>
      <c r="G36" s="577" t="s">
        <v>275</v>
      </c>
      <c r="H36" s="578" t="s">
        <v>51</v>
      </c>
      <c r="I36" s="234">
        <f t="shared" si="0"/>
        <v>31.3</v>
      </c>
      <c r="J36" s="285">
        <v>31.3</v>
      </c>
      <c r="K36" s="285">
        <v>24.8</v>
      </c>
      <c r="L36" s="760"/>
      <c r="M36" s="691">
        <f t="shared" si="1"/>
        <v>33.9</v>
      </c>
      <c r="N36" s="864">
        <v>33.9</v>
      </c>
      <c r="O36" s="864">
        <v>33.4</v>
      </c>
      <c r="P36" s="876"/>
      <c r="Q36" s="580">
        <f t="shared" si="2"/>
        <v>35.594999999999999</v>
      </c>
      <c r="R36" s="857">
        <f t="shared" si="3"/>
        <v>35.594999999999999</v>
      </c>
      <c r="S36" s="857">
        <f t="shared" si="4"/>
        <v>35.07</v>
      </c>
      <c r="T36" s="858"/>
      <c r="U36" s="866">
        <f t="shared" si="5"/>
        <v>37.374749999999999</v>
      </c>
      <c r="V36" s="867">
        <f t="shared" si="6"/>
        <v>37.374749999999999</v>
      </c>
      <c r="W36" s="867">
        <f t="shared" si="7"/>
        <v>36.823500000000003</v>
      </c>
      <c r="X36" s="868"/>
      <c r="Y36" s="982"/>
      <c r="Z36" s="572" t="s">
        <v>311</v>
      </c>
      <c r="AA36" s="556" t="s">
        <v>338</v>
      </c>
      <c r="AB36" s="575" t="s">
        <v>338</v>
      </c>
    </row>
    <row r="37" spans="1:31" s="546" customFormat="1" ht="69.75" customHeight="1" x14ac:dyDescent="0.2">
      <c r="A37" s="835"/>
      <c r="B37" s="831"/>
      <c r="C37" s="830"/>
      <c r="D37" s="836" t="s">
        <v>113</v>
      </c>
      <c r="E37" s="877" t="s">
        <v>70</v>
      </c>
      <c r="F37" s="877" t="s">
        <v>70</v>
      </c>
      <c r="G37" s="837" t="s">
        <v>275</v>
      </c>
      <c r="H37" s="578" t="s">
        <v>51</v>
      </c>
      <c r="I37" s="234">
        <f t="shared" si="0"/>
        <v>22</v>
      </c>
      <c r="J37" s="285">
        <v>22</v>
      </c>
      <c r="K37" s="285">
        <v>16.899999999999999</v>
      </c>
      <c r="L37" s="760"/>
      <c r="M37" s="691">
        <f t="shared" si="1"/>
        <v>35.5</v>
      </c>
      <c r="N37" s="864">
        <v>35.5</v>
      </c>
      <c r="O37" s="864">
        <v>35</v>
      </c>
      <c r="P37" s="876"/>
      <c r="Q37" s="580">
        <f t="shared" si="2"/>
        <v>37.274999999999999</v>
      </c>
      <c r="R37" s="857">
        <f t="shared" si="3"/>
        <v>37.274999999999999</v>
      </c>
      <c r="S37" s="857">
        <f t="shared" si="4"/>
        <v>36.75</v>
      </c>
      <c r="T37" s="858"/>
      <c r="U37" s="866">
        <f t="shared" si="5"/>
        <v>39.138750000000002</v>
      </c>
      <c r="V37" s="867">
        <f t="shared" si="6"/>
        <v>39.138750000000002</v>
      </c>
      <c r="W37" s="867">
        <f t="shared" si="7"/>
        <v>38.587499999999999</v>
      </c>
      <c r="X37" s="868"/>
      <c r="Y37" s="982"/>
      <c r="Z37" s="838" t="s">
        <v>312</v>
      </c>
      <c r="AA37" s="839" t="s">
        <v>339</v>
      </c>
      <c r="AB37" s="833" t="s">
        <v>339</v>
      </c>
    </row>
    <row r="38" spans="1:31" s="546" customFormat="1" ht="55.5" customHeight="1" x14ac:dyDescent="0.2">
      <c r="A38" s="613"/>
      <c r="B38" s="590"/>
      <c r="C38" s="565"/>
      <c r="D38" s="567" t="s">
        <v>118</v>
      </c>
      <c r="E38" s="862" t="s">
        <v>72</v>
      </c>
      <c r="F38" s="863" t="s">
        <v>72</v>
      </c>
      <c r="G38" s="577" t="s">
        <v>275</v>
      </c>
      <c r="H38" s="578" t="s">
        <v>51</v>
      </c>
      <c r="I38" s="234">
        <f t="shared" si="0"/>
        <v>22.4</v>
      </c>
      <c r="J38" s="285">
        <v>22.4</v>
      </c>
      <c r="K38" s="285"/>
      <c r="L38" s="760"/>
      <c r="M38" s="691">
        <f t="shared" si="1"/>
        <v>37.9</v>
      </c>
      <c r="N38" s="864">
        <v>37.9</v>
      </c>
      <c r="O38" s="864"/>
      <c r="P38" s="876"/>
      <c r="Q38" s="580">
        <f t="shared" si="2"/>
        <v>39.795000000000002</v>
      </c>
      <c r="R38" s="857">
        <f t="shared" si="3"/>
        <v>39.795000000000002</v>
      </c>
      <c r="S38" s="857">
        <f t="shared" si="4"/>
        <v>0</v>
      </c>
      <c r="T38" s="858"/>
      <c r="U38" s="866">
        <f t="shared" si="5"/>
        <v>41.784750000000003</v>
      </c>
      <c r="V38" s="867">
        <f t="shared" si="6"/>
        <v>41.784750000000003</v>
      </c>
      <c r="W38" s="867">
        <f t="shared" si="7"/>
        <v>0</v>
      </c>
      <c r="X38" s="868"/>
      <c r="Y38" s="982"/>
      <c r="Z38" s="572" t="s">
        <v>313</v>
      </c>
      <c r="AA38" s="556" t="s">
        <v>313</v>
      </c>
      <c r="AB38" s="575" t="s">
        <v>313</v>
      </c>
    </row>
    <row r="39" spans="1:31" s="546" customFormat="1" ht="54" customHeight="1" x14ac:dyDescent="0.2">
      <c r="A39" s="613"/>
      <c r="B39" s="590"/>
      <c r="C39" s="565"/>
      <c r="D39" s="567" t="s">
        <v>82</v>
      </c>
      <c r="E39" s="862" t="s">
        <v>72</v>
      </c>
      <c r="F39" s="863" t="s">
        <v>72</v>
      </c>
      <c r="G39" s="577" t="s">
        <v>275</v>
      </c>
      <c r="H39" s="578" t="s">
        <v>51</v>
      </c>
      <c r="I39" s="234">
        <f t="shared" si="0"/>
        <v>4.7</v>
      </c>
      <c r="J39" s="285">
        <v>4.7</v>
      </c>
      <c r="K39" s="285"/>
      <c r="L39" s="758"/>
      <c r="M39" s="691">
        <f t="shared" si="1"/>
        <v>23.9</v>
      </c>
      <c r="N39" s="864">
        <v>23.9</v>
      </c>
      <c r="O39" s="864"/>
      <c r="P39" s="878"/>
      <c r="Q39" s="580">
        <f t="shared" si="2"/>
        <v>25.094999999999999</v>
      </c>
      <c r="R39" s="857">
        <f t="shared" si="3"/>
        <v>25.094999999999999</v>
      </c>
      <c r="S39" s="857">
        <f t="shared" si="4"/>
        <v>0</v>
      </c>
      <c r="T39" s="858"/>
      <c r="U39" s="866">
        <f t="shared" si="5"/>
        <v>26.34975</v>
      </c>
      <c r="V39" s="867">
        <f t="shared" si="6"/>
        <v>26.34975</v>
      </c>
      <c r="W39" s="867">
        <f t="shared" si="7"/>
        <v>0</v>
      </c>
      <c r="X39" s="868"/>
      <c r="Y39" s="983"/>
      <c r="Z39" s="687"/>
      <c r="AA39" s="556"/>
      <c r="AB39" s="575"/>
    </row>
    <row r="40" spans="1:31" s="546" customFormat="1" ht="32.25" customHeight="1" x14ac:dyDescent="0.2">
      <c r="A40" s="1044"/>
      <c r="B40" s="1046"/>
      <c r="C40" s="1048"/>
      <c r="D40" s="962" t="s">
        <v>124</v>
      </c>
      <c r="E40" s="980" t="s">
        <v>71</v>
      </c>
      <c r="F40" s="964" t="s">
        <v>71</v>
      </c>
      <c r="G40" s="966" t="s">
        <v>275</v>
      </c>
      <c r="H40" s="579" t="s">
        <v>51</v>
      </c>
      <c r="I40" s="234">
        <f t="shared" ref="I40" si="22">SUM(J40+L40)</f>
        <v>32.299999999999997</v>
      </c>
      <c r="J40" s="285">
        <v>32.299999999999997</v>
      </c>
      <c r="K40" s="285">
        <v>24.8</v>
      </c>
      <c r="L40" s="758"/>
      <c r="M40" s="691">
        <f t="shared" si="1"/>
        <v>39.700000000000003</v>
      </c>
      <c r="N40" s="864">
        <v>39.700000000000003</v>
      </c>
      <c r="O40" s="864">
        <v>39.1</v>
      </c>
      <c r="P40" s="878"/>
      <c r="Q40" s="580">
        <f t="shared" ref="Q40" si="23">SUM(R40+T40)</f>
        <v>41.685000000000002</v>
      </c>
      <c r="R40" s="857">
        <f t="shared" si="3"/>
        <v>41.685000000000002</v>
      </c>
      <c r="S40" s="857">
        <f t="shared" si="4"/>
        <v>41.055</v>
      </c>
      <c r="T40" s="858"/>
      <c r="U40" s="866">
        <f t="shared" ref="U40" si="24">SUM(V40+X40)</f>
        <v>43.769250000000007</v>
      </c>
      <c r="V40" s="867">
        <f t="shared" si="6"/>
        <v>43.769250000000007</v>
      </c>
      <c r="W40" s="867">
        <f t="shared" si="7"/>
        <v>43.107750000000003</v>
      </c>
      <c r="X40" s="868"/>
      <c r="Y40" s="1068" t="s">
        <v>269</v>
      </c>
      <c r="Z40" s="1070" t="s">
        <v>318</v>
      </c>
      <c r="AA40" s="1010" t="s">
        <v>317</v>
      </c>
      <c r="AB40" s="1012" t="s">
        <v>319</v>
      </c>
      <c r="AC40" s="688"/>
    </row>
    <row r="41" spans="1:31" s="546" customFormat="1" ht="30.75" customHeight="1" thickBot="1" x14ac:dyDescent="0.25">
      <c r="A41" s="1045"/>
      <c r="B41" s="1047"/>
      <c r="C41" s="1049"/>
      <c r="D41" s="977"/>
      <c r="E41" s="1022"/>
      <c r="F41" s="978"/>
      <c r="G41" s="979"/>
      <c r="H41" s="636" t="s">
        <v>52</v>
      </c>
      <c r="I41" s="761"/>
      <c r="J41" s="416"/>
      <c r="K41" s="416"/>
      <c r="L41" s="762"/>
      <c r="M41" s="693"/>
      <c r="N41" s="879"/>
      <c r="O41" s="879"/>
      <c r="P41" s="880"/>
      <c r="Q41" s="683"/>
      <c r="R41" s="881"/>
      <c r="S41" s="881"/>
      <c r="T41" s="882"/>
      <c r="U41" s="883"/>
      <c r="V41" s="881"/>
      <c r="W41" s="881"/>
      <c r="X41" s="884"/>
      <c r="Y41" s="1069"/>
      <c r="Z41" s="1071"/>
      <c r="AA41" s="1011"/>
      <c r="AB41" s="1013"/>
    </row>
    <row r="42" spans="1:31" s="546" customFormat="1" ht="22.5" customHeight="1" x14ac:dyDescent="0.2">
      <c r="A42" s="1053"/>
      <c r="B42" s="1318"/>
      <c r="C42" s="1109"/>
      <c r="D42" s="1041" t="s">
        <v>258</v>
      </c>
      <c r="E42" s="1075" t="s">
        <v>72</v>
      </c>
      <c r="F42" s="1078" t="s">
        <v>72</v>
      </c>
      <c r="G42" s="1050" t="s">
        <v>275</v>
      </c>
      <c r="H42" s="635" t="s">
        <v>51</v>
      </c>
      <c r="I42" s="234"/>
      <c r="J42" s="281"/>
      <c r="K42" s="281"/>
      <c r="L42" s="274"/>
      <c r="M42" s="692"/>
      <c r="N42" s="870"/>
      <c r="O42" s="870"/>
      <c r="P42" s="885"/>
      <c r="Q42" s="580"/>
      <c r="R42" s="857"/>
      <c r="S42" s="857"/>
      <c r="T42" s="886"/>
      <c r="U42" s="871"/>
      <c r="V42" s="857"/>
      <c r="W42" s="857"/>
      <c r="X42" s="887"/>
      <c r="Y42" s="982" t="s">
        <v>279</v>
      </c>
      <c r="Z42" s="1072" t="s">
        <v>314</v>
      </c>
      <c r="AA42" s="1074" t="s">
        <v>314</v>
      </c>
      <c r="AB42" s="1081" t="s">
        <v>314</v>
      </c>
    </row>
    <row r="43" spans="1:31" s="546" customFormat="1" ht="21" customHeight="1" x14ac:dyDescent="0.2">
      <c r="A43" s="1054"/>
      <c r="B43" s="1319"/>
      <c r="C43" s="1110"/>
      <c r="D43" s="1042"/>
      <c r="E43" s="1076"/>
      <c r="F43" s="1079"/>
      <c r="G43" s="1051"/>
      <c r="H43" s="578" t="s">
        <v>151</v>
      </c>
      <c r="I43" s="234"/>
      <c r="J43" s="285"/>
      <c r="K43" s="285"/>
      <c r="L43" s="758"/>
      <c r="M43" s="691"/>
      <c r="N43" s="864"/>
      <c r="O43" s="864"/>
      <c r="P43" s="878"/>
      <c r="Q43" s="580"/>
      <c r="R43" s="867"/>
      <c r="S43" s="867"/>
      <c r="T43" s="888"/>
      <c r="U43" s="866"/>
      <c r="V43" s="867"/>
      <c r="W43" s="867"/>
      <c r="X43" s="889"/>
      <c r="Y43" s="982"/>
      <c r="Z43" s="1072"/>
      <c r="AA43" s="1074"/>
      <c r="AB43" s="1081"/>
    </row>
    <row r="44" spans="1:31" s="546" customFormat="1" ht="22.5" customHeight="1" thickBot="1" x14ac:dyDescent="0.25">
      <c r="A44" s="1055"/>
      <c r="B44" s="1320"/>
      <c r="C44" s="1111"/>
      <c r="D44" s="1043"/>
      <c r="E44" s="1077"/>
      <c r="F44" s="1080"/>
      <c r="G44" s="1052"/>
      <c r="H44" s="578" t="s">
        <v>75</v>
      </c>
      <c r="I44" s="234">
        <f t="shared" si="0"/>
        <v>65.3</v>
      </c>
      <c r="J44" s="285">
        <v>65.3</v>
      </c>
      <c r="K44" s="285">
        <v>1.4</v>
      </c>
      <c r="L44" s="758"/>
      <c r="M44" s="691"/>
      <c r="N44" s="864"/>
      <c r="O44" s="864"/>
      <c r="P44" s="878"/>
      <c r="Q44" s="580"/>
      <c r="R44" s="867"/>
      <c r="S44" s="867"/>
      <c r="T44" s="888"/>
      <c r="U44" s="883"/>
      <c r="V44" s="881"/>
      <c r="W44" s="881"/>
      <c r="X44" s="890"/>
      <c r="Y44" s="983"/>
      <c r="Z44" s="1073"/>
      <c r="AA44" s="971"/>
      <c r="AB44" s="955"/>
    </row>
    <row r="45" spans="1:31" s="546" customFormat="1" ht="20.100000000000001" customHeight="1" thickBot="1" x14ac:dyDescent="0.25">
      <c r="A45" s="615"/>
      <c r="B45" s="592"/>
      <c r="C45" s="1303" t="s">
        <v>109</v>
      </c>
      <c r="D45" s="1304"/>
      <c r="E45" s="1304"/>
      <c r="F45" s="1304"/>
      <c r="G45" s="1304"/>
      <c r="H45" s="849" t="s">
        <v>8</v>
      </c>
      <c r="I45" s="763">
        <f t="shared" ref="I45:X45" si="25">SUM(I15:I44)</f>
        <v>4740.7</v>
      </c>
      <c r="J45" s="695">
        <f t="shared" si="25"/>
        <v>4731.7</v>
      </c>
      <c r="K45" s="695">
        <f t="shared" si="25"/>
        <v>3401.8</v>
      </c>
      <c r="L45" s="697">
        <f t="shared" si="25"/>
        <v>9</v>
      </c>
      <c r="M45" s="694">
        <f t="shared" si="25"/>
        <v>5033.5999999999976</v>
      </c>
      <c r="N45" s="695">
        <f t="shared" si="25"/>
        <v>5033.5999999999976</v>
      </c>
      <c r="O45" s="695">
        <f t="shared" si="25"/>
        <v>4788.2999999999993</v>
      </c>
      <c r="P45" s="696">
        <f t="shared" si="25"/>
        <v>0</v>
      </c>
      <c r="Q45" s="697">
        <f t="shared" si="25"/>
        <v>5285.2800000000016</v>
      </c>
      <c r="R45" s="695">
        <f t="shared" si="25"/>
        <v>5285.2800000000016</v>
      </c>
      <c r="S45" s="695">
        <f t="shared" si="25"/>
        <v>5027.7149999999992</v>
      </c>
      <c r="T45" s="697">
        <f t="shared" si="25"/>
        <v>0</v>
      </c>
      <c r="U45" s="698">
        <f t="shared" si="25"/>
        <v>5549.5440000000017</v>
      </c>
      <c r="V45" s="699">
        <f t="shared" si="25"/>
        <v>5549.5440000000017</v>
      </c>
      <c r="W45" s="699">
        <f t="shared" si="25"/>
        <v>5279.1007500000005</v>
      </c>
      <c r="X45" s="700">
        <f t="shared" si="25"/>
        <v>0</v>
      </c>
      <c r="Y45" s="1056"/>
      <c r="Z45" s="1056"/>
      <c r="AA45" s="1056"/>
      <c r="AB45" s="1057"/>
      <c r="AC45" s="548"/>
      <c r="AE45" s="549"/>
    </row>
    <row r="46" spans="1:31" s="546" customFormat="1" ht="20.100000000000001" customHeight="1" thickBot="1" x14ac:dyDescent="0.25">
      <c r="A46" s="615" t="s">
        <v>10</v>
      </c>
      <c r="B46" s="592" t="s">
        <v>10</v>
      </c>
      <c r="C46" s="569" t="s">
        <v>11</v>
      </c>
      <c r="D46" s="1060" t="s">
        <v>141</v>
      </c>
      <c r="E46" s="1060"/>
      <c r="F46" s="1060"/>
      <c r="G46" s="1060"/>
      <c r="H46" s="1060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1"/>
      <c r="T46" s="1061"/>
      <c r="U46" s="1061"/>
      <c r="V46" s="1061"/>
      <c r="W46" s="1061"/>
      <c r="X46" s="1061"/>
      <c r="Y46" s="1061"/>
      <c r="Z46" s="1061"/>
      <c r="AA46" s="1061"/>
      <c r="AB46" s="1062"/>
      <c r="AC46" s="548"/>
      <c r="AE46" s="549"/>
    </row>
    <row r="47" spans="1:31" s="546" customFormat="1" ht="21" customHeight="1" x14ac:dyDescent="0.2">
      <c r="A47" s="1028"/>
      <c r="B47" s="1029"/>
      <c r="C47" s="1030"/>
      <c r="D47" s="1031" t="s">
        <v>114</v>
      </c>
      <c r="E47" s="1032" t="s">
        <v>55</v>
      </c>
      <c r="F47" s="1033" t="s">
        <v>55</v>
      </c>
      <c r="G47" s="1034" t="s">
        <v>275</v>
      </c>
      <c r="H47" s="891" t="s">
        <v>52</v>
      </c>
      <c r="I47" s="302">
        <f>SUM(J47+L47)</f>
        <v>131.1</v>
      </c>
      <c r="J47" s="297">
        <v>131.1</v>
      </c>
      <c r="K47" s="297">
        <v>83.7</v>
      </c>
      <c r="L47" s="764"/>
      <c r="M47" s="711">
        <f>SUM(N47+P47)</f>
        <v>182.9</v>
      </c>
      <c r="N47" s="712">
        <v>182.9</v>
      </c>
      <c r="O47" s="712">
        <v>153.4</v>
      </c>
      <c r="P47" s="701"/>
      <c r="Q47" s="892">
        <f>SUM(R47+T47)</f>
        <v>186.55800000000002</v>
      </c>
      <c r="R47" s="142">
        <f>SUM(N47*1.02)</f>
        <v>186.55800000000002</v>
      </c>
      <c r="S47" s="142">
        <f t="shared" ref="S47" si="26">SUM(O47*1.02)</f>
        <v>156.46800000000002</v>
      </c>
      <c r="T47" s="893"/>
      <c r="U47" s="894">
        <f>SUM(V47+X47)</f>
        <v>192.15474000000003</v>
      </c>
      <c r="V47" s="895">
        <f>SUM(R47*1.03)</f>
        <v>192.15474000000003</v>
      </c>
      <c r="W47" s="895">
        <f t="shared" ref="W47" si="27">SUM(S47*1.03)</f>
        <v>161.16204000000002</v>
      </c>
      <c r="X47" s="896"/>
      <c r="Y47" s="1063" t="s">
        <v>297</v>
      </c>
      <c r="Z47" s="1014">
        <v>19</v>
      </c>
      <c r="AA47" s="1025">
        <v>19</v>
      </c>
      <c r="AB47" s="1004">
        <v>19</v>
      </c>
      <c r="AC47" s="548"/>
      <c r="AE47" s="549"/>
    </row>
    <row r="48" spans="1:31" s="546" customFormat="1" ht="21" customHeight="1" x14ac:dyDescent="0.2">
      <c r="A48" s="974"/>
      <c r="B48" s="1018"/>
      <c r="C48" s="1019"/>
      <c r="D48" s="1020"/>
      <c r="E48" s="1021"/>
      <c r="F48" s="1023"/>
      <c r="G48" s="1024"/>
      <c r="H48" s="635" t="s">
        <v>264</v>
      </c>
      <c r="I48" s="280">
        <f>SUM(J48+L48)</f>
        <v>13.4</v>
      </c>
      <c r="J48" s="281">
        <v>13.4</v>
      </c>
      <c r="K48" s="281"/>
      <c r="L48" s="765"/>
      <c r="M48" s="717">
        <f>SUM(N48+P48)</f>
        <v>19.600000000000001</v>
      </c>
      <c r="N48" s="870">
        <v>19.600000000000001</v>
      </c>
      <c r="O48" s="870"/>
      <c r="P48" s="702"/>
      <c r="Q48" s="892">
        <f>SUM(R48+T48)</f>
        <v>19.992000000000001</v>
      </c>
      <c r="R48" s="142">
        <f>SUM(N48*1.02)</f>
        <v>19.992000000000001</v>
      </c>
      <c r="S48" s="142"/>
      <c r="T48" s="893"/>
      <c r="U48" s="897">
        <f>SUM(V48+X48)</f>
        <v>20.591760000000001</v>
      </c>
      <c r="V48" s="142">
        <f>SUM(R48*1.03)</f>
        <v>20.591760000000001</v>
      </c>
      <c r="W48" s="142"/>
      <c r="X48" s="898"/>
      <c r="Y48" s="1064"/>
      <c r="Z48" s="1015"/>
      <c r="AA48" s="1026"/>
      <c r="AB48" s="1005"/>
      <c r="AC48" s="548"/>
      <c r="AE48" s="549"/>
    </row>
    <row r="49" spans="1:31" s="546" customFormat="1" ht="21" customHeight="1" thickBot="1" x14ac:dyDescent="0.25">
      <c r="A49" s="1017"/>
      <c r="B49" s="975"/>
      <c r="C49" s="976"/>
      <c r="D49" s="977"/>
      <c r="E49" s="1022"/>
      <c r="F49" s="978"/>
      <c r="G49" s="979"/>
      <c r="H49" s="899" t="s">
        <v>8</v>
      </c>
      <c r="I49" s="766">
        <f>SUM(I47:I48)</f>
        <v>144.5</v>
      </c>
      <c r="J49" s="766">
        <f>SUM(J47:J48)</f>
        <v>144.5</v>
      </c>
      <c r="K49" s="766">
        <f t="shared" ref="K49:W49" si="28">SUM(K47:K48)</f>
        <v>83.7</v>
      </c>
      <c r="L49" s="767"/>
      <c r="M49" s="900">
        <f t="shared" si="28"/>
        <v>202.5</v>
      </c>
      <c r="N49" s="766">
        <f t="shared" si="28"/>
        <v>202.5</v>
      </c>
      <c r="O49" s="766">
        <f t="shared" si="28"/>
        <v>153.4</v>
      </c>
      <c r="P49" s="901"/>
      <c r="Q49" s="782">
        <f t="shared" si="28"/>
        <v>206.55</v>
      </c>
      <c r="R49" s="782">
        <f t="shared" si="28"/>
        <v>206.55</v>
      </c>
      <c r="S49" s="782">
        <f t="shared" si="28"/>
        <v>156.46800000000002</v>
      </c>
      <c r="T49" s="757"/>
      <c r="U49" s="900">
        <f t="shared" si="28"/>
        <v>212.74650000000003</v>
      </c>
      <c r="V49" s="766">
        <f t="shared" si="28"/>
        <v>212.74650000000003</v>
      </c>
      <c r="W49" s="766">
        <f t="shared" si="28"/>
        <v>161.16204000000002</v>
      </c>
      <c r="X49" s="901"/>
      <c r="Y49" s="1064"/>
      <c r="Z49" s="1016"/>
      <c r="AA49" s="1027"/>
      <c r="AB49" s="1006"/>
      <c r="AC49" s="548"/>
      <c r="AE49" s="549"/>
    </row>
    <row r="50" spans="1:31" s="546" customFormat="1" ht="21" customHeight="1" x14ac:dyDescent="0.2">
      <c r="A50" s="1028"/>
      <c r="B50" s="1029"/>
      <c r="C50" s="1030"/>
      <c r="D50" s="1031" t="s">
        <v>85</v>
      </c>
      <c r="E50" s="1032">
        <v>190550347</v>
      </c>
      <c r="F50" s="1033">
        <v>190550347</v>
      </c>
      <c r="G50" s="1034" t="s">
        <v>275</v>
      </c>
      <c r="H50" s="891" t="s">
        <v>52</v>
      </c>
      <c r="I50" s="302">
        <f>SUM(J50+L50)</f>
        <v>301</v>
      </c>
      <c r="J50" s="297">
        <v>291.2</v>
      </c>
      <c r="K50" s="297">
        <v>189.4</v>
      </c>
      <c r="L50" s="559">
        <v>9.8000000000000007</v>
      </c>
      <c r="M50" s="711">
        <f>SUM(N50+P50)</f>
        <v>256.5</v>
      </c>
      <c r="N50" s="712">
        <v>256.5</v>
      </c>
      <c r="O50" s="712">
        <v>212.1</v>
      </c>
      <c r="P50" s="701"/>
      <c r="Q50" s="892">
        <f>SUM(R50+T50)</f>
        <v>186.55800000000002</v>
      </c>
      <c r="R50" s="142">
        <f>SUM(N47*1.02)</f>
        <v>186.55800000000002</v>
      </c>
      <c r="S50" s="142">
        <f t="shared" ref="S50" si="29">SUM(O47*1.02)</f>
        <v>156.46800000000002</v>
      </c>
      <c r="T50" s="893"/>
      <c r="U50" s="894">
        <f>SUM(V50+X50)</f>
        <v>192.15474000000003</v>
      </c>
      <c r="V50" s="895">
        <f>SUM(R50*1.03)</f>
        <v>192.15474000000003</v>
      </c>
      <c r="W50" s="895">
        <f t="shared" ref="W50" si="30">SUM(S50*1.03)</f>
        <v>161.16204000000002</v>
      </c>
      <c r="X50" s="896"/>
      <c r="Y50" s="1064"/>
      <c r="Z50" s="1014">
        <v>39.5</v>
      </c>
      <c r="AA50" s="1025">
        <v>39.5</v>
      </c>
      <c r="AB50" s="1004">
        <v>39.5</v>
      </c>
      <c r="AC50" s="548"/>
      <c r="AE50" s="549"/>
    </row>
    <row r="51" spans="1:31" s="546" customFormat="1" ht="21" customHeight="1" x14ac:dyDescent="0.2">
      <c r="A51" s="974"/>
      <c r="B51" s="1018"/>
      <c r="C51" s="1019"/>
      <c r="D51" s="1020"/>
      <c r="E51" s="1021"/>
      <c r="F51" s="1023"/>
      <c r="G51" s="1024"/>
      <c r="H51" s="635" t="s">
        <v>264</v>
      </c>
      <c r="I51" s="280">
        <f>SUM(J51+L51)</f>
        <v>45.2</v>
      </c>
      <c r="J51" s="281">
        <v>45.2</v>
      </c>
      <c r="K51" s="281"/>
      <c r="L51" s="765"/>
      <c r="M51" s="717">
        <f>SUM(N51+P51)</f>
        <v>46</v>
      </c>
      <c r="N51" s="870">
        <v>46</v>
      </c>
      <c r="O51" s="870"/>
      <c r="P51" s="702"/>
      <c r="Q51" s="892">
        <f>SUM(R51+T51)</f>
        <v>19.992000000000001</v>
      </c>
      <c r="R51" s="142">
        <f>SUM(N48*1.02)</f>
        <v>19.992000000000001</v>
      </c>
      <c r="S51" s="142"/>
      <c r="T51" s="893"/>
      <c r="U51" s="897">
        <f>SUM(V51+X51)</f>
        <v>20.591760000000001</v>
      </c>
      <c r="V51" s="142">
        <f>SUM(R51*1.03)</f>
        <v>20.591760000000001</v>
      </c>
      <c r="W51" s="142"/>
      <c r="X51" s="898"/>
      <c r="Y51" s="1064"/>
      <c r="Z51" s="1015"/>
      <c r="AA51" s="1026"/>
      <c r="AB51" s="1005"/>
      <c r="AC51" s="548"/>
      <c r="AE51" s="549"/>
    </row>
    <row r="52" spans="1:31" s="546" customFormat="1" ht="21" customHeight="1" thickBot="1" x14ac:dyDescent="0.25">
      <c r="A52" s="1017"/>
      <c r="B52" s="975"/>
      <c r="C52" s="976"/>
      <c r="D52" s="977"/>
      <c r="E52" s="1022"/>
      <c r="F52" s="978"/>
      <c r="G52" s="979"/>
      <c r="H52" s="899" t="s">
        <v>8</v>
      </c>
      <c r="I52" s="766">
        <f>SUM(I50:I51)</f>
        <v>346.2</v>
      </c>
      <c r="J52" s="766">
        <f t="shared" ref="J52" si="31">SUM(J50:J51)</f>
        <v>336.4</v>
      </c>
      <c r="K52" s="766">
        <f t="shared" ref="K52" si="32">SUM(K50:K51)</f>
        <v>189.4</v>
      </c>
      <c r="L52" s="767">
        <f t="shared" ref="L52" si="33">SUM(L50:L51)</f>
        <v>9.8000000000000007</v>
      </c>
      <c r="M52" s="900">
        <f t="shared" ref="M52" si="34">SUM(M50:M51)</f>
        <v>302.5</v>
      </c>
      <c r="N52" s="766">
        <f t="shared" ref="N52" si="35">SUM(N50:N51)</f>
        <v>302.5</v>
      </c>
      <c r="O52" s="766">
        <f t="shared" ref="O52" si="36">SUM(O50:O51)</f>
        <v>212.1</v>
      </c>
      <c r="P52" s="901"/>
      <c r="Q52" s="782">
        <f t="shared" ref="Q52" si="37">SUM(Q50:Q51)</f>
        <v>206.55</v>
      </c>
      <c r="R52" s="782">
        <f t="shared" ref="R52" si="38">SUM(R50:R51)</f>
        <v>206.55</v>
      </c>
      <c r="S52" s="782">
        <f t="shared" ref="S52" si="39">SUM(S50:S51)</f>
        <v>156.46800000000002</v>
      </c>
      <c r="T52" s="757"/>
      <c r="U52" s="900">
        <f t="shared" ref="U52" si="40">SUM(U50:U51)</f>
        <v>212.74650000000003</v>
      </c>
      <c r="V52" s="766">
        <f t="shared" ref="V52" si="41">SUM(V50:V51)</f>
        <v>212.74650000000003</v>
      </c>
      <c r="W52" s="766">
        <f t="shared" ref="W52" si="42">SUM(W50:W51)</f>
        <v>161.16204000000002</v>
      </c>
      <c r="X52" s="901"/>
      <c r="Y52" s="1064"/>
      <c r="Z52" s="1016"/>
      <c r="AA52" s="1027"/>
      <c r="AB52" s="1006"/>
      <c r="AC52" s="548"/>
      <c r="AE52" s="549"/>
    </row>
    <row r="53" spans="1:31" s="546" customFormat="1" ht="21" customHeight="1" x14ac:dyDescent="0.2">
      <c r="A53" s="1028"/>
      <c r="B53" s="1029"/>
      <c r="C53" s="1030"/>
      <c r="D53" s="1031" t="s">
        <v>86</v>
      </c>
      <c r="E53" s="1032">
        <v>190550151</v>
      </c>
      <c r="F53" s="1033">
        <v>190550151</v>
      </c>
      <c r="G53" s="1034" t="s">
        <v>275</v>
      </c>
      <c r="H53" s="891" t="s">
        <v>52</v>
      </c>
      <c r="I53" s="302">
        <f>SUM(J53+L53)</f>
        <v>360.5</v>
      </c>
      <c r="J53" s="297">
        <v>356.1</v>
      </c>
      <c r="K53" s="297">
        <v>219.9</v>
      </c>
      <c r="L53" s="764">
        <v>4.4000000000000004</v>
      </c>
      <c r="M53" s="711">
        <f>SUM(N53+P53)</f>
        <v>311.5</v>
      </c>
      <c r="N53" s="712">
        <v>311.5</v>
      </c>
      <c r="O53" s="712">
        <v>251.9</v>
      </c>
      <c r="P53" s="701"/>
      <c r="Q53" s="892">
        <f>SUM(R53+T53)</f>
        <v>320.84500000000003</v>
      </c>
      <c r="R53" s="142">
        <f>SUM(N53*1.03)</f>
        <v>320.84500000000003</v>
      </c>
      <c r="S53" s="142">
        <f t="shared" ref="S53" si="43">SUM(O53*1.03)</f>
        <v>259.45699999999999</v>
      </c>
      <c r="T53" s="893"/>
      <c r="U53" s="894">
        <f>SUM(V53+X53)</f>
        <v>330.47035000000005</v>
      </c>
      <c r="V53" s="895">
        <f>SUM(R53*1.03)</f>
        <v>330.47035000000005</v>
      </c>
      <c r="W53" s="895">
        <f t="shared" ref="W53" si="44">SUM(S53*1.03)</f>
        <v>267.24070999999998</v>
      </c>
      <c r="X53" s="896"/>
      <c r="Y53" s="1064"/>
      <c r="Z53" s="1014">
        <v>53.75</v>
      </c>
      <c r="AA53" s="1025">
        <v>53.8</v>
      </c>
      <c r="AB53" s="1004">
        <v>53.8</v>
      </c>
      <c r="AC53" s="548"/>
      <c r="AE53" s="549"/>
    </row>
    <row r="54" spans="1:31" s="546" customFormat="1" ht="21" customHeight="1" x14ac:dyDescent="0.2">
      <c r="A54" s="974"/>
      <c r="B54" s="1018"/>
      <c r="C54" s="1019"/>
      <c r="D54" s="1020"/>
      <c r="E54" s="1021"/>
      <c r="F54" s="1023"/>
      <c r="G54" s="1024"/>
      <c r="H54" s="635" t="s">
        <v>264</v>
      </c>
      <c r="I54" s="280">
        <f>SUM(J54+L54)</f>
        <v>60.7</v>
      </c>
      <c r="J54" s="281">
        <v>60.7</v>
      </c>
      <c r="K54" s="281"/>
      <c r="L54" s="765"/>
      <c r="M54" s="717">
        <f>SUM(N54+P54)</f>
        <v>71.5</v>
      </c>
      <c r="N54" s="870">
        <v>71.5</v>
      </c>
      <c r="O54" s="870"/>
      <c r="P54" s="702"/>
      <c r="Q54" s="892">
        <f>SUM(R54+T54)</f>
        <v>73.644999999999996</v>
      </c>
      <c r="R54" s="142">
        <f>SUM(N54*1.03)</f>
        <v>73.644999999999996</v>
      </c>
      <c r="S54" s="142"/>
      <c r="T54" s="893"/>
      <c r="U54" s="897">
        <f>SUM(V54+X54)</f>
        <v>75.854349999999997</v>
      </c>
      <c r="V54" s="142">
        <f>SUM(R54*1.03)</f>
        <v>75.854349999999997</v>
      </c>
      <c r="W54" s="142">
        <f t="shared" ref="W54" si="45">SUM(S54*1.03)</f>
        <v>0</v>
      </c>
      <c r="X54" s="898"/>
      <c r="Y54" s="1064"/>
      <c r="Z54" s="1015"/>
      <c r="AA54" s="1026"/>
      <c r="AB54" s="1005"/>
      <c r="AC54" s="548"/>
      <c r="AE54" s="549"/>
    </row>
    <row r="55" spans="1:31" s="546" customFormat="1" ht="21" customHeight="1" thickBot="1" x14ac:dyDescent="0.25">
      <c r="A55" s="1017"/>
      <c r="B55" s="975"/>
      <c r="C55" s="976"/>
      <c r="D55" s="977"/>
      <c r="E55" s="1022"/>
      <c r="F55" s="978"/>
      <c r="G55" s="979"/>
      <c r="H55" s="899" t="s">
        <v>8</v>
      </c>
      <c r="I55" s="766">
        <f>SUM(I53:I54)</f>
        <v>421.2</v>
      </c>
      <c r="J55" s="766">
        <f t="shared" ref="J55" si="46">SUM(J53:J54)</f>
        <v>416.8</v>
      </c>
      <c r="K55" s="766">
        <f t="shared" ref="K55" si="47">SUM(K53:K54)</f>
        <v>219.9</v>
      </c>
      <c r="L55" s="767">
        <f t="shared" ref="L55" si="48">SUM(L53:L54)</f>
        <v>4.4000000000000004</v>
      </c>
      <c r="M55" s="900">
        <f t="shared" ref="M55" si="49">SUM(M53:M54)</f>
        <v>383</v>
      </c>
      <c r="N55" s="766">
        <f t="shared" ref="N55" si="50">SUM(N53:N54)</f>
        <v>383</v>
      </c>
      <c r="O55" s="766">
        <f t="shared" ref="O55" si="51">SUM(O53:O54)</f>
        <v>251.9</v>
      </c>
      <c r="P55" s="901"/>
      <c r="Q55" s="782">
        <f t="shared" ref="Q55" si="52">SUM(Q53:Q54)</f>
        <v>394.49</v>
      </c>
      <c r="R55" s="782">
        <f t="shared" ref="R55" si="53">SUM(R53:R54)</f>
        <v>394.49</v>
      </c>
      <c r="S55" s="782">
        <f t="shared" ref="S55" si="54">SUM(S53:S54)</f>
        <v>259.45699999999999</v>
      </c>
      <c r="T55" s="757"/>
      <c r="U55" s="900">
        <f t="shared" ref="U55" si="55">SUM(U53:U54)</f>
        <v>406.32470000000006</v>
      </c>
      <c r="V55" s="766">
        <f t="shared" ref="V55" si="56">SUM(V53:V54)</f>
        <v>406.32470000000006</v>
      </c>
      <c r="W55" s="766">
        <f t="shared" ref="W55" si="57">SUM(W53:W54)</f>
        <v>267.24070999999998</v>
      </c>
      <c r="X55" s="901"/>
      <c r="Y55" s="1064"/>
      <c r="Z55" s="1016"/>
      <c r="AA55" s="1027"/>
      <c r="AB55" s="1006"/>
      <c r="AC55" s="548"/>
      <c r="AE55" s="549"/>
    </row>
    <row r="56" spans="1:31" s="546" customFormat="1" ht="21" customHeight="1" x14ac:dyDescent="0.2">
      <c r="A56" s="1028"/>
      <c r="B56" s="1029"/>
      <c r="C56" s="1030"/>
      <c r="D56" s="1031" t="s">
        <v>87</v>
      </c>
      <c r="E56" s="1032">
        <v>290549940</v>
      </c>
      <c r="F56" s="1033">
        <v>290549940</v>
      </c>
      <c r="G56" s="1034" t="s">
        <v>275</v>
      </c>
      <c r="H56" s="891" t="s">
        <v>52</v>
      </c>
      <c r="I56" s="302">
        <f>SUM(J56+L56)</f>
        <v>286.5</v>
      </c>
      <c r="J56" s="297">
        <v>283.5</v>
      </c>
      <c r="K56" s="297">
        <v>188.7</v>
      </c>
      <c r="L56" s="559">
        <v>3</v>
      </c>
      <c r="M56" s="902">
        <f>SUM(N56+P56)</f>
        <v>308</v>
      </c>
      <c r="N56" s="903">
        <v>308</v>
      </c>
      <c r="O56" s="712">
        <v>262.3</v>
      </c>
      <c r="P56" s="701"/>
      <c r="Q56" s="892">
        <f>SUM(R56+T56)</f>
        <v>314.16000000000003</v>
      </c>
      <c r="R56" s="142">
        <f>SUM(N56*1.02)</f>
        <v>314.16000000000003</v>
      </c>
      <c r="S56" s="142">
        <f t="shared" ref="S56" si="58">SUM(O56*1.02)</f>
        <v>267.54599999999999</v>
      </c>
      <c r="T56" s="893"/>
      <c r="U56" s="894">
        <f>SUM(V56+X56)</f>
        <v>323.58480000000003</v>
      </c>
      <c r="V56" s="895">
        <f>SUM(R56*1.03)</f>
        <v>323.58480000000003</v>
      </c>
      <c r="W56" s="895">
        <f t="shared" ref="W56" si="59">SUM(S56*1.03)</f>
        <v>275.57238000000001</v>
      </c>
      <c r="X56" s="896"/>
      <c r="Y56" s="1064"/>
      <c r="Z56" s="1014">
        <v>44.75</v>
      </c>
      <c r="AA56" s="1025">
        <v>44.8</v>
      </c>
      <c r="AB56" s="1004">
        <v>44.8</v>
      </c>
      <c r="AC56" s="689"/>
      <c r="AE56" s="549"/>
    </row>
    <row r="57" spans="1:31" s="546" customFormat="1" ht="21" customHeight="1" x14ac:dyDescent="0.2">
      <c r="A57" s="974"/>
      <c r="B57" s="1018"/>
      <c r="C57" s="1019"/>
      <c r="D57" s="1020"/>
      <c r="E57" s="1021"/>
      <c r="F57" s="1023"/>
      <c r="G57" s="1024"/>
      <c r="H57" s="635" t="s">
        <v>264</v>
      </c>
      <c r="I57" s="280">
        <f>SUM(J57+L57)</f>
        <v>44.3</v>
      </c>
      <c r="J57" s="281">
        <v>44.3</v>
      </c>
      <c r="K57" s="281"/>
      <c r="L57" s="765"/>
      <c r="M57" s="717">
        <f>SUM(N57+P57)</f>
        <v>47.6</v>
      </c>
      <c r="N57" s="870">
        <v>47.6</v>
      </c>
      <c r="O57" s="870"/>
      <c r="P57" s="702"/>
      <c r="Q57" s="892">
        <f>SUM(R57+T57)</f>
        <v>48.552</v>
      </c>
      <c r="R57" s="142">
        <f>SUM(N57*1.02)</f>
        <v>48.552</v>
      </c>
      <c r="S57" s="142"/>
      <c r="T57" s="893"/>
      <c r="U57" s="897">
        <f>SUM(V57+X57)</f>
        <v>50.008560000000003</v>
      </c>
      <c r="V57" s="142">
        <f>SUM(R57*1.03)</f>
        <v>50.008560000000003</v>
      </c>
      <c r="W57" s="142"/>
      <c r="X57" s="898"/>
      <c r="Y57" s="1064"/>
      <c r="Z57" s="1015"/>
      <c r="AA57" s="1026"/>
      <c r="AB57" s="1005"/>
      <c r="AC57" s="548"/>
      <c r="AE57" s="549"/>
    </row>
    <row r="58" spans="1:31" s="546" customFormat="1" ht="21" customHeight="1" thickBot="1" x14ac:dyDescent="0.25">
      <c r="A58" s="1017"/>
      <c r="B58" s="975"/>
      <c r="C58" s="976"/>
      <c r="D58" s="977"/>
      <c r="E58" s="1022"/>
      <c r="F58" s="978"/>
      <c r="G58" s="979"/>
      <c r="H58" s="899" t="s">
        <v>8</v>
      </c>
      <c r="I58" s="766">
        <f>SUM(I56:I57)</f>
        <v>330.8</v>
      </c>
      <c r="J58" s="766">
        <f t="shared" ref="J58" si="60">SUM(J56:J57)</f>
        <v>327.8</v>
      </c>
      <c r="K58" s="766">
        <f t="shared" ref="K58" si="61">SUM(K56:K57)</f>
        <v>188.7</v>
      </c>
      <c r="L58" s="767">
        <f t="shared" ref="L58" si="62">SUM(L56:L57)</f>
        <v>3</v>
      </c>
      <c r="M58" s="900">
        <f t="shared" ref="M58" si="63">SUM(M56:M57)</f>
        <v>355.6</v>
      </c>
      <c r="N58" s="766">
        <f t="shared" ref="N58" si="64">SUM(N56:N57)</f>
        <v>355.6</v>
      </c>
      <c r="O58" s="766">
        <f t="shared" ref="O58" si="65">SUM(O56:O57)</f>
        <v>262.3</v>
      </c>
      <c r="P58" s="901"/>
      <c r="Q58" s="782">
        <f t="shared" ref="Q58" si="66">SUM(Q56:Q57)</f>
        <v>362.71200000000005</v>
      </c>
      <c r="R58" s="782">
        <f t="shared" ref="R58" si="67">SUM(R56:R57)</f>
        <v>362.71200000000005</v>
      </c>
      <c r="S58" s="782">
        <f t="shared" ref="S58" si="68">SUM(S56:S57)</f>
        <v>267.54599999999999</v>
      </c>
      <c r="T58" s="757"/>
      <c r="U58" s="900">
        <f t="shared" ref="U58" si="69">SUM(U56:U57)</f>
        <v>373.59336000000002</v>
      </c>
      <c r="V58" s="766">
        <f t="shared" ref="V58" si="70">SUM(V56:V57)</f>
        <v>373.59336000000002</v>
      </c>
      <c r="W58" s="766">
        <f t="shared" ref="W58" si="71">SUM(W56:W57)</f>
        <v>275.57238000000001</v>
      </c>
      <c r="X58" s="901"/>
      <c r="Y58" s="1064"/>
      <c r="Z58" s="1016"/>
      <c r="AA58" s="1027"/>
      <c r="AB58" s="1006"/>
      <c r="AC58" s="548"/>
      <c r="AE58" s="549"/>
    </row>
    <row r="59" spans="1:31" s="546" customFormat="1" ht="21" customHeight="1" x14ac:dyDescent="0.2">
      <c r="A59" s="1028"/>
      <c r="B59" s="1029"/>
      <c r="C59" s="1030"/>
      <c r="D59" s="1031" t="s">
        <v>88</v>
      </c>
      <c r="E59" s="1032">
        <v>290565040</v>
      </c>
      <c r="F59" s="1033">
        <v>290565040</v>
      </c>
      <c r="G59" s="1034" t="s">
        <v>275</v>
      </c>
      <c r="H59" s="891" t="s">
        <v>52</v>
      </c>
      <c r="I59" s="302">
        <f>SUM(J59+L59)</f>
        <v>205.4</v>
      </c>
      <c r="J59" s="297">
        <v>205.4</v>
      </c>
      <c r="K59" s="297">
        <v>110.2</v>
      </c>
      <c r="L59" s="764"/>
      <c r="M59" s="711">
        <f>SUM(N59+P59)</f>
        <v>193</v>
      </c>
      <c r="N59" s="712">
        <v>193</v>
      </c>
      <c r="O59" s="712">
        <v>142</v>
      </c>
      <c r="P59" s="701"/>
      <c r="Q59" s="892">
        <f>SUM(R59+T59)</f>
        <v>196.86</v>
      </c>
      <c r="R59" s="142">
        <f>SUM(N59*1.02)</f>
        <v>196.86</v>
      </c>
      <c r="S59" s="142">
        <f t="shared" ref="S59" si="72">SUM(O59*1.02)</f>
        <v>144.84</v>
      </c>
      <c r="T59" s="893"/>
      <c r="U59" s="894">
        <f>SUM(V59+X59)</f>
        <v>202.76580000000001</v>
      </c>
      <c r="V59" s="895">
        <f>SUM(R59*1.03)</f>
        <v>202.76580000000001</v>
      </c>
      <c r="W59" s="895">
        <f t="shared" ref="W59" si="73">SUM(S59*1.03)</f>
        <v>149.18520000000001</v>
      </c>
      <c r="X59" s="896"/>
      <c r="Y59" s="1064"/>
      <c r="Z59" s="684">
        <v>21.25</v>
      </c>
      <c r="AA59" s="1025">
        <v>21.25</v>
      </c>
      <c r="AB59" s="1004">
        <v>21.25</v>
      </c>
      <c r="AC59" s="548"/>
      <c r="AE59" s="549"/>
    </row>
    <row r="60" spans="1:31" s="546" customFormat="1" ht="21" customHeight="1" x14ac:dyDescent="0.2">
      <c r="A60" s="974"/>
      <c r="B60" s="1018"/>
      <c r="C60" s="1019"/>
      <c r="D60" s="1020"/>
      <c r="E60" s="1021"/>
      <c r="F60" s="1023"/>
      <c r="G60" s="1024"/>
      <c r="H60" s="635" t="s">
        <v>264</v>
      </c>
      <c r="I60" s="280">
        <f>SUM(J60+L60)</f>
        <v>38.4</v>
      </c>
      <c r="J60" s="281">
        <v>38.4</v>
      </c>
      <c r="K60" s="281"/>
      <c r="L60" s="765"/>
      <c r="M60" s="717">
        <f>SUM(N60+P60)</f>
        <v>48.7</v>
      </c>
      <c r="N60" s="870">
        <v>39.700000000000003</v>
      </c>
      <c r="O60" s="870"/>
      <c r="P60" s="904">
        <v>9</v>
      </c>
      <c r="Q60" s="892">
        <f>SUM(R60+T60)</f>
        <v>49.674000000000007</v>
      </c>
      <c r="R60" s="142">
        <f>SUM(N60*1.02)</f>
        <v>40.494000000000007</v>
      </c>
      <c r="S60" s="142"/>
      <c r="T60" s="893">
        <f t="shared" ref="T60" si="74">SUM(P60*1.02)</f>
        <v>9.18</v>
      </c>
      <c r="U60" s="897">
        <f>SUM(V60+X60)</f>
        <v>51.164220000000007</v>
      </c>
      <c r="V60" s="142">
        <f>SUM(R60*1.03)</f>
        <v>41.70882000000001</v>
      </c>
      <c r="W60" s="142"/>
      <c r="X60" s="898">
        <f t="shared" ref="X60" si="75">SUM(T60*1.03)</f>
        <v>9.4553999999999991</v>
      </c>
      <c r="Y60" s="1064"/>
      <c r="Z60" s="685"/>
      <c r="AA60" s="1026"/>
      <c r="AB60" s="1005"/>
      <c r="AC60" s="548"/>
      <c r="AE60" s="549"/>
    </row>
    <row r="61" spans="1:31" s="546" customFormat="1" ht="21" customHeight="1" thickBot="1" x14ac:dyDescent="0.25">
      <c r="A61" s="1017"/>
      <c r="B61" s="975"/>
      <c r="C61" s="976"/>
      <c r="D61" s="977"/>
      <c r="E61" s="1022"/>
      <c r="F61" s="978"/>
      <c r="G61" s="979"/>
      <c r="H61" s="899" t="s">
        <v>8</v>
      </c>
      <c r="I61" s="766">
        <f>SUM(I59:I60)</f>
        <v>243.8</v>
      </c>
      <c r="J61" s="766">
        <f t="shared" ref="J61" si="76">SUM(J59:J60)</f>
        <v>243.8</v>
      </c>
      <c r="K61" s="766">
        <f t="shared" ref="K61" si="77">SUM(K59:K60)</f>
        <v>110.2</v>
      </c>
      <c r="L61" s="767"/>
      <c r="M61" s="900">
        <f t="shared" ref="M61" si="78">SUM(M59:M60)</f>
        <v>241.7</v>
      </c>
      <c r="N61" s="766">
        <f t="shared" ref="N61" si="79">SUM(N59:N60)</f>
        <v>232.7</v>
      </c>
      <c r="O61" s="766">
        <f t="shared" ref="O61" si="80">SUM(O59:O60)</f>
        <v>142</v>
      </c>
      <c r="P61" s="901">
        <f t="shared" ref="P61" si="81">SUM(P59:P60)</f>
        <v>9</v>
      </c>
      <c r="Q61" s="782">
        <f t="shared" ref="Q61" si="82">SUM(Q59:Q60)</f>
        <v>246.53400000000002</v>
      </c>
      <c r="R61" s="782">
        <f t="shared" ref="R61" si="83">SUM(R59:R60)</f>
        <v>237.35400000000001</v>
      </c>
      <c r="S61" s="782">
        <f t="shared" ref="S61" si="84">SUM(S59:S60)</f>
        <v>144.84</v>
      </c>
      <c r="T61" s="757">
        <f t="shared" ref="T61" si="85">SUM(T59:T60)</f>
        <v>9.18</v>
      </c>
      <c r="U61" s="900">
        <f t="shared" ref="U61" si="86">SUM(U59:U60)</f>
        <v>253.93002000000001</v>
      </c>
      <c r="V61" s="766">
        <f t="shared" ref="V61" si="87">SUM(V59:V60)</f>
        <v>244.47462000000002</v>
      </c>
      <c r="W61" s="766">
        <f t="shared" ref="W61" si="88">SUM(W59:W60)</f>
        <v>149.18520000000001</v>
      </c>
      <c r="X61" s="901">
        <f t="shared" ref="X61" si="89">SUM(X59:X60)</f>
        <v>9.4553999999999991</v>
      </c>
      <c r="Y61" s="1064"/>
      <c r="Z61" s="686"/>
      <c r="AA61" s="1027"/>
      <c r="AB61" s="1006"/>
      <c r="AC61" s="548"/>
      <c r="AE61" s="549"/>
    </row>
    <row r="62" spans="1:31" s="546" customFormat="1" ht="21" customHeight="1" x14ac:dyDescent="0.2">
      <c r="A62" s="956"/>
      <c r="B62" s="958"/>
      <c r="C62" s="960"/>
      <c r="D62" s="962" t="s">
        <v>137</v>
      </c>
      <c r="E62" s="1032">
        <v>190565235</v>
      </c>
      <c r="F62" s="964">
        <v>190565235</v>
      </c>
      <c r="G62" s="966" t="s">
        <v>275</v>
      </c>
      <c r="H62" s="578" t="s">
        <v>52</v>
      </c>
      <c r="I62" s="302">
        <f>SUM(J62+L62)</f>
        <v>213.7</v>
      </c>
      <c r="J62" s="297">
        <v>211.7</v>
      </c>
      <c r="K62" s="297">
        <v>115.4</v>
      </c>
      <c r="L62" s="764">
        <v>2</v>
      </c>
      <c r="M62" s="711">
        <f>SUM(N62+P62)</f>
        <v>214.7</v>
      </c>
      <c r="N62" s="712">
        <v>214.7</v>
      </c>
      <c r="O62" s="712">
        <v>149</v>
      </c>
      <c r="P62" s="701"/>
      <c r="Q62" s="892">
        <f>SUM(R62+T62)</f>
        <v>218.994</v>
      </c>
      <c r="R62" s="142">
        <f t="shared" ref="R62:S63" si="90">SUM(N62*1.02)</f>
        <v>218.994</v>
      </c>
      <c r="S62" s="142">
        <f t="shared" si="90"/>
        <v>151.97999999999999</v>
      </c>
      <c r="T62" s="893"/>
      <c r="U62" s="894">
        <f>SUM(V62+X62)</f>
        <v>225.56381999999999</v>
      </c>
      <c r="V62" s="895">
        <f>SUM(R62*1.03)</f>
        <v>225.56381999999999</v>
      </c>
      <c r="W62" s="895">
        <f t="shared" ref="W62" si="91">SUM(S62*1.03)</f>
        <v>156.5394</v>
      </c>
      <c r="X62" s="896"/>
      <c r="Y62" s="1064"/>
      <c r="Z62" s="1035">
        <v>20.75</v>
      </c>
      <c r="AA62" s="1025">
        <v>20.75</v>
      </c>
      <c r="AB62" s="1004">
        <v>2075</v>
      </c>
      <c r="AC62" s="548"/>
      <c r="AE62" s="549"/>
    </row>
    <row r="63" spans="1:31" s="546" customFormat="1" ht="21" customHeight="1" x14ac:dyDescent="0.2">
      <c r="A63" s="974"/>
      <c r="B63" s="1018"/>
      <c r="C63" s="1019"/>
      <c r="D63" s="1020"/>
      <c r="E63" s="1021"/>
      <c r="F63" s="1023"/>
      <c r="G63" s="1024"/>
      <c r="H63" s="635" t="s">
        <v>264</v>
      </c>
      <c r="I63" s="280">
        <f>SUM(J63+L63)</f>
        <v>32.1</v>
      </c>
      <c r="J63" s="281">
        <v>32.1</v>
      </c>
      <c r="K63" s="281"/>
      <c r="L63" s="765"/>
      <c r="M63" s="717">
        <f>SUM(N63+P63)</f>
        <v>31.3</v>
      </c>
      <c r="N63" s="870">
        <v>31.3</v>
      </c>
      <c r="O63" s="870"/>
      <c r="P63" s="702"/>
      <c r="Q63" s="892">
        <f>SUM(R63+T63)</f>
        <v>31.926000000000002</v>
      </c>
      <c r="R63" s="142">
        <f t="shared" si="90"/>
        <v>31.926000000000002</v>
      </c>
      <c r="S63" s="142"/>
      <c r="T63" s="893"/>
      <c r="U63" s="897">
        <f>SUM(V63+X63)</f>
        <v>32.883780000000002</v>
      </c>
      <c r="V63" s="142">
        <f>SUM(R63*1.03)</f>
        <v>32.883780000000002</v>
      </c>
      <c r="W63" s="142"/>
      <c r="X63" s="898"/>
      <c r="Y63" s="1064"/>
      <c r="Z63" s="1036"/>
      <c r="AA63" s="1026"/>
      <c r="AB63" s="1005"/>
      <c r="AC63" s="548"/>
      <c r="AE63" s="549"/>
    </row>
    <row r="64" spans="1:31" s="546" customFormat="1" ht="21" customHeight="1" thickBot="1" x14ac:dyDescent="0.25">
      <c r="A64" s="1017"/>
      <c r="B64" s="975"/>
      <c r="C64" s="976"/>
      <c r="D64" s="977"/>
      <c r="E64" s="1022"/>
      <c r="F64" s="978"/>
      <c r="G64" s="979"/>
      <c r="H64" s="899" t="s">
        <v>8</v>
      </c>
      <c r="I64" s="766">
        <f>SUM(I62:I63)</f>
        <v>245.79999999999998</v>
      </c>
      <c r="J64" s="766">
        <f t="shared" ref="J64" si="92">SUM(J62:J63)</f>
        <v>243.79999999999998</v>
      </c>
      <c r="K64" s="766">
        <f t="shared" ref="K64" si="93">SUM(K62:K63)</f>
        <v>115.4</v>
      </c>
      <c r="L64" s="767">
        <f t="shared" ref="L64" si="94">SUM(L62:L63)</f>
        <v>2</v>
      </c>
      <c r="M64" s="900">
        <f t="shared" ref="M64" si="95">SUM(M62:M63)</f>
        <v>246</v>
      </c>
      <c r="N64" s="766">
        <f t="shared" ref="N64" si="96">SUM(N62:N63)</f>
        <v>246</v>
      </c>
      <c r="O64" s="766">
        <f t="shared" ref="O64" si="97">SUM(O62:O63)</f>
        <v>149</v>
      </c>
      <c r="P64" s="901"/>
      <c r="Q64" s="782">
        <f t="shared" ref="Q64" si="98">SUM(Q62:Q63)</f>
        <v>250.92000000000002</v>
      </c>
      <c r="R64" s="782">
        <f t="shared" ref="R64" si="99">SUM(R62:R63)</f>
        <v>250.92000000000002</v>
      </c>
      <c r="S64" s="782">
        <f t="shared" ref="S64" si="100">SUM(S62:S63)</f>
        <v>151.97999999999999</v>
      </c>
      <c r="T64" s="757"/>
      <c r="U64" s="900">
        <f t="shared" ref="U64" si="101">SUM(U62:U63)</f>
        <v>258.44759999999997</v>
      </c>
      <c r="V64" s="766">
        <f t="shared" ref="V64" si="102">SUM(V62:V63)</f>
        <v>258.44759999999997</v>
      </c>
      <c r="W64" s="766">
        <f t="shared" ref="W64" si="103">SUM(W62:W63)</f>
        <v>156.5394</v>
      </c>
      <c r="X64" s="901"/>
      <c r="Y64" s="1064"/>
      <c r="Z64" s="1037"/>
      <c r="AA64" s="1027"/>
      <c r="AB64" s="1006"/>
      <c r="AC64" s="548"/>
      <c r="AE64" s="549"/>
    </row>
    <row r="65" spans="1:31" s="546" customFormat="1" ht="21" customHeight="1" x14ac:dyDescent="0.2">
      <c r="A65" s="1028"/>
      <c r="B65" s="1029"/>
      <c r="C65" s="1030"/>
      <c r="D65" s="1031" t="s">
        <v>294</v>
      </c>
      <c r="E65" s="1032">
        <v>190565573</v>
      </c>
      <c r="F65" s="1033">
        <v>190565573</v>
      </c>
      <c r="G65" s="1034" t="s">
        <v>275</v>
      </c>
      <c r="H65" s="891" t="s">
        <v>52</v>
      </c>
      <c r="I65" s="302">
        <f>SUM(J65+L65)</f>
        <v>233.5</v>
      </c>
      <c r="J65" s="297">
        <v>230.5</v>
      </c>
      <c r="K65" s="297">
        <v>140.69999999999999</v>
      </c>
      <c r="L65" s="559">
        <v>3</v>
      </c>
      <c r="M65" s="711">
        <f>SUM(N65+P65)</f>
        <v>223.6</v>
      </c>
      <c r="N65" s="712">
        <v>223.6</v>
      </c>
      <c r="O65" s="712">
        <v>172.2</v>
      </c>
      <c r="P65" s="701"/>
      <c r="Q65" s="892">
        <f>SUM(R65+T65)</f>
        <v>228.072</v>
      </c>
      <c r="R65" s="142">
        <f>SUM(N65*1.02)</f>
        <v>228.072</v>
      </c>
      <c r="S65" s="142">
        <f t="shared" ref="S65" si="104">SUM(O65*1.02)</f>
        <v>175.64400000000001</v>
      </c>
      <c r="T65" s="893"/>
      <c r="U65" s="894">
        <f>SUM(V65+X65)</f>
        <v>234.91416000000001</v>
      </c>
      <c r="V65" s="895">
        <f>SUM(R65*1.03)</f>
        <v>234.91416000000001</v>
      </c>
      <c r="W65" s="895">
        <f t="shared" ref="W65" si="105">SUM(S65*1.03)</f>
        <v>180.91332</v>
      </c>
      <c r="X65" s="896"/>
      <c r="Y65" s="1064"/>
      <c r="Z65" s="1014">
        <v>26</v>
      </c>
      <c r="AA65" s="1025">
        <v>26</v>
      </c>
      <c r="AB65" s="1004">
        <v>26</v>
      </c>
      <c r="AC65" s="548"/>
      <c r="AE65" s="549"/>
    </row>
    <row r="66" spans="1:31" s="546" customFormat="1" ht="21" customHeight="1" x14ac:dyDescent="0.2">
      <c r="A66" s="974"/>
      <c r="B66" s="1018"/>
      <c r="C66" s="1019"/>
      <c r="D66" s="1020"/>
      <c r="E66" s="1021"/>
      <c r="F66" s="1023"/>
      <c r="G66" s="1024"/>
      <c r="H66" s="635" t="s">
        <v>264</v>
      </c>
      <c r="I66" s="280">
        <f>SUM(J66+L66)</f>
        <v>31.6</v>
      </c>
      <c r="J66" s="281">
        <v>31.6</v>
      </c>
      <c r="K66" s="281"/>
      <c r="L66" s="765"/>
      <c r="M66" s="717">
        <f>SUM(N66+P66)</f>
        <v>29.2</v>
      </c>
      <c r="N66" s="870">
        <v>29.2</v>
      </c>
      <c r="O66" s="870"/>
      <c r="P66" s="702"/>
      <c r="Q66" s="892">
        <f>SUM(R66+T66)</f>
        <v>29.783999999999999</v>
      </c>
      <c r="R66" s="142">
        <f>SUM(N66*1.02)</f>
        <v>29.783999999999999</v>
      </c>
      <c r="S66" s="142"/>
      <c r="T66" s="893"/>
      <c r="U66" s="897">
        <f>SUM(V66+X66)</f>
        <v>30.677520000000001</v>
      </c>
      <c r="V66" s="142">
        <f>SUM(R66*1.03)</f>
        <v>30.677520000000001</v>
      </c>
      <c r="W66" s="142"/>
      <c r="X66" s="898"/>
      <c r="Y66" s="1064"/>
      <c r="Z66" s="1015"/>
      <c r="AA66" s="1026"/>
      <c r="AB66" s="1005"/>
      <c r="AC66" s="548"/>
      <c r="AE66" s="549"/>
    </row>
    <row r="67" spans="1:31" s="546" customFormat="1" ht="21" customHeight="1" thickBot="1" x14ac:dyDescent="0.25">
      <c r="A67" s="1017"/>
      <c r="B67" s="975"/>
      <c r="C67" s="976"/>
      <c r="D67" s="977"/>
      <c r="E67" s="1022"/>
      <c r="F67" s="978"/>
      <c r="G67" s="979"/>
      <c r="H67" s="899" t="s">
        <v>8</v>
      </c>
      <c r="I67" s="766">
        <f>SUM(I65:I66)</f>
        <v>265.10000000000002</v>
      </c>
      <c r="J67" s="766">
        <f t="shared" ref="J67" si="106">SUM(J65:J66)</f>
        <v>262.10000000000002</v>
      </c>
      <c r="K67" s="766">
        <f t="shared" ref="K67" si="107">SUM(K65:K66)</f>
        <v>140.69999999999999</v>
      </c>
      <c r="L67" s="767">
        <f t="shared" ref="L67" si="108">SUM(L65:L66)</f>
        <v>3</v>
      </c>
      <c r="M67" s="900">
        <f t="shared" ref="M67" si="109">SUM(M65:M66)</f>
        <v>252.79999999999998</v>
      </c>
      <c r="N67" s="766">
        <f t="shared" ref="N67" si="110">SUM(N65:N66)</f>
        <v>252.79999999999998</v>
      </c>
      <c r="O67" s="766">
        <f t="shared" ref="O67" si="111">SUM(O65:O66)</f>
        <v>172.2</v>
      </c>
      <c r="P67" s="901"/>
      <c r="Q67" s="782">
        <f t="shared" ref="Q67" si="112">SUM(Q65:Q66)</f>
        <v>257.85599999999999</v>
      </c>
      <c r="R67" s="782">
        <f t="shared" ref="R67" si="113">SUM(R65:R66)</f>
        <v>257.85599999999999</v>
      </c>
      <c r="S67" s="782">
        <f t="shared" ref="S67" si="114">SUM(S65:S66)</f>
        <v>175.64400000000001</v>
      </c>
      <c r="T67" s="757"/>
      <c r="U67" s="900">
        <f t="shared" ref="U67" si="115">SUM(U65:U66)</f>
        <v>265.59168</v>
      </c>
      <c r="V67" s="766">
        <f t="shared" ref="V67" si="116">SUM(V65:V66)</f>
        <v>265.59168</v>
      </c>
      <c r="W67" s="766">
        <f t="shared" ref="W67" si="117">SUM(W65:W66)</f>
        <v>180.91332</v>
      </c>
      <c r="X67" s="901"/>
      <c r="Y67" s="1064"/>
      <c r="Z67" s="1016"/>
      <c r="AA67" s="1027"/>
      <c r="AB67" s="1006"/>
      <c r="AC67" s="548"/>
      <c r="AE67" s="549"/>
    </row>
    <row r="68" spans="1:31" s="546" customFormat="1" ht="21" customHeight="1" x14ac:dyDescent="0.2">
      <c r="A68" s="1028"/>
      <c r="B68" s="1029"/>
      <c r="C68" s="1030"/>
      <c r="D68" s="1031" t="s">
        <v>89</v>
      </c>
      <c r="E68" s="1032">
        <v>190565388</v>
      </c>
      <c r="F68" s="1033">
        <v>190565388</v>
      </c>
      <c r="G68" s="1034" t="s">
        <v>275</v>
      </c>
      <c r="H68" s="891" t="s">
        <v>52</v>
      </c>
      <c r="I68" s="302">
        <f>SUM(J68+L68)</f>
        <v>215.2</v>
      </c>
      <c r="J68" s="297">
        <v>215.2</v>
      </c>
      <c r="K68" s="297">
        <v>124.2</v>
      </c>
      <c r="L68" s="764"/>
      <c r="M68" s="711">
        <f>SUM(N68+P68)</f>
        <v>227</v>
      </c>
      <c r="N68" s="712">
        <v>227</v>
      </c>
      <c r="O68" s="712">
        <v>166.5</v>
      </c>
      <c r="P68" s="701"/>
      <c r="Q68" s="892">
        <f>SUM(R68+T68)</f>
        <v>231.54</v>
      </c>
      <c r="R68" s="142">
        <f>SUM(N68*1.02)</f>
        <v>231.54</v>
      </c>
      <c r="S68" s="142">
        <f t="shared" ref="S68" si="118">SUM(O68*1.02)</f>
        <v>169.83</v>
      </c>
      <c r="T68" s="893"/>
      <c r="U68" s="894">
        <f>SUM(V68+X68)</f>
        <v>238.4862</v>
      </c>
      <c r="V68" s="895">
        <f>SUM(R68*1.03)</f>
        <v>238.4862</v>
      </c>
      <c r="W68" s="895">
        <f t="shared" ref="W68" si="119">SUM(S68*1.03)</f>
        <v>174.92490000000001</v>
      </c>
      <c r="X68" s="896"/>
      <c r="Y68" s="1064"/>
      <c r="Z68" s="1035">
        <v>22.75</v>
      </c>
      <c r="AA68" s="1038">
        <v>22.75</v>
      </c>
      <c r="AB68" s="1004">
        <v>22.75</v>
      </c>
      <c r="AC68" s="548"/>
      <c r="AE68" s="549"/>
    </row>
    <row r="69" spans="1:31" s="546" customFormat="1" ht="21" customHeight="1" x14ac:dyDescent="0.2">
      <c r="A69" s="974"/>
      <c r="B69" s="1018"/>
      <c r="C69" s="1019"/>
      <c r="D69" s="1020"/>
      <c r="E69" s="1021"/>
      <c r="F69" s="1023"/>
      <c r="G69" s="1024"/>
      <c r="H69" s="635" t="s">
        <v>264</v>
      </c>
      <c r="I69" s="280">
        <f>SUM(J69+L69)</f>
        <v>17</v>
      </c>
      <c r="J69" s="281">
        <v>17</v>
      </c>
      <c r="K69" s="281"/>
      <c r="L69" s="765"/>
      <c r="M69" s="717">
        <f>SUM(N69+P69)</f>
        <v>14</v>
      </c>
      <c r="N69" s="870">
        <v>14</v>
      </c>
      <c r="O69" s="870"/>
      <c r="P69" s="702"/>
      <c r="Q69" s="892">
        <f>SUM(R69+T69)</f>
        <v>14.280000000000001</v>
      </c>
      <c r="R69" s="142">
        <f>SUM(N69*1.02)</f>
        <v>14.280000000000001</v>
      </c>
      <c r="S69" s="142"/>
      <c r="T69" s="893"/>
      <c r="U69" s="897">
        <f>SUM(V69+X69)</f>
        <v>14.708400000000001</v>
      </c>
      <c r="V69" s="142">
        <f>SUM(R69*1.03)</f>
        <v>14.708400000000001</v>
      </c>
      <c r="W69" s="142">
        <f t="shared" ref="W69" si="120">SUM(S69*1.03)</f>
        <v>0</v>
      </c>
      <c r="X69" s="898"/>
      <c r="Y69" s="1064"/>
      <c r="Z69" s="1036"/>
      <c r="AA69" s="1039"/>
      <c r="AB69" s="1005"/>
      <c r="AC69" s="548"/>
      <c r="AE69" s="549"/>
    </row>
    <row r="70" spans="1:31" s="546" customFormat="1" ht="21" customHeight="1" thickBot="1" x14ac:dyDescent="0.25">
      <c r="A70" s="1017"/>
      <c r="B70" s="975"/>
      <c r="C70" s="976"/>
      <c r="D70" s="977"/>
      <c r="E70" s="1022"/>
      <c r="F70" s="978"/>
      <c r="G70" s="979"/>
      <c r="H70" s="899" t="s">
        <v>8</v>
      </c>
      <c r="I70" s="766">
        <f>SUM(I68:I69)</f>
        <v>232.2</v>
      </c>
      <c r="J70" s="766">
        <f t="shared" ref="J70" si="121">SUM(J68:J69)</f>
        <v>232.2</v>
      </c>
      <c r="K70" s="766">
        <f t="shared" ref="K70" si="122">SUM(K68:K69)</f>
        <v>124.2</v>
      </c>
      <c r="L70" s="767"/>
      <c r="M70" s="900">
        <f t="shared" ref="M70" si="123">SUM(M68:M69)</f>
        <v>241</v>
      </c>
      <c r="N70" s="766">
        <f t="shared" ref="N70" si="124">SUM(N68:N69)</f>
        <v>241</v>
      </c>
      <c r="O70" s="766">
        <f t="shared" ref="O70" si="125">SUM(O68:O69)</f>
        <v>166.5</v>
      </c>
      <c r="P70" s="901"/>
      <c r="Q70" s="782">
        <f t="shared" ref="Q70" si="126">SUM(Q68:Q69)</f>
        <v>245.82</v>
      </c>
      <c r="R70" s="782">
        <f t="shared" ref="R70" si="127">SUM(R68:R69)</f>
        <v>245.82</v>
      </c>
      <c r="S70" s="782">
        <f t="shared" ref="S70" si="128">SUM(S68:S69)</f>
        <v>169.83</v>
      </c>
      <c r="T70" s="757"/>
      <c r="U70" s="900">
        <f t="shared" ref="U70" si="129">SUM(U68:U69)</f>
        <v>253.19460000000001</v>
      </c>
      <c r="V70" s="766">
        <f t="shared" ref="V70" si="130">SUM(V68:V69)</f>
        <v>253.19460000000001</v>
      </c>
      <c r="W70" s="766">
        <f t="shared" ref="W70" si="131">SUM(W68:W69)</f>
        <v>174.92490000000001</v>
      </c>
      <c r="X70" s="901"/>
      <c r="Y70" s="1064"/>
      <c r="Z70" s="1037"/>
      <c r="AA70" s="1040"/>
      <c r="AB70" s="1006"/>
      <c r="AC70" s="548"/>
      <c r="AE70" s="549"/>
    </row>
    <row r="71" spans="1:31" s="546" customFormat="1" ht="21" customHeight="1" x14ac:dyDescent="0.2">
      <c r="A71" s="974"/>
      <c r="B71" s="1018"/>
      <c r="C71" s="1019"/>
      <c r="D71" s="1020" t="s">
        <v>295</v>
      </c>
      <c r="E71" s="1021">
        <v>190565192</v>
      </c>
      <c r="F71" s="1023">
        <v>190565192</v>
      </c>
      <c r="G71" s="1024" t="s">
        <v>275</v>
      </c>
      <c r="H71" s="635" t="s">
        <v>52</v>
      </c>
      <c r="I71" s="302">
        <f>SUM(J71+L71)</f>
        <v>459.8</v>
      </c>
      <c r="J71" s="297">
        <v>459.8</v>
      </c>
      <c r="K71" s="297">
        <v>246.6</v>
      </c>
      <c r="L71" s="764"/>
      <c r="M71" s="711">
        <f>SUM(N71+P71)</f>
        <v>447.2</v>
      </c>
      <c r="N71" s="712">
        <v>447.2</v>
      </c>
      <c r="O71" s="712">
        <v>331.7</v>
      </c>
      <c r="P71" s="701"/>
      <c r="Q71" s="892">
        <f>SUM(R71+T71)</f>
        <v>456.14400000000001</v>
      </c>
      <c r="R71" s="142">
        <f>SUM(N71*1.02)</f>
        <v>456.14400000000001</v>
      </c>
      <c r="S71" s="142">
        <f t="shared" ref="S71" si="132">SUM(O71*1.02)</f>
        <v>338.334</v>
      </c>
      <c r="T71" s="893"/>
      <c r="U71" s="894">
        <f>SUM(V71+X71)</f>
        <v>469.82832000000002</v>
      </c>
      <c r="V71" s="852">
        <f>SUM(R71*1.03)</f>
        <v>469.82832000000002</v>
      </c>
      <c r="W71" s="852">
        <f t="shared" ref="W71" si="133">SUM(S71*1.03)</f>
        <v>348.48401999999999</v>
      </c>
      <c r="X71" s="905"/>
      <c r="Y71" s="1064"/>
      <c r="Z71" s="1014">
        <v>74</v>
      </c>
      <c r="AA71" s="1025">
        <v>74</v>
      </c>
      <c r="AB71" s="1004">
        <v>74</v>
      </c>
      <c r="AC71" s="548"/>
      <c r="AE71" s="549"/>
    </row>
    <row r="72" spans="1:31" s="546" customFormat="1" ht="21" customHeight="1" x14ac:dyDescent="0.2">
      <c r="A72" s="974"/>
      <c r="B72" s="1018"/>
      <c r="C72" s="1019"/>
      <c r="D72" s="1020"/>
      <c r="E72" s="1021"/>
      <c r="F72" s="1023"/>
      <c r="G72" s="1024"/>
      <c r="H72" s="635" t="s">
        <v>51</v>
      </c>
      <c r="I72" s="280">
        <f>SUM(J72+L72)</f>
        <v>24.6</v>
      </c>
      <c r="J72" s="281">
        <v>24.6</v>
      </c>
      <c r="K72" s="281">
        <v>18.8</v>
      </c>
      <c r="L72" s="765"/>
      <c r="M72" s="906">
        <f>SUM(N72+P72)</f>
        <v>25.5</v>
      </c>
      <c r="N72" s="907">
        <v>25.5</v>
      </c>
      <c r="O72" s="907">
        <v>25.1</v>
      </c>
      <c r="P72" s="702"/>
      <c r="Q72" s="892">
        <f>SUM(R72+T72)</f>
        <v>26.01</v>
      </c>
      <c r="R72" s="142">
        <f t="shared" ref="R72:R73" si="134">SUM(N72*1.02)</f>
        <v>26.01</v>
      </c>
      <c r="S72" s="142">
        <f t="shared" ref="S72:S73" si="135">SUM(O72*1.02)</f>
        <v>25.602</v>
      </c>
      <c r="T72" s="893"/>
      <c r="U72" s="897">
        <f>SUM(V72+X72)</f>
        <v>26.790300000000002</v>
      </c>
      <c r="V72" s="908">
        <f t="shared" ref="V72:V73" si="136">SUM(R72*1.03)</f>
        <v>26.790300000000002</v>
      </c>
      <c r="W72" s="908">
        <f t="shared" ref="W72:W73" si="137">SUM(S72*1.03)</f>
        <v>26.370060000000002</v>
      </c>
      <c r="X72" s="909"/>
      <c r="Y72" s="1064"/>
      <c r="Z72" s="1015"/>
      <c r="AA72" s="1026"/>
      <c r="AB72" s="1005"/>
      <c r="AC72" s="548"/>
      <c r="AE72" s="549"/>
    </row>
    <row r="73" spans="1:31" s="546" customFormat="1" ht="21" customHeight="1" x14ac:dyDescent="0.2">
      <c r="A73" s="974"/>
      <c r="B73" s="1018"/>
      <c r="C73" s="1019"/>
      <c r="D73" s="1020"/>
      <c r="E73" s="1021"/>
      <c r="F73" s="1023"/>
      <c r="G73" s="1024"/>
      <c r="H73" s="635" t="s">
        <v>264</v>
      </c>
      <c r="I73" s="280">
        <f>SUM(J73+L73)</f>
        <v>50.8</v>
      </c>
      <c r="J73" s="281">
        <v>50.8</v>
      </c>
      <c r="K73" s="281">
        <v>1</v>
      </c>
      <c r="L73" s="765"/>
      <c r="M73" s="717">
        <f>SUM(N73+P73)</f>
        <v>51.2</v>
      </c>
      <c r="N73" s="870">
        <v>51.2</v>
      </c>
      <c r="O73" s="870">
        <v>1.5</v>
      </c>
      <c r="P73" s="702"/>
      <c r="Q73" s="892">
        <f>SUM(R73+T73)</f>
        <v>52.224000000000004</v>
      </c>
      <c r="R73" s="142">
        <f t="shared" si="134"/>
        <v>52.224000000000004</v>
      </c>
      <c r="S73" s="142">
        <f t="shared" si="135"/>
        <v>1.53</v>
      </c>
      <c r="T73" s="893"/>
      <c r="U73" s="897">
        <f>SUM(V73+X73)</f>
        <v>53.790720000000007</v>
      </c>
      <c r="V73" s="142">
        <f t="shared" si="136"/>
        <v>53.790720000000007</v>
      </c>
      <c r="W73" s="142">
        <f t="shared" si="137"/>
        <v>1.5759000000000001</v>
      </c>
      <c r="X73" s="898"/>
      <c r="Y73" s="1064"/>
      <c r="Z73" s="1015"/>
      <c r="AA73" s="1026"/>
      <c r="AB73" s="1005"/>
      <c r="AC73" s="548"/>
      <c r="AE73" s="549"/>
    </row>
    <row r="74" spans="1:31" s="546" customFormat="1" ht="21" customHeight="1" thickBot="1" x14ac:dyDescent="0.25">
      <c r="A74" s="1017"/>
      <c r="B74" s="975"/>
      <c r="C74" s="976"/>
      <c r="D74" s="977"/>
      <c r="E74" s="1022"/>
      <c r="F74" s="978"/>
      <c r="G74" s="979"/>
      <c r="H74" s="899" t="s">
        <v>8</v>
      </c>
      <c r="I74" s="766">
        <f>SUM(I71:I73)</f>
        <v>535.20000000000005</v>
      </c>
      <c r="J74" s="766">
        <f t="shared" ref="J74" si="138">SUM(J71:J73)</f>
        <v>535.20000000000005</v>
      </c>
      <c r="K74" s="766">
        <f t="shared" ref="K74" si="139">SUM(K71:K73)</f>
        <v>266.39999999999998</v>
      </c>
      <c r="L74" s="767"/>
      <c r="M74" s="900">
        <f t="shared" ref="M74" si="140">SUM(M71:M73)</f>
        <v>523.9</v>
      </c>
      <c r="N74" s="766">
        <f t="shared" ref="N74" si="141">SUM(N71:N73)</f>
        <v>523.9</v>
      </c>
      <c r="O74" s="766">
        <f t="shared" ref="O74" si="142">SUM(O71:O73)</f>
        <v>358.3</v>
      </c>
      <c r="P74" s="901"/>
      <c r="Q74" s="782">
        <f t="shared" ref="Q74" si="143">SUM(Q71:Q73)</f>
        <v>534.37800000000004</v>
      </c>
      <c r="R74" s="782">
        <f t="shared" ref="R74" si="144">SUM(R71:R73)</f>
        <v>534.37800000000004</v>
      </c>
      <c r="S74" s="782">
        <f t="shared" ref="S74" si="145">SUM(S71:S73)</f>
        <v>365.46599999999995</v>
      </c>
      <c r="T74" s="757"/>
      <c r="U74" s="900">
        <f t="shared" ref="U74" si="146">SUM(U71:U73)</f>
        <v>550.40934000000004</v>
      </c>
      <c r="V74" s="766">
        <f t="shared" ref="V74" si="147">SUM(V71:V73)</f>
        <v>550.40934000000004</v>
      </c>
      <c r="W74" s="766">
        <f t="shared" ref="W74" si="148">SUM(W71:W73)</f>
        <v>376.42998</v>
      </c>
      <c r="X74" s="901"/>
      <c r="Y74" s="1064"/>
      <c r="Z74" s="1016"/>
      <c r="AA74" s="1027"/>
      <c r="AB74" s="1006"/>
      <c r="AC74" s="548"/>
      <c r="AE74" s="549"/>
    </row>
    <row r="75" spans="1:31" s="546" customFormat="1" ht="21" customHeight="1" x14ac:dyDescent="0.2">
      <c r="A75" s="956"/>
      <c r="B75" s="958"/>
      <c r="C75" s="960"/>
      <c r="D75" s="962" t="s">
        <v>90</v>
      </c>
      <c r="E75" s="980">
        <v>190563412</v>
      </c>
      <c r="F75" s="964">
        <v>190563412</v>
      </c>
      <c r="G75" s="966" t="s">
        <v>275</v>
      </c>
      <c r="H75" s="635" t="s">
        <v>52</v>
      </c>
      <c r="I75" s="302">
        <f>SUM(J75+L75)</f>
        <v>180.70000000000002</v>
      </c>
      <c r="J75" s="297">
        <v>173.9</v>
      </c>
      <c r="K75" s="297">
        <v>96.7</v>
      </c>
      <c r="L75" s="559">
        <v>6.8</v>
      </c>
      <c r="M75" s="711">
        <f>SUM(N75+P75)</f>
        <v>170.9</v>
      </c>
      <c r="N75" s="712">
        <v>170.9</v>
      </c>
      <c r="O75" s="712">
        <v>134.5</v>
      </c>
      <c r="P75" s="701"/>
      <c r="Q75" s="892">
        <f>SUM(R75+T75)</f>
        <v>174.31800000000001</v>
      </c>
      <c r="R75" s="142">
        <f>SUM(N75*1.02)</f>
        <v>174.31800000000001</v>
      </c>
      <c r="S75" s="142">
        <f t="shared" ref="S75" si="149">SUM(O75*1.02)</f>
        <v>137.19</v>
      </c>
      <c r="T75" s="893"/>
      <c r="U75" s="894">
        <f>SUM(V75+X75)</f>
        <v>179.54754000000003</v>
      </c>
      <c r="V75" s="895">
        <f>SUM(R75*1.03)</f>
        <v>179.54754000000003</v>
      </c>
      <c r="W75" s="895">
        <f t="shared" ref="W75" si="150">SUM(S75*1.03)</f>
        <v>141.3057</v>
      </c>
      <c r="X75" s="896"/>
      <c r="Y75" s="1064"/>
      <c r="Z75" s="1014">
        <v>18.5</v>
      </c>
      <c r="AA75" s="1025">
        <v>18.5</v>
      </c>
      <c r="AB75" s="1004">
        <v>18.5</v>
      </c>
      <c r="AC75" s="548"/>
      <c r="AE75" s="549"/>
    </row>
    <row r="76" spans="1:31" s="546" customFormat="1" ht="21" customHeight="1" x14ac:dyDescent="0.2">
      <c r="A76" s="974"/>
      <c r="B76" s="1018"/>
      <c r="C76" s="1019"/>
      <c r="D76" s="1020"/>
      <c r="E76" s="1021"/>
      <c r="F76" s="1023"/>
      <c r="G76" s="1024"/>
      <c r="H76" s="635" t="s">
        <v>264</v>
      </c>
      <c r="I76" s="280">
        <f>SUM(J76+L76)</f>
        <v>12.7</v>
      </c>
      <c r="J76" s="281">
        <v>12.7</v>
      </c>
      <c r="K76" s="281"/>
      <c r="L76" s="765"/>
      <c r="M76" s="717">
        <f>SUM(N76+P76)</f>
        <v>10.5</v>
      </c>
      <c r="N76" s="870">
        <v>10.5</v>
      </c>
      <c r="O76" s="870"/>
      <c r="P76" s="702"/>
      <c r="Q76" s="892">
        <f>SUM(R76+T76)</f>
        <v>10.71</v>
      </c>
      <c r="R76" s="142">
        <f>SUM(N76*1.02)</f>
        <v>10.71</v>
      </c>
      <c r="S76" s="142">
        <f t="shared" ref="S76" si="151">SUM(O76*1.02)</f>
        <v>0</v>
      </c>
      <c r="T76" s="893"/>
      <c r="U76" s="897">
        <f>SUM(V76+X76)</f>
        <v>11.031300000000002</v>
      </c>
      <c r="V76" s="142">
        <f>SUM(R76*1.03)</f>
        <v>11.031300000000002</v>
      </c>
      <c r="W76" s="142">
        <f t="shared" ref="W76" si="152">SUM(S76*1.03)</f>
        <v>0</v>
      </c>
      <c r="X76" s="898"/>
      <c r="Y76" s="1064"/>
      <c r="Z76" s="1015"/>
      <c r="AA76" s="1026"/>
      <c r="AB76" s="1005"/>
      <c r="AC76" s="548"/>
      <c r="AE76" s="549"/>
    </row>
    <row r="77" spans="1:31" s="546" customFormat="1" ht="21" customHeight="1" thickBot="1" x14ac:dyDescent="0.25">
      <c r="A77" s="1017"/>
      <c r="B77" s="975"/>
      <c r="C77" s="976"/>
      <c r="D77" s="977"/>
      <c r="E77" s="1022"/>
      <c r="F77" s="978"/>
      <c r="G77" s="979"/>
      <c r="H77" s="899" t="s">
        <v>8</v>
      </c>
      <c r="I77" s="766">
        <f>SUM(I75:I76)</f>
        <v>193.4</v>
      </c>
      <c r="J77" s="766">
        <f t="shared" ref="J77" si="153">SUM(J75:J76)</f>
        <v>186.6</v>
      </c>
      <c r="K77" s="766">
        <f t="shared" ref="K77" si="154">SUM(K75:K76)</f>
        <v>96.7</v>
      </c>
      <c r="L77" s="767">
        <f t="shared" ref="L77" si="155">SUM(L75:L76)</f>
        <v>6.8</v>
      </c>
      <c r="M77" s="900">
        <f t="shared" ref="M77" si="156">SUM(M75:M76)</f>
        <v>181.4</v>
      </c>
      <c r="N77" s="766">
        <f t="shared" ref="N77" si="157">SUM(N75:N76)</f>
        <v>181.4</v>
      </c>
      <c r="O77" s="766">
        <f t="shared" ref="O77" si="158">SUM(O75:O76)</f>
        <v>134.5</v>
      </c>
      <c r="P77" s="901"/>
      <c r="Q77" s="782">
        <f t="shared" ref="Q77" si="159">SUM(Q75:Q76)</f>
        <v>185.02800000000002</v>
      </c>
      <c r="R77" s="782">
        <f t="shared" ref="R77" si="160">SUM(R75:R76)</f>
        <v>185.02800000000002</v>
      </c>
      <c r="S77" s="782">
        <f t="shared" ref="S77" si="161">SUM(S75:S76)</f>
        <v>137.19</v>
      </c>
      <c r="T77" s="757"/>
      <c r="U77" s="900">
        <f t="shared" ref="U77" si="162">SUM(U75:U76)</f>
        <v>190.57884000000001</v>
      </c>
      <c r="V77" s="766">
        <f t="shared" ref="V77" si="163">SUM(V75:V76)</f>
        <v>190.57884000000001</v>
      </c>
      <c r="W77" s="766">
        <f t="shared" ref="W77" si="164">SUM(W75:W76)</f>
        <v>141.3057</v>
      </c>
      <c r="X77" s="901"/>
      <c r="Y77" s="1064"/>
      <c r="Z77" s="1016"/>
      <c r="AA77" s="1027"/>
      <c r="AB77" s="1006"/>
      <c r="AC77" s="548"/>
      <c r="AE77" s="549"/>
    </row>
    <row r="78" spans="1:31" s="546" customFormat="1" ht="21" customHeight="1" x14ac:dyDescent="0.2">
      <c r="A78" s="1028"/>
      <c r="B78" s="1029"/>
      <c r="C78" s="1030"/>
      <c r="D78" s="1031" t="s">
        <v>140</v>
      </c>
      <c r="E78" s="1032">
        <v>190563565</v>
      </c>
      <c r="F78" s="1033">
        <v>190563565</v>
      </c>
      <c r="G78" s="1034" t="s">
        <v>275</v>
      </c>
      <c r="H78" s="891" t="s">
        <v>52</v>
      </c>
      <c r="I78" s="302">
        <f>SUM(J78+L78)</f>
        <v>168.4</v>
      </c>
      <c r="J78" s="297">
        <v>168.4</v>
      </c>
      <c r="K78" s="297">
        <v>106.3</v>
      </c>
      <c r="L78" s="764"/>
      <c r="M78" s="711">
        <f>SUM(N78+P78)</f>
        <v>180.1</v>
      </c>
      <c r="N78" s="712">
        <v>180.1</v>
      </c>
      <c r="O78" s="712">
        <v>146.6</v>
      </c>
      <c r="P78" s="701"/>
      <c r="Q78" s="910">
        <f>SUM(R78+T78)</f>
        <v>183.702</v>
      </c>
      <c r="R78" s="895">
        <f>SUM(N78*1.02)</f>
        <v>183.702</v>
      </c>
      <c r="S78" s="895">
        <f t="shared" ref="S78" si="165">SUM(O78*1.02)</f>
        <v>149.53200000000001</v>
      </c>
      <c r="T78" s="911"/>
      <c r="U78" s="894">
        <f>SUM(V78+X78)</f>
        <v>189.21306000000001</v>
      </c>
      <c r="V78" s="895">
        <f>SUM(R78*1.03)</f>
        <v>189.21306000000001</v>
      </c>
      <c r="W78" s="895">
        <f t="shared" ref="W78" si="166">SUM(S78*1.03)</f>
        <v>154.01796000000002</v>
      </c>
      <c r="X78" s="896"/>
      <c r="Y78" s="1064"/>
      <c r="Z78" s="1014">
        <v>18.5</v>
      </c>
      <c r="AA78" s="1025">
        <v>18.5</v>
      </c>
      <c r="AB78" s="1004" t="s">
        <v>340</v>
      </c>
      <c r="AC78" s="548"/>
      <c r="AE78" s="549"/>
    </row>
    <row r="79" spans="1:31" s="546" customFormat="1" ht="21" customHeight="1" x14ac:dyDescent="0.2">
      <c r="A79" s="974"/>
      <c r="B79" s="1018"/>
      <c r="C79" s="1019"/>
      <c r="D79" s="1020"/>
      <c r="E79" s="1021"/>
      <c r="F79" s="1023"/>
      <c r="G79" s="1024"/>
      <c r="H79" s="635" t="s">
        <v>264</v>
      </c>
      <c r="I79" s="280">
        <f>SUM(J79+L79)</f>
        <v>12.4</v>
      </c>
      <c r="J79" s="281">
        <v>12.4</v>
      </c>
      <c r="K79" s="281"/>
      <c r="L79" s="765"/>
      <c r="M79" s="717">
        <v>15</v>
      </c>
      <c r="N79" s="870">
        <v>15</v>
      </c>
      <c r="O79" s="870"/>
      <c r="P79" s="702"/>
      <c r="Q79" s="892">
        <f>SUM(R79+T79)</f>
        <v>15.3</v>
      </c>
      <c r="R79" s="142">
        <f>SUM(N79*1.02)</f>
        <v>15.3</v>
      </c>
      <c r="S79" s="142">
        <f t="shared" ref="S79" si="167">SUM(O79*1.02)</f>
        <v>0</v>
      </c>
      <c r="T79" s="893"/>
      <c r="U79" s="897">
        <f>SUM(V79+X79)</f>
        <v>15.759</v>
      </c>
      <c r="V79" s="142">
        <f>SUM(R79*1.03)</f>
        <v>15.759</v>
      </c>
      <c r="W79" s="142">
        <f t="shared" ref="W79" si="168">SUM(S79*1.03)</f>
        <v>0</v>
      </c>
      <c r="X79" s="898"/>
      <c r="Y79" s="1064"/>
      <c r="Z79" s="1015"/>
      <c r="AA79" s="1026"/>
      <c r="AB79" s="1005"/>
      <c r="AC79" s="548"/>
      <c r="AE79" s="549"/>
    </row>
    <row r="80" spans="1:31" s="546" customFormat="1" ht="21" customHeight="1" thickBot="1" x14ac:dyDescent="0.25">
      <c r="A80" s="1017"/>
      <c r="B80" s="975"/>
      <c r="C80" s="976"/>
      <c r="D80" s="977"/>
      <c r="E80" s="1022"/>
      <c r="F80" s="978"/>
      <c r="G80" s="979"/>
      <c r="H80" s="899" t="s">
        <v>8</v>
      </c>
      <c r="I80" s="766">
        <f>SUM(I78:I79)</f>
        <v>180.8</v>
      </c>
      <c r="J80" s="766">
        <f t="shared" ref="J80" si="169">SUM(J78:J79)</f>
        <v>180.8</v>
      </c>
      <c r="K80" s="766">
        <f t="shared" ref="K80" si="170">SUM(K78:K79)</f>
        <v>106.3</v>
      </c>
      <c r="L80" s="767"/>
      <c r="M80" s="900">
        <f t="shared" ref="M80" si="171">SUM(M78:M79)</f>
        <v>195.1</v>
      </c>
      <c r="N80" s="766">
        <f t="shared" ref="N80" si="172">SUM(N78:N79)</f>
        <v>195.1</v>
      </c>
      <c r="O80" s="766">
        <f t="shared" ref="O80" si="173">SUM(O78:O79)</f>
        <v>146.6</v>
      </c>
      <c r="P80" s="901"/>
      <c r="Q80" s="782">
        <f t="shared" ref="Q80" si="174">SUM(Q78:Q79)</f>
        <v>199.00200000000001</v>
      </c>
      <c r="R80" s="782">
        <f t="shared" ref="R80" si="175">SUM(R78:R79)</f>
        <v>199.00200000000001</v>
      </c>
      <c r="S80" s="782">
        <f t="shared" ref="S80" si="176">SUM(S78:S79)</f>
        <v>149.53200000000001</v>
      </c>
      <c r="T80" s="757"/>
      <c r="U80" s="900">
        <f t="shared" ref="U80" si="177">SUM(U78:U79)</f>
        <v>204.97206</v>
      </c>
      <c r="V80" s="766">
        <f t="shared" ref="V80" si="178">SUM(V78:V79)</f>
        <v>204.97206</v>
      </c>
      <c r="W80" s="766">
        <f t="shared" ref="W80" si="179">SUM(W78:W79)</f>
        <v>154.01796000000002</v>
      </c>
      <c r="X80" s="901"/>
      <c r="Y80" s="1064"/>
      <c r="Z80" s="1016"/>
      <c r="AA80" s="1027"/>
      <c r="AB80" s="1006"/>
      <c r="AC80" s="548"/>
      <c r="AE80" s="549"/>
    </row>
    <row r="81" spans="1:31" s="546" customFormat="1" ht="21" customHeight="1" x14ac:dyDescent="0.2">
      <c r="A81" s="956"/>
      <c r="B81" s="958"/>
      <c r="C81" s="960"/>
      <c r="D81" s="962" t="s">
        <v>91</v>
      </c>
      <c r="E81" s="980">
        <v>190565420</v>
      </c>
      <c r="F81" s="964">
        <v>190565420</v>
      </c>
      <c r="G81" s="966" t="s">
        <v>275</v>
      </c>
      <c r="H81" s="635" t="s">
        <v>52</v>
      </c>
      <c r="I81" s="302">
        <f>SUM(J81+L81)</f>
        <v>195</v>
      </c>
      <c r="J81" s="297">
        <v>195</v>
      </c>
      <c r="K81" s="297">
        <v>116.3</v>
      </c>
      <c r="L81" s="764"/>
      <c r="M81" s="711">
        <f>SUM(N81+P81)</f>
        <v>182.2</v>
      </c>
      <c r="N81" s="712">
        <v>182.2</v>
      </c>
      <c r="O81" s="712">
        <v>142.1</v>
      </c>
      <c r="P81" s="701"/>
      <c r="Q81" s="892">
        <f>SUM(R81+T81)</f>
        <v>185.84399999999999</v>
      </c>
      <c r="R81" s="142">
        <f>SUM(N81*1.02)</f>
        <v>185.84399999999999</v>
      </c>
      <c r="S81" s="142">
        <f t="shared" ref="S81" si="180">SUM(O81*1.02)</f>
        <v>144.94200000000001</v>
      </c>
      <c r="T81" s="893"/>
      <c r="U81" s="894">
        <f>SUM(V81+X81)</f>
        <v>191.41932</v>
      </c>
      <c r="V81" s="895">
        <f>SUM(R81*1.03)</f>
        <v>191.41932</v>
      </c>
      <c r="W81" s="895">
        <f t="shared" ref="W81" si="181">SUM(S81*1.03)</f>
        <v>149.29026000000002</v>
      </c>
      <c r="X81" s="896"/>
      <c r="Y81" s="1064"/>
      <c r="Z81" s="1014">
        <v>18.5</v>
      </c>
      <c r="AA81" s="1025">
        <v>18.5</v>
      </c>
      <c r="AB81" s="1004">
        <v>18.5</v>
      </c>
      <c r="AC81" s="548"/>
      <c r="AE81" s="549"/>
    </row>
    <row r="82" spans="1:31" s="546" customFormat="1" ht="21" customHeight="1" x14ac:dyDescent="0.2">
      <c r="A82" s="974"/>
      <c r="B82" s="1018"/>
      <c r="C82" s="1019"/>
      <c r="D82" s="1020"/>
      <c r="E82" s="1021"/>
      <c r="F82" s="1023"/>
      <c r="G82" s="1024"/>
      <c r="H82" s="635" t="s">
        <v>264</v>
      </c>
      <c r="I82" s="280">
        <f>SUM(J82+L82)</f>
        <v>16.7</v>
      </c>
      <c r="J82" s="281">
        <v>16</v>
      </c>
      <c r="K82" s="281"/>
      <c r="L82" s="249">
        <v>0.7</v>
      </c>
      <c r="M82" s="717">
        <f>SUM(N82+P82)</f>
        <v>19.7</v>
      </c>
      <c r="N82" s="870">
        <v>19.7</v>
      </c>
      <c r="O82" s="870"/>
      <c r="P82" s="702"/>
      <c r="Q82" s="892">
        <f>SUM(R82+T82)</f>
        <v>20.094000000000001</v>
      </c>
      <c r="R82" s="142">
        <f>SUM(N82*1.02)</f>
        <v>20.094000000000001</v>
      </c>
      <c r="S82" s="142"/>
      <c r="T82" s="893"/>
      <c r="U82" s="897">
        <f>SUM(V82+X82)</f>
        <v>20.696820000000002</v>
      </c>
      <c r="V82" s="142">
        <f>SUM(R82*1.03)</f>
        <v>20.696820000000002</v>
      </c>
      <c r="W82" s="142"/>
      <c r="X82" s="898"/>
      <c r="Y82" s="1064"/>
      <c r="Z82" s="1015"/>
      <c r="AA82" s="1026"/>
      <c r="AB82" s="1005"/>
      <c r="AC82" s="548"/>
      <c r="AE82" s="549"/>
    </row>
    <row r="83" spans="1:31" s="546" customFormat="1" ht="21" customHeight="1" thickBot="1" x14ac:dyDescent="0.25">
      <c r="A83" s="1017"/>
      <c r="B83" s="975"/>
      <c r="C83" s="976"/>
      <c r="D83" s="977"/>
      <c r="E83" s="1022"/>
      <c r="F83" s="978"/>
      <c r="G83" s="979"/>
      <c r="H83" s="899" t="s">
        <v>8</v>
      </c>
      <c r="I83" s="766">
        <f>SUM(I81:I82)</f>
        <v>211.7</v>
      </c>
      <c r="J83" s="766">
        <f t="shared" ref="J83" si="182">SUM(J81:J82)</f>
        <v>211</v>
      </c>
      <c r="K83" s="766">
        <f t="shared" ref="K83" si="183">SUM(K81:K82)</f>
        <v>116.3</v>
      </c>
      <c r="L83" s="767">
        <f t="shared" ref="L83" si="184">SUM(L81:L82)</f>
        <v>0.7</v>
      </c>
      <c r="M83" s="900">
        <f t="shared" ref="M83" si="185">SUM(M81:M82)</f>
        <v>201.89999999999998</v>
      </c>
      <c r="N83" s="766">
        <f t="shared" ref="N83" si="186">SUM(N81:N82)</f>
        <v>201.89999999999998</v>
      </c>
      <c r="O83" s="766">
        <f t="shared" ref="O83" si="187">SUM(O81:O82)</f>
        <v>142.1</v>
      </c>
      <c r="P83" s="901"/>
      <c r="Q83" s="782">
        <f t="shared" ref="Q83" si="188">SUM(Q81:Q82)</f>
        <v>205.93799999999999</v>
      </c>
      <c r="R83" s="782">
        <f t="shared" ref="R83" si="189">SUM(R81:R82)</f>
        <v>205.93799999999999</v>
      </c>
      <c r="S83" s="782">
        <f t="shared" ref="S83" si="190">SUM(S81:S82)</f>
        <v>144.94200000000001</v>
      </c>
      <c r="T83" s="757"/>
      <c r="U83" s="900">
        <f t="shared" ref="U83" si="191">SUM(U81:U82)</f>
        <v>212.11614</v>
      </c>
      <c r="V83" s="766">
        <f t="shared" ref="V83" si="192">SUM(V81:V82)</f>
        <v>212.11614</v>
      </c>
      <c r="W83" s="766">
        <f t="shared" ref="W83" si="193">SUM(W81:W82)</f>
        <v>149.29026000000002</v>
      </c>
      <c r="X83" s="901"/>
      <c r="Y83" s="1064"/>
      <c r="Z83" s="1016"/>
      <c r="AA83" s="1027"/>
      <c r="AB83" s="1006"/>
      <c r="AC83" s="548"/>
      <c r="AE83" s="549"/>
    </row>
    <row r="84" spans="1:31" s="546" customFormat="1" ht="21" customHeight="1" x14ac:dyDescent="0.2">
      <c r="A84" s="1028"/>
      <c r="B84" s="593"/>
      <c r="C84" s="1030"/>
      <c r="D84" s="1031" t="s">
        <v>99</v>
      </c>
      <c r="E84" s="1032" t="s">
        <v>100</v>
      </c>
      <c r="F84" s="1033" t="s">
        <v>100</v>
      </c>
      <c r="G84" s="1034" t="s">
        <v>275</v>
      </c>
      <c r="H84" s="891" t="s">
        <v>51</v>
      </c>
      <c r="I84" s="280">
        <f>SUM(J84+L84)</f>
        <v>136.69999999999999</v>
      </c>
      <c r="J84" s="235">
        <v>136.69999999999999</v>
      </c>
      <c r="K84" s="235">
        <v>101.2</v>
      </c>
      <c r="L84" s="765"/>
      <c r="M84" s="711">
        <f>SUM(N84+P84)</f>
        <v>136.1</v>
      </c>
      <c r="N84" s="707">
        <v>136.1</v>
      </c>
      <c r="O84" s="707">
        <v>130</v>
      </c>
      <c r="P84" s="701"/>
      <c r="Q84" s="892">
        <f>SUM(R84+T84)</f>
        <v>138.822</v>
      </c>
      <c r="R84" s="142">
        <f>SUM(N84*1.02)</f>
        <v>138.822</v>
      </c>
      <c r="S84" s="142">
        <f t="shared" ref="S84" si="194">SUM(O84*1.02)</f>
        <v>132.6</v>
      </c>
      <c r="T84" s="893"/>
      <c r="U84" s="894">
        <f>SUM(V84+X84)</f>
        <v>142.98666</v>
      </c>
      <c r="V84" s="852">
        <f>SUM(R84*1.03)</f>
        <v>142.98666</v>
      </c>
      <c r="W84" s="852">
        <f t="shared" ref="W84" si="195">SUM(S84*1.03)</f>
        <v>136.578</v>
      </c>
      <c r="X84" s="905"/>
      <c r="Y84" s="1064"/>
      <c r="Z84" s="1066">
        <v>7.86</v>
      </c>
      <c r="AA84" s="1067">
        <v>7.86</v>
      </c>
      <c r="AB84" s="1059">
        <v>7.86</v>
      </c>
      <c r="AC84" s="689"/>
      <c r="AE84" s="549"/>
    </row>
    <row r="85" spans="1:31" s="546" customFormat="1" ht="21" customHeight="1" x14ac:dyDescent="0.2">
      <c r="A85" s="974"/>
      <c r="B85" s="594"/>
      <c r="C85" s="1019"/>
      <c r="D85" s="1020"/>
      <c r="E85" s="1021"/>
      <c r="F85" s="1023"/>
      <c r="G85" s="1024"/>
      <c r="H85" s="578" t="s">
        <v>52</v>
      </c>
      <c r="I85" s="280">
        <f>SUM(J85+L85)</f>
        <v>32.4</v>
      </c>
      <c r="J85" s="240">
        <v>32.4</v>
      </c>
      <c r="K85" s="240"/>
      <c r="L85" s="361"/>
      <c r="M85" s="939">
        <f>SUM(N85+P85)</f>
        <v>46.2</v>
      </c>
      <c r="N85" s="912">
        <v>46.2</v>
      </c>
      <c r="O85" s="912">
        <v>17.600000000000001</v>
      </c>
      <c r="P85" s="703"/>
      <c r="Q85" s="149">
        <f>SUM(R85+T85)</f>
        <v>47.124000000000002</v>
      </c>
      <c r="R85" s="142">
        <f t="shared" ref="R85" si="196">SUM(N85*1.02)</f>
        <v>47.124000000000002</v>
      </c>
      <c r="S85" s="142">
        <f t="shared" ref="S85" si="197">SUM(O85*1.02)</f>
        <v>17.952000000000002</v>
      </c>
      <c r="T85" s="893"/>
      <c r="U85" s="897">
        <f>SUM(V85+X85)</f>
        <v>48.53772</v>
      </c>
      <c r="V85" s="908">
        <f t="shared" ref="V85" si="198">SUM(R85*1.03)</f>
        <v>48.53772</v>
      </c>
      <c r="W85" s="908">
        <f t="shared" ref="W85" si="199">SUM(S85*1.03)</f>
        <v>18.490560000000002</v>
      </c>
      <c r="X85" s="909"/>
      <c r="Y85" s="1064"/>
      <c r="Z85" s="1036"/>
      <c r="AA85" s="1039"/>
      <c r="AB85" s="1008"/>
      <c r="AC85" s="548"/>
      <c r="AE85" s="549"/>
    </row>
    <row r="86" spans="1:31" s="546" customFormat="1" ht="21" customHeight="1" x14ac:dyDescent="0.2">
      <c r="A86" s="974"/>
      <c r="B86" s="594"/>
      <c r="C86" s="1019"/>
      <c r="D86" s="1020"/>
      <c r="E86" s="1021"/>
      <c r="F86" s="1023"/>
      <c r="G86" s="1024"/>
      <c r="H86" s="913" t="s">
        <v>264</v>
      </c>
      <c r="I86" s="280">
        <f>SUM(J86+L86)</f>
        <v>8.6999999999999993</v>
      </c>
      <c r="J86" s="211">
        <v>8.6999999999999993</v>
      </c>
      <c r="K86" s="211"/>
      <c r="L86" s="768"/>
      <c r="M86" s="717"/>
      <c r="N86" s="914"/>
      <c r="O86" s="914"/>
      <c r="P86" s="704"/>
      <c r="Q86" s="892"/>
      <c r="R86" s="142"/>
      <c r="S86" s="142"/>
      <c r="T86" s="893"/>
      <c r="U86" s="897"/>
      <c r="V86" s="142"/>
      <c r="W86" s="142"/>
      <c r="X86" s="898"/>
      <c r="Y86" s="1064"/>
      <c r="Z86" s="1036"/>
      <c r="AA86" s="1039"/>
      <c r="AB86" s="1008"/>
      <c r="AC86" s="548"/>
      <c r="AE86" s="549"/>
    </row>
    <row r="87" spans="1:31" s="546" customFormat="1" ht="21" customHeight="1" thickBot="1" x14ac:dyDescent="0.25">
      <c r="A87" s="1017"/>
      <c r="B87" s="637"/>
      <c r="C87" s="976"/>
      <c r="D87" s="977"/>
      <c r="E87" s="1022"/>
      <c r="F87" s="978"/>
      <c r="G87" s="979"/>
      <c r="H87" s="705" t="s">
        <v>8</v>
      </c>
      <c r="I87" s="769">
        <f>SUM(I84:I86)</f>
        <v>177.79999999999998</v>
      </c>
      <c r="J87" s="770">
        <f t="shared" ref="J87:W87" si="200">SUM(J84:J86)</f>
        <v>177.79999999999998</v>
      </c>
      <c r="K87" s="770">
        <f t="shared" si="200"/>
        <v>101.2</v>
      </c>
      <c r="L87" s="771"/>
      <c r="M87" s="915">
        <f t="shared" si="200"/>
        <v>182.3</v>
      </c>
      <c r="N87" s="756">
        <f t="shared" si="200"/>
        <v>182.3</v>
      </c>
      <c r="O87" s="756">
        <f t="shared" si="200"/>
        <v>147.6</v>
      </c>
      <c r="P87" s="916"/>
      <c r="Q87" s="782">
        <f t="shared" si="200"/>
        <v>185.946</v>
      </c>
      <c r="R87" s="756">
        <f t="shared" si="200"/>
        <v>185.946</v>
      </c>
      <c r="S87" s="756">
        <f t="shared" si="200"/>
        <v>150.55199999999999</v>
      </c>
      <c r="T87" s="783"/>
      <c r="U87" s="915">
        <f t="shared" si="200"/>
        <v>191.52438000000001</v>
      </c>
      <c r="V87" s="756">
        <f t="shared" si="200"/>
        <v>191.52438000000001</v>
      </c>
      <c r="W87" s="756">
        <f t="shared" si="200"/>
        <v>155.06855999999999</v>
      </c>
      <c r="X87" s="917"/>
      <c r="Y87" s="1064"/>
      <c r="Z87" s="1037"/>
      <c r="AA87" s="1040"/>
      <c r="AB87" s="1009"/>
      <c r="AC87" s="548"/>
      <c r="AE87" s="549"/>
    </row>
    <row r="88" spans="1:31" s="546" customFormat="1" ht="21" customHeight="1" x14ac:dyDescent="0.2">
      <c r="A88" s="1028"/>
      <c r="B88" s="1029"/>
      <c r="C88" s="1030"/>
      <c r="D88" s="1031" t="s">
        <v>135</v>
      </c>
      <c r="E88" s="1032">
        <v>190566860</v>
      </c>
      <c r="F88" s="1033">
        <v>190566860</v>
      </c>
      <c r="G88" s="1034" t="s">
        <v>275</v>
      </c>
      <c r="H88" s="891" t="s">
        <v>52</v>
      </c>
      <c r="I88" s="302">
        <f>SUM(J88+L88)</f>
        <v>424.4</v>
      </c>
      <c r="J88" s="297">
        <v>424.4</v>
      </c>
      <c r="K88" s="297">
        <v>323.60000000000002</v>
      </c>
      <c r="L88" s="764"/>
      <c r="M88" s="711">
        <f>SUM(N88+P88)</f>
        <v>411.4</v>
      </c>
      <c r="N88" s="712">
        <v>411.4</v>
      </c>
      <c r="O88" s="712">
        <v>395.7</v>
      </c>
      <c r="P88" s="701"/>
      <c r="Q88" s="910">
        <f>SUM(R88+T88)</f>
        <v>419.62799999999999</v>
      </c>
      <c r="R88" s="895">
        <f t="shared" ref="R88:S89" si="201">SUM(N88*1.02)</f>
        <v>419.62799999999999</v>
      </c>
      <c r="S88" s="895">
        <f t="shared" si="201"/>
        <v>403.61399999999998</v>
      </c>
      <c r="T88" s="911"/>
      <c r="U88" s="894">
        <f>SUM(V88+X88)</f>
        <v>432.21683999999999</v>
      </c>
      <c r="V88" s="895">
        <f>SUM(R88*1.03)</f>
        <v>432.21683999999999</v>
      </c>
      <c r="W88" s="895">
        <f t="shared" ref="W88" si="202">SUM(S88*1.03)</f>
        <v>415.72242</v>
      </c>
      <c r="X88" s="896"/>
      <c r="Y88" s="1064"/>
      <c r="Z88" s="1035">
        <v>41.67</v>
      </c>
      <c r="AA88" s="1038">
        <v>41.67</v>
      </c>
      <c r="AB88" s="1007">
        <v>41.67</v>
      </c>
      <c r="AC88" s="548"/>
      <c r="AE88" s="549"/>
    </row>
    <row r="89" spans="1:31" s="546" customFormat="1" ht="21" customHeight="1" x14ac:dyDescent="0.2">
      <c r="A89" s="974"/>
      <c r="B89" s="1018"/>
      <c r="C89" s="1019"/>
      <c r="D89" s="1020"/>
      <c r="E89" s="1021"/>
      <c r="F89" s="1023"/>
      <c r="G89" s="1024"/>
      <c r="H89" s="635" t="s">
        <v>264</v>
      </c>
      <c r="I89" s="280">
        <f>SUM(J89+L89)</f>
        <v>45.3</v>
      </c>
      <c r="J89" s="281">
        <v>45.3</v>
      </c>
      <c r="K89" s="281">
        <v>7.2</v>
      </c>
      <c r="L89" s="765"/>
      <c r="M89" s="717">
        <f>SUM(N89+P89)</f>
        <v>47.1</v>
      </c>
      <c r="N89" s="870">
        <v>47.1</v>
      </c>
      <c r="O89" s="870">
        <v>13.8</v>
      </c>
      <c r="P89" s="702"/>
      <c r="Q89" s="892">
        <f>SUM(R89+T89)</f>
        <v>48.042000000000002</v>
      </c>
      <c r="R89" s="142">
        <f t="shared" si="201"/>
        <v>48.042000000000002</v>
      </c>
      <c r="S89" s="142">
        <f t="shared" si="201"/>
        <v>14.076000000000001</v>
      </c>
      <c r="T89" s="893"/>
      <c r="U89" s="897">
        <f>SUM(V89+X89)</f>
        <v>49.483260000000001</v>
      </c>
      <c r="V89" s="142">
        <f>SUM(R89*1.03)</f>
        <v>49.483260000000001</v>
      </c>
      <c r="W89" s="142">
        <f t="shared" ref="W89" si="203">SUM(S89*1.03)</f>
        <v>14.498280000000001</v>
      </c>
      <c r="X89" s="898"/>
      <c r="Y89" s="1064"/>
      <c r="Z89" s="1036"/>
      <c r="AA89" s="1039"/>
      <c r="AB89" s="1008"/>
      <c r="AC89" s="548"/>
      <c r="AE89" s="549"/>
    </row>
    <row r="90" spans="1:31" s="546" customFormat="1" ht="21" customHeight="1" thickBot="1" x14ac:dyDescent="0.25">
      <c r="A90" s="1017"/>
      <c r="B90" s="975"/>
      <c r="C90" s="976"/>
      <c r="D90" s="977"/>
      <c r="E90" s="1022"/>
      <c r="F90" s="978"/>
      <c r="G90" s="979"/>
      <c r="H90" s="899" t="s">
        <v>8</v>
      </c>
      <c r="I90" s="766">
        <f>SUM(I88:I89)</f>
        <v>469.7</v>
      </c>
      <c r="J90" s="766">
        <f t="shared" ref="J90" si="204">SUM(J88:J89)</f>
        <v>469.7</v>
      </c>
      <c r="K90" s="766">
        <f t="shared" ref="K90" si="205">SUM(K88:K89)</f>
        <v>330.8</v>
      </c>
      <c r="L90" s="767"/>
      <c r="M90" s="900">
        <f t="shared" ref="M90" si="206">SUM(M88:M89)</f>
        <v>458.5</v>
      </c>
      <c r="N90" s="766">
        <f t="shared" ref="N90" si="207">SUM(N88:N89)</f>
        <v>458.5</v>
      </c>
      <c r="O90" s="766">
        <f t="shared" ref="O90" si="208">SUM(O88:O89)</f>
        <v>409.5</v>
      </c>
      <c r="P90" s="901"/>
      <c r="Q90" s="782">
        <f t="shared" ref="Q90" si="209">SUM(Q88:Q89)</f>
        <v>467.66999999999996</v>
      </c>
      <c r="R90" s="782">
        <f t="shared" ref="R90" si="210">SUM(R88:R89)</f>
        <v>467.66999999999996</v>
      </c>
      <c r="S90" s="782">
        <f t="shared" ref="S90" si="211">SUM(S88:S89)</f>
        <v>417.69</v>
      </c>
      <c r="T90" s="757"/>
      <c r="U90" s="900">
        <f t="shared" ref="U90" si="212">SUM(U88:U89)</f>
        <v>481.70010000000002</v>
      </c>
      <c r="V90" s="766">
        <f t="shared" ref="V90" si="213">SUM(V88:V89)</f>
        <v>481.70010000000002</v>
      </c>
      <c r="W90" s="766">
        <f t="shared" ref="W90" si="214">SUM(W88:W89)</f>
        <v>430.22070000000002</v>
      </c>
      <c r="X90" s="901"/>
      <c r="Y90" s="1064"/>
      <c r="Z90" s="1037"/>
      <c r="AA90" s="1040"/>
      <c r="AB90" s="1009"/>
      <c r="AC90" s="548"/>
      <c r="AE90" s="549"/>
    </row>
    <row r="91" spans="1:31" s="546" customFormat="1" ht="21" customHeight="1" x14ac:dyDescent="0.2">
      <c r="A91" s="956"/>
      <c r="B91" s="958"/>
      <c r="C91" s="960"/>
      <c r="D91" s="962" t="s">
        <v>107</v>
      </c>
      <c r="E91" s="980">
        <v>190565954</v>
      </c>
      <c r="F91" s="964">
        <v>190565954</v>
      </c>
      <c r="G91" s="966" t="s">
        <v>275</v>
      </c>
      <c r="H91" s="635" t="s">
        <v>52</v>
      </c>
      <c r="I91" s="302">
        <f>SUM(J91+L91)</f>
        <v>236.9</v>
      </c>
      <c r="J91" s="297">
        <v>236.9</v>
      </c>
      <c r="K91" s="297">
        <v>172.4</v>
      </c>
      <c r="L91" s="764"/>
      <c r="M91" s="711">
        <f>SUM(N91+P91)</f>
        <v>239.1</v>
      </c>
      <c r="N91" s="712">
        <v>239.1</v>
      </c>
      <c r="O91" s="712">
        <v>212.4</v>
      </c>
      <c r="P91" s="701"/>
      <c r="Q91" s="892">
        <f>SUM(R91+T91)</f>
        <v>243.88200000000001</v>
      </c>
      <c r="R91" s="142">
        <f>SUM(N91*1.02)</f>
        <v>243.88200000000001</v>
      </c>
      <c r="S91" s="142">
        <f t="shared" ref="S91" si="215">SUM(O91*1.02)</f>
        <v>216.648</v>
      </c>
      <c r="T91" s="893"/>
      <c r="U91" s="894">
        <f>SUM(V91+X91)</f>
        <v>251.19846000000001</v>
      </c>
      <c r="V91" s="895">
        <f>SUM(R91*1.03)</f>
        <v>251.19846000000001</v>
      </c>
      <c r="W91" s="895">
        <f t="shared" ref="W91" si="216">SUM(S91*1.03)</f>
        <v>223.14743999999999</v>
      </c>
      <c r="X91" s="896"/>
      <c r="Y91" s="1064"/>
      <c r="Z91" s="1014">
        <v>21</v>
      </c>
      <c r="AA91" s="1025">
        <v>21</v>
      </c>
      <c r="AB91" s="1004">
        <v>21</v>
      </c>
      <c r="AC91" s="548"/>
      <c r="AE91" s="549"/>
    </row>
    <row r="92" spans="1:31" s="546" customFormat="1" ht="21" customHeight="1" x14ac:dyDescent="0.2">
      <c r="A92" s="974"/>
      <c r="B92" s="1018"/>
      <c r="C92" s="1019"/>
      <c r="D92" s="1020"/>
      <c r="E92" s="1021"/>
      <c r="F92" s="1023"/>
      <c r="G92" s="1024"/>
      <c r="H92" s="635" t="s">
        <v>264</v>
      </c>
      <c r="I92" s="280">
        <f>SUM(J92+L92)</f>
        <v>11</v>
      </c>
      <c r="J92" s="281">
        <v>11</v>
      </c>
      <c r="K92" s="281"/>
      <c r="L92" s="765"/>
      <c r="M92" s="717">
        <f>SUM(N92+P92)</f>
        <v>10.5</v>
      </c>
      <c r="N92" s="870">
        <v>10.5</v>
      </c>
      <c r="O92" s="870"/>
      <c r="P92" s="702"/>
      <c r="Q92" s="892">
        <f>SUM(R92+T92)</f>
        <v>10.71</v>
      </c>
      <c r="R92" s="142">
        <f>SUM(N92*1.02)</f>
        <v>10.71</v>
      </c>
      <c r="S92" s="142"/>
      <c r="T92" s="893"/>
      <c r="U92" s="897">
        <f>SUM(V92+X92)</f>
        <v>11.031300000000002</v>
      </c>
      <c r="V92" s="142">
        <f>SUM(R92*1.03)</f>
        <v>11.031300000000002</v>
      </c>
      <c r="W92" s="142"/>
      <c r="X92" s="898"/>
      <c r="Y92" s="1064"/>
      <c r="Z92" s="1015"/>
      <c r="AA92" s="1026"/>
      <c r="AB92" s="1005"/>
      <c r="AC92" s="548"/>
      <c r="AE92" s="549"/>
    </row>
    <row r="93" spans="1:31" s="546" customFormat="1" ht="21" customHeight="1" thickBot="1" x14ac:dyDescent="0.25">
      <c r="A93" s="1017"/>
      <c r="B93" s="975"/>
      <c r="C93" s="976"/>
      <c r="D93" s="977"/>
      <c r="E93" s="1022"/>
      <c r="F93" s="978"/>
      <c r="G93" s="979"/>
      <c r="H93" s="899" t="s">
        <v>8</v>
      </c>
      <c r="I93" s="766">
        <f>SUM(I91:I92)</f>
        <v>247.9</v>
      </c>
      <c r="J93" s="766">
        <f t="shared" ref="J93" si="217">SUM(J91:J92)</f>
        <v>247.9</v>
      </c>
      <c r="K93" s="766">
        <f t="shared" ref="K93" si="218">SUM(K91:K92)</f>
        <v>172.4</v>
      </c>
      <c r="L93" s="767"/>
      <c r="M93" s="900">
        <f t="shared" ref="M93" si="219">SUM(M91:M92)</f>
        <v>249.6</v>
      </c>
      <c r="N93" s="766">
        <f t="shared" ref="N93" si="220">SUM(N91:N92)</f>
        <v>249.6</v>
      </c>
      <c r="O93" s="766">
        <f t="shared" ref="O93" si="221">SUM(O91:O92)</f>
        <v>212.4</v>
      </c>
      <c r="P93" s="901"/>
      <c r="Q93" s="782">
        <f t="shared" ref="Q93" si="222">SUM(Q91:Q92)</f>
        <v>254.59200000000001</v>
      </c>
      <c r="R93" s="782">
        <f t="shared" ref="R93" si="223">SUM(R91:R92)</f>
        <v>254.59200000000001</v>
      </c>
      <c r="S93" s="782">
        <f t="shared" ref="S93" si="224">SUM(S91:S92)</f>
        <v>216.648</v>
      </c>
      <c r="T93" s="757"/>
      <c r="U93" s="900">
        <f t="shared" ref="U93" si="225">SUM(U91:U92)</f>
        <v>262.22976</v>
      </c>
      <c r="V93" s="766">
        <f t="shared" ref="V93" si="226">SUM(V91:V92)</f>
        <v>262.22976</v>
      </c>
      <c r="W93" s="766">
        <f t="shared" ref="W93" si="227">SUM(W91:W92)</f>
        <v>223.14743999999999</v>
      </c>
      <c r="X93" s="901"/>
      <c r="Y93" s="1064"/>
      <c r="Z93" s="1016"/>
      <c r="AA93" s="1027"/>
      <c r="AB93" s="1006"/>
      <c r="AC93" s="548"/>
      <c r="AE93" s="549"/>
    </row>
    <row r="94" spans="1:31" s="546" customFormat="1" ht="21" customHeight="1" x14ac:dyDescent="0.2">
      <c r="A94" s="956"/>
      <c r="B94" s="958"/>
      <c r="C94" s="960"/>
      <c r="D94" s="962" t="s">
        <v>243</v>
      </c>
      <c r="E94" s="980">
        <v>157701712</v>
      </c>
      <c r="F94" s="964">
        <v>157701712</v>
      </c>
      <c r="G94" s="966" t="s">
        <v>275</v>
      </c>
      <c r="H94" s="635" t="s">
        <v>52</v>
      </c>
      <c r="I94" s="302">
        <f>SUM(J94+L94)</f>
        <v>92.2</v>
      </c>
      <c r="J94" s="297">
        <v>92.2</v>
      </c>
      <c r="K94" s="297">
        <v>62.8</v>
      </c>
      <c r="L94" s="764"/>
      <c r="M94" s="711">
        <f>SUM(N94+P94)</f>
        <v>101.7</v>
      </c>
      <c r="N94" s="712">
        <v>101.7</v>
      </c>
      <c r="O94" s="712">
        <v>92.3</v>
      </c>
      <c r="P94" s="701"/>
      <c r="Q94" s="892">
        <f>SUM(R94+T94)</f>
        <v>103.73400000000001</v>
      </c>
      <c r="R94" s="142">
        <f>SUM(N94*1.02)</f>
        <v>103.73400000000001</v>
      </c>
      <c r="S94" s="142">
        <f t="shared" ref="S94" si="228">SUM(O94*1.02)</f>
        <v>94.146000000000001</v>
      </c>
      <c r="T94" s="893"/>
      <c r="U94" s="894">
        <f>SUM(V94+X94)</f>
        <v>106.84602000000001</v>
      </c>
      <c r="V94" s="895">
        <f>SUM(R94*1.03)</f>
        <v>106.84602000000001</v>
      </c>
      <c r="W94" s="895">
        <f t="shared" ref="W94" si="229">SUM(S94*1.03)</f>
        <v>96.970380000000006</v>
      </c>
      <c r="X94" s="896"/>
      <c r="Y94" s="1064"/>
      <c r="Z94" s="1014">
        <v>11</v>
      </c>
      <c r="AA94" s="1025">
        <v>11</v>
      </c>
      <c r="AB94" s="1004">
        <v>11</v>
      </c>
      <c r="AC94" s="548"/>
      <c r="AE94" s="549"/>
    </row>
    <row r="95" spans="1:31" s="546" customFormat="1" ht="21" customHeight="1" x14ac:dyDescent="0.2">
      <c r="A95" s="974"/>
      <c r="B95" s="1018"/>
      <c r="C95" s="1019"/>
      <c r="D95" s="1020"/>
      <c r="E95" s="1021"/>
      <c r="F95" s="1023"/>
      <c r="G95" s="1024"/>
      <c r="H95" s="635" t="s">
        <v>264</v>
      </c>
      <c r="I95" s="280">
        <f>SUM(J95+L95)</f>
        <v>15</v>
      </c>
      <c r="J95" s="281">
        <v>15</v>
      </c>
      <c r="K95" s="281"/>
      <c r="L95" s="765"/>
      <c r="M95" s="717">
        <f>SUM(N95+P95)</f>
        <v>16.399999999999999</v>
      </c>
      <c r="N95" s="870">
        <v>16.399999999999999</v>
      </c>
      <c r="O95" s="870"/>
      <c r="P95" s="702"/>
      <c r="Q95" s="892">
        <f>SUM(R95+T95)</f>
        <v>16.727999999999998</v>
      </c>
      <c r="R95" s="142">
        <f>SUM(N95*1.02)</f>
        <v>16.727999999999998</v>
      </c>
      <c r="S95" s="142"/>
      <c r="T95" s="893"/>
      <c r="U95" s="897">
        <f>SUM(V95+X95)</f>
        <v>17.229839999999999</v>
      </c>
      <c r="V95" s="142">
        <f>SUM(R95*1.03)</f>
        <v>17.229839999999999</v>
      </c>
      <c r="W95" s="142"/>
      <c r="X95" s="898"/>
      <c r="Y95" s="1064"/>
      <c r="Z95" s="1015"/>
      <c r="AA95" s="1026"/>
      <c r="AB95" s="1005"/>
      <c r="AC95" s="548"/>
      <c r="AE95" s="549"/>
    </row>
    <row r="96" spans="1:31" s="546" customFormat="1" ht="21" customHeight="1" thickBot="1" x14ac:dyDescent="0.25">
      <c r="A96" s="1017"/>
      <c r="B96" s="975"/>
      <c r="C96" s="976"/>
      <c r="D96" s="977"/>
      <c r="E96" s="1022"/>
      <c r="F96" s="978"/>
      <c r="G96" s="979"/>
      <c r="H96" s="899" t="s">
        <v>8</v>
      </c>
      <c r="I96" s="772">
        <f>SUM(I94:I95)</f>
        <v>107.2</v>
      </c>
      <c r="J96" s="772">
        <f t="shared" ref="J96" si="230">SUM(J94:J95)</f>
        <v>107.2</v>
      </c>
      <c r="K96" s="772">
        <f t="shared" ref="K96" si="231">SUM(K94:K95)</f>
        <v>62.8</v>
      </c>
      <c r="L96" s="773">
        <f t="shared" ref="L96" si="232">SUM(L94:L95)</f>
        <v>0</v>
      </c>
      <c r="M96" s="900">
        <f t="shared" ref="M96" si="233">SUM(M94:M95)</f>
        <v>118.1</v>
      </c>
      <c r="N96" s="766">
        <f t="shared" ref="N96" si="234">SUM(N94:N95)</f>
        <v>118.1</v>
      </c>
      <c r="O96" s="766">
        <f t="shared" ref="O96" si="235">SUM(O94:O95)</f>
        <v>92.3</v>
      </c>
      <c r="P96" s="901">
        <f t="shared" ref="P96" si="236">SUM(P94:P95)</f>
        <v>0</v>
      </c>
      <c r="Q96" s="782">
        <f t="shared" ref="Q96" si="237">SUM(Q94:Q95)</f>
        <v>120.462</v>
      </c>
      <c r="R96" s="782">
        <f t="shared" ref="R96" si="238">SUM(R94:R95)</f>
        <v>120.462</v>
      </c>
      <c r="S96" s="782">
        <f t="shared" ref="S96" si="239">SUM(S94:S95)</f>
        <v>94.146000000000001</v>
      </c>
      <c r="T96" s="757">
        <f t="shared" ref="T96" si="240">SUM(T94:T95)</f>
        <v>0</v>
      </c>
      <c r="U96" s="900">
        <f t="shared" ref="U96" si="241">SUM(U94:U95)</f>
        <v>124.07586000000001</v>
      </c>
      <c r="V96" s="766">
        <f t="shared" ref="V96" si="242">SUM(V94:V95)</f>
        <v>124.07586000000001</v>
      </c>
      <c r="W96" s="766">
        <f t="shared" ref="W96" si="243">SUM(W94:W95)</f>
        <v>96.970380000000006</v>
      </c>
      <c r="X96" s="901">
        <f t="shared" ref="X96" si="244">SUM(X94:X95)</f>
        <v>0</v>
      </c>
      <c r="Y96" s="1065"/>
      <c r="Z96" s="1016"/>
      <c r="AA96" s="1027"/>
      <c r="AB96" s="1006"/>
      <c r="AC96" s="548"/>
      <c r="AE96" s="549"/>
    </row>
    <row r="97" spans="1:94" s="546" customFormat="1" ht="21" customHeight="1" thickBot="1" x14ac:dyDescent="0.25">
      <c r="A97" s="1301" t="s">
        <v>109</v>
      </c>
      <c r="B97" s="1302"/>
      <c r="C97" s="1302"/>
      <c r="D97" s="1302"/>
      <c r="E97" s="1302"/>
      <c r="F97" s="1302"/>
      <c r="G97" s="1302"/>
      <c r="H97" s="706" t="s">
        <v>8</v>
      </c>
      <c r="I97" s="774">
        <f t="shared" ref="I97:X97" si="245">SUM(I87+I49+I52+I55+I58+I61+I64+I67+I70+I74+I77+I80+I83+I90+I93+I96)</f>
        <v>4353.2999999999993</v>
      </c>
      <c r="J97" s="775">
        <f t="shared" si="245"/>
        <v>4323.5999999999995</v>
      </c>
      <c r="K97" s="775">
        <f t="shared" si="245"/>
        <v>2425.1000000000004</v>
      </c>
      <c r="L97" s="776">
        <f t="shared" si="245"/>
        <v>29.700000000000003</v>
      </c>
      <c r="M97" s="918">
        <f t="shared" si="245"/>
        <v>4335.9000000000005</v>
      </c>
      <c r="N97" s="775">
        <f t="shared" si="245"/>
        <v>4326.9000000000005</v>
      </c>
      <c r="O97" s="775">
        <f t="shared" si="245"/>
        <v>3152.7000000000003</v>
      </c>
      <c r="P97" s="919">
        <f t="shared" si="245"/>
        <v>9</v>
      </c>
      <c r="Q97" s="774">
        <f t="shared" si="245"/>
        <v>4324.4480000000012</v>
      </c>
      <c r="R97" s="775">
        <f t="shared" si="245"/>
        <v>4315.2680000000009</v>
      </c>
      <c r="S97" s="775">
        <f t="shared" si="245"/>
        <v>3158.3990000000003</v>
      </c>
      <c r="T97" s="776">
        <f t="shared" si="245"/>
        <v>9.18</v>
      </c>
      <c r="U97" s="920">
        <f t="shared" si="245"/>
        <v>4454.1814400000003</v>
      </c>
      <c r="V97" s="775">
        <f t="shared" si="245"/>
        <v>4444.7260400000005</v>
      </c>
      <c r="W97" s="775">
        <f t="shared" si="245"/>
        <v>3253.1509700000006</v>
      </c>
      <c r="X97" s="919">
        <f t="shared" si="245"/>
        <v>9.4553999999999991</v>
      </c>
      <c r="Y97" s="1056"/>
      <c r="Z97" s="1056"/>
      <c r="AA97" s="1056"/>
      <c r="AB97" s="1058"/>
      <c r="AC97" s="548"/>
      <c r="AE97" s="549"/>
    </row>
    <row r="98" spans="1:94" s="546" customFormat="1" ht="18" customHeight="1" thickBot="1" x14ac:dyDescent="0.25">
      <c r="A98" s="615" t="s">
        <v>10</v>
      </c>
      <c r="B98" s="592" t="s">
        <v>10</v>
      </c>
      <c r="C98" s="1248" t="s">
        <v>96</v>
      </c>
      <c r="D98" s="1249"/>
      <c r="E98" s="1249"/>
      <c r="F98" s="1249"/>
      <c r="G98" s="1249"/>
      <c r="H98" s="1250"/>
      <c r="I98" s="777">
        <f t="shared" ref="I98:X98" si="246">SUM(I45+I97)</f>
        <v>9094</v>
      </c>
      <c r="J98" s="778">
        <f t="shared" si="246"/>
        <v>9055.2999999999993</v>
      </c>
      <c r="K98" s="778">
        <f t="shared" si="246"/>
        <v>5826.9000000000005</v>
      </c>
      <c r="L98" s="779">
        <f t="shared" si="246"/>
        <v>38.700000000000003</v>
      </c>
      <c r="M98" s="639">
        <f t="shared" si="246"/>
        <v>9369.4999999999982</v>
      </c>
      <c r="N98" s="638">
        <f t="shared" si="246"/>
        <v>9360.4999999999982</v>
      </c>
      <c r="O98" s="638">
        <f t="shared" si="246"/>
        <v>7941</v>
      </c>
      <c r="P98" s="682">
        <f t="shared" si="246"/>
        <v>9</v>
      </c>
      <c r="Q98" s="681">
        <f t="shared" si="246"/>
        <v>9609.7280000000028</v>
      </c>
      <c r="R98" s="638">
        <f t="shared" si="246"/>
        <v>9600.5480000000025</v>
      </c>
      <c r="S98" s="638">
        <f t="shared" si="246"/>
        <v>8186.1139999999996</v>
      </c>
      <c r="T98" s="681">
        <f t="shared" si="246"/>
        <v>9.18</v>
      </c>
      <c r="U98" s="639">
        <f t="shared" si="246"/>
        <v>10003.725440000002</v>
      </c>
      <c r="V98" s="638">
        <f t="shared" si="246"/>
        <v>9994.2700400000031</v>
      </c>
      <c r="W98" s="638">
        <f t="shared" si="246"/>
        <v>8532.2517200000002</v>
      </c>
      <c r="X98" s="682">
        <f t="shared" si="246"/>
        <v>9.4553999999999991</v>
      </c>
      <c r="Y98" s="1224"/>
      <c r="Z98" s="1225"/>
      <c r="AA98" s="1225"/>
      <c r="AB98" s="1226"/>
    </row>
    <row r="99" spans="1:94" s="546" customFormat="1" ht="18" customHeight="1" thickBot="1" x14ac:dyDescent="0.25">
      <c r="A99" s="615" t="s">
        <v>10</v>
      </c>
      <c r="B99" s="592" t="s">
        <v>11</v>
      </c>
      <c r="C99" s="1244" t="s">
        <v>273</v>
      </c>
      <c r="D99" s="1245"/>
      <c r="E99" s="1245"/>
      <c r="F99" s="1245"/>
      <c r="G99" s="1245"/>
      <c r="H99" s="1245"/>
      <c r="I99" s="1246"/>
      <c r="J99" s="1246"/>
      <c r="K99" s="1246"/>
      <c r="L99" s="1246"/>
      <c r="M99" s="1246"/>
      <c r="N99" s="1246"/>
      <c r="O99" s="1246"/>
      <c r="P99" s="1246"/>
      <c r="Q99" s="1246"/>
      <c r="R99" s="1246"/>
      <c r="S99" s="1246"/>
      <c r="T99" s="1246"/>
      <c r="U99" s="1246"/>
      <c r="V99" s="1246"/>
      <c r="W99" s="1246"/>
      <c r="X99" s="1246"/>
      <c r="Y99" s="1245"/>
      <c r="Z99" s="1245"/>
      <c r="AA99" s="1245"/>
      <c r="AB99" s="1247"/>
    </row>
    <row r="100" spans="1:94" s="546" customFormat="1" ht="18" customHeight="1" thickBot="1" x14ac:dyDescent="0.3">
      <c r="A100" s="615" t="s">
        <v>10</v>
      </c>
      <c r="B100" s="592" t="s">
        <v>11</v>
      </c>
      <c r="C100" s="588" t="s">
        <v>11</v>
      </c>
      <c r="D100" s="1105" t="s">
        <v>348</v>
      </c>
      <c r="E100" s="1106"/>
      <c r="F100" s="1106"/>
      <c r="G100" s="1106"/>
      <c r="H100" s="1106"/>
      <c r="I100" s="1106"/>
      <c r="J100" s="1106"/>
      <c r="K100" s="1106"/>
      <c r="L100" s="1106"/>
      <c r="M100" s="1106"/>
      <c r="N100" s="1106"/>
      <c r="O100" s="1106"/>
      <c r="P100" s="1106"/>
      <c r="Q100" s="1106"/>
      <c r="R100" s="1106"/>
      <c r="S100" s="1106"/>
      <c r="T100" s="1106"/>
      <c r="U100" s="1106"/>
      <c r="V100" s="1106"/>
      <c r="W100" s="1106"/>
      <c r="X100" s="1106"/>
      <c r="Y100" s="1107"/>
      <c r="Z100" s="1107"/>
      <c r="AA100" s="1107"/>
      <c r="AB100" s="1108"/>
      <c r="AE100" s="549"/>
    </row>
    <row r="101" spans="1:94" s="550" customFormat="1" ht="24.75" customHeight="1" x14ac:dyDescent="0.2">
      <c r="A101" s="1028"/>
      <c r="B101" s="595"/>
      <c r="C101" s="570"/>
      <c r="D101" s="1255" t="s">
        <v>270</v>
      </c>
      <c r="E101" s="1258" t="s">
        <v>72</v>
      </c>
      <c r="F101" s="1263" t="s">
        <v>72</v>
      </c>
      <c r="G101" s="1261" t="s">
        <v>276</v>
      </c>
      <c r="H101" s="891" t="s">
        <v>51</v>
      </c>
      <c r="I101" s="587">
        <f>SUM(J101+L101)</f>
        <v>671</v>
      </c>
      <c r="J101" s="558"/>
      <c r="K101" s="558"/>
      <c r="L101" s="559">
        <v>671</v>
      </c>
      <c r="M101" s="690"/>
      <c r="N101" s="707"/>
      <c r="O101" s="707"/>
      <c r="P101" s="708"/>
      <c r="Q101" s="561"/>
      <c r="R101" s="632"/>
      <c r="S101" s="633"/>
      <c r="T101" s="634"/>
      <c r="U101" s="670"/>
      <c r="V101" s="409"/>
      <c r="W101" s="409"/>
      <c r="X101" s="671"/>
      <c r="Y101" s="1086" t="s">
        <v>280</v>
      </c>
      <c r="Z101" s="1198">
        <v>1</v>
      </c>
      <c r="AA101" s="1084"/>
      <c r="AB101" s="1089"/>
      <c r="AC101" s="546"/>
      <c r="AD101" s="546"/>
      <c r="AE101" s="549"/>
      <c r="AF101" s="546"/>
      <c r="AG101" s="546"/>
      <c r="AH101" s="546"/>
      <c r="AI101" s="546"/>
      <c r="AJ101" s="546"/>
      <c r="AK101" s="546"/>
      <c r="AL101" s="546"/>
      <c r="AM101" s="546"/>
      <c r="AN101" s="546"/>
      <c r="AO101" s="546"/>
      <c r="AP101" s="546"/>
      <c r="AQ101" s="546"/>
      <c r="AR101" s="546"/>
      <c r="AS101" s="546"/>
      <c r="AT101" s="546"/>
      <c r="AU101" s="546"/>
      <c r="AV101" s="546"/>
      <c r="AW101" s="546"/>
      <c r="AX101" s="546"/>
      <c r="AY101" s="546"/>
      <c r="AZ101" s="546"/>
      <c r="BA101" s="546"/>
      <c r="BB101" s="546"/>
      <c r="BC101" s="546"/>
      <c r="BD101" s="546"/>
      <c r="BE101" s="546"/>
      <c r="BF101" s="546"/>
      <c r="BG101" s="546"/>
      <c r="BH101" s="546"/>
      <c r="BI101" s="546"/>
      <c r="BJ101" s="546"/>
      <c r="BK101" s="546"/>
      <c r="BL101" s="546"/>
      <c r="BM101" s="546"/>
      <c r="BN101" s="546"/>
      <c r="BO101" s="546"/>
      <c r="BP101" s="546"/>
      <c r="BQ101" s="546"/>
      <c r="BR101" s="546"/>
      <c r="BS101" s="546"/>
      <c r="BT101" s="546"/>
      <c r="BU101" s="546"/>
      <c r="BV101" s="546"/>
      <c r="BW101" s="546"/>
      <c r="BX101" s="546"/>
      <c r="BY101" s="546"/>
      <c r="BZ101" s="546"/>
      <c r="CA101" s="546"/>
      <c r="CB101" s="546"/>
      <c r="CC101" s="546"/>
      <c r="CD101" s="546"/>
      <c r="CE101" s="546"/>
      <c r="CF101" s="546"/>
      <c r="CG101" s="546"/>
      <c r="CH101" s="546"/>
      <c r="CI101" s="546"/>
      <c r="CJ101" s="546"/>
      <c r="CK101" s="546"/>
      <c r="CL101" s="546"/>
      <c r="CM101" s="546"/>
      <c r="CN101" s="546"/>
      <c r="CO101" s="546"/>
      <c r="CP101" s="546"/>
    </row>
    <row r="102" spans="1:94" s="550" customFormat="1" ht="24" customHeight="1" x14ac:dyDescent="0.2">
      <c r="A102" s="974"/>
      <c r="B102" s="847"/>
      <c r="C102" s="631"/>
      <c r="D102" s="1256"/>
      <c r="E102" s="1259"/>
      <c r="F102" s="1264"/>
      <c r="G102" s="1207"/>
      <c r="H102" s="913" t="s">
        <v>52</v>
      </c>
      <c r="I102" s="234"/>
      <c r="J102" s="752"/>
      <c r="K102" s="752"/>
      <c r="L102" s="371"/>
      <c r="M102" s="692">
        <f>SUM(N102+P102)</f>
        <v>100</v>
      </c>
      <c r="N102" s="709"/>
      <c r="O102" s="709"/>
      <c r="P102" s="710">
        <v>100</v>
      </c>
      <c r="Q102" s="234"/>
      <c r="R102" s="216"/>
      <c r="S102" s="217"/>
      <c r="T102" s="178"/>
      <c r="U102" s="672"/>
      <c r="V102" s="220"/>
      <c r="W102" s="220"/>
      <c r="X102" s="673"/>
      <c r="Y102" s="1087"/>
      <c r="Z102" s="1198"/>
      <c r="AA102" s="1084"/>
      <c r="AB102" s="1089"/>
      <c r="AC102" s="546"/>
      <c r="AD102" s="546"/>
      <c r="AE102" s="549"/>
      <c r="AF102" s="546"/>
      <c r="AG102" s="546"/>
      <c r="AH102" s="546"/>
      <c r="AI102" s="546"/>
      <c r="AJ102" s="546"/>
      <c r="AK102" s="546"/>
      <c r="AL102" s="546"/>
      <c r="AM102" s="546"/>
      <c r="AN102" s="546"/>
      <c r="AO102" s="546"/>
      <c r="AP102" s="546"/>
      <c r="AQ102" s="546"/>
      <c r="AR102" s="546"/>
      <c r="AS102" s="546"/>
      <c r="AT102" s="546"/>
      <c r="AU102" s="546"/>
      <c r="AV102" s="546"/>
      <c r="AW102" s="546"/>
      <c r="AX102" s="546"/>
      <c r="AY102" s="546"/>
      <c r="AZ102" s="546"/>
      <c r="BA102" s="546"/>
      <c r="BB102" s="546"/>
      <c r="BC102" s="546"/>
      <c r="BD102" s="546"/>
      <c r="BE102" s="546"/>
      <c r="BF102" s="546"/>
      <c r="BG102" s="546"/>
      <c r="BH102" s="546"/>
      <c r="BI102" s="546"/>
      <c r="BJ102" s="546"/>
      <c r="BK102" s="546"/>
      <c r="BL102" s="546"/>
      <c r="BM102" s="546"/>
      <c r="BN102" s="546"/>
      <c r="BO102" s="546"/>
      <c r="BP102" s="546"/>
      <c r="BQ102" s="546"/>
      <c r="BR102" s="546"/>
      <c r="BS102" s="546"/>
      <c r="BT102" s="546"/>
      <c r="BU102" s="546"/>
      <c r="BV102" s="546"/>
      <c r="BW102" s="546"/>
      <c r="BX102" s="546"/>
      <c r="BY102" s="546"/>
      <c r="BZ102" s="546"/>
      <c r="CA102" s="546"/>
      <c r="CB102" s="546"/>
      <c r="CC102" s="546"/>
      <c r="CD102" s="546"/>
      <c r="CE102" s="546"/>
      <c r="CF102" s="546"/>
      <c r="CG102" s="546"/>
      <c r="CH102" s="546"/>
      <c r="CI102" s="546"/>
      <c r="CJ102" s="546"/>
      <c r="CK102" s="546"/>
      <c r="CL102" s="546"/>
      <c r="CM102" s="546"/>
      <c r="CN102" s="546"/>
      <c r="CO102" s="546"/>
      <c r="CP102" s="546"/>
    </row>
    <row r="103" spans="1:94" s="550" customFormat="1" ht="23.25" customHeight="1" thickBot="1" x14ac:dyDescent="0.25">
      <c r="A103" s="1017"/>
      <c r="B103" s="596"/>
      <c r="C103" s="571"/>
      <c r="D103" s="1257"/>
      <c r="E103" s="1260"/>
      <c r="F103" s="1265"/>
      <c r="G103" s="1262"/>
      <c r="H103" s="705" t="s">
        <v>8</v>
      </c>
      <c r="I103" s="753">
        <f>SUM(I101:I102)</f>
        <v>671</v>
      </c>
      <c r="J103" s="753"/>
      <c r="K103" s="753"/>
      <c r="L103" s="754">
        <f t="shared" ref="L103:P103" si="247">SUM(L101:L102)</f>
        <v>671</v>
      </c>
      <c r="M103" s="921">
        <f t="shared" si="247"/>
        <v>100</v>
      </c>
      <c r="N103" s="753"/>
      <c r="O103" s="753"/>
      <c r="P103" s="922">
        <f t="shared" si="247"/>
        <v>100</v>
      </c>
      <c r="Q103" s="753"/>
      <c r="R103" s="753"/>
      <c r="S103" s="753"/>
      <c r="T103" s="754"/>
      <c r="U103" s="921"/>
      <c r="V103" s="753"/>
      <c r="W103" s="753"/>
      <c r="X103" s="922"/>
      <c r="Y103" s="1088"/>
      <c r="Z103" s="1199"/>
      <c r="AA103" s="1085"/>
      <c r="AB103" s="1090"/>
      <c r="AC103" s="546"/>
      <c r="AD103" s="546"/>
      <c r="AE103" s="549"/>
      <c r="AF103" s="546"/>
      <c r="AG103" s="546"/>
      <c r="AH103" s="546"/>
      <c r="AI103" s="546"/>
      <c r="AJ103" s="546"/>
      <c r="AK103" s="546"/>
      <c r="AL103" s="546"/>
      <c r="AM103" s="546"/>
      <c r="AN103" s="546"/>
      <c r="AO103" s="546"/>
      <c r="AP103" s="546"/>
      <c r="AQ103" s="546"/>
      <c r="AR103" s="546"/>
      <c r="AS103" s="546"/>
      <c r="AT103" s="546"/>
      <c r="AU103" s="546"/>
      <c r="AV103" s="546"/>
      <c r="AW103" s="546"/>
      <c r="AX103" s="546"/>
      <c r="AY103" s="546"/>
      <c r="AZ103" s="546"/>
      <c r="BA103" s="546"/>
      <c r="BB103" s="546"/>
      <c r="BC103" s="546"/>
      <c r="BD103" s="546"/>
      <c r="BE103" s="546"/>
      <c r="BF103" s="546"/>
      <c r="BG103" s="546"/>
      <c r="BH103" s="546"/>
      <c r="BI103" s="546"/>
      <c r="BJ103" s="546"/>
      <c r="BK103" s="546"/>
      <c r="BL103" s="546"/>
      <c r="BM103" s="546"/>
      <c r="BN103" s="546"/>
      <c r="BO103" s="546"/>
      <c r="BP103" s="546"/>
      <c r="BQ103" s="546"/>
      <c r="BR103" s="546"/>
      <c r="BS103" s="546"/>
      <c r="BT103" s="546"/>
      <c r="BU103" s="546"/>
      <c r="BV103" s="546"/>
      <c r="BW103" s="546"/>
      <c r="BX103" s="546"/>
      <c r="BY103" s="546"/>
      <c r="BZ103" s="546"/>
      <c r="CA103" s="546"/>
      <c r="CB103" s="546"/>
      <c r="CC103" s="546"/>
      <c r="CD103" s="546"/>
      <c r="CE103" s="546"/>
      <c r="CF103" s="546"/>
      <c r="CG103" s="546"/>
      <c r="CH103" s="546"/>
      <c r="CI103" s="546"/>
      <c r="CJ103" s="546"/>
      <c r="CK103" s="546"/>
      <c r="CL103" s="546"/>
      <c r="CM103" s="546"/>
      <c r="CN103" s="546"/>
      <c r="CO103" s="546"/>
      <c r="CP103" s="546"/>
    </row>
    <row r="104" spans="1:94" s="369" customFormat="1" ht="18" customHeight="1" x14ac:dyDescent="0.2">
      <c r="A104" s="974" t="s">
        <v>10</v>
      </c>
      <c r="B104" s="1204" t="s">
        <v>11</v>
      </c>
      <c r="C104" s="1166" t="s">
        <v>233</v>
      </c>
      <c r="D104" s="1202" t="s">
        <v>277</v>
      </c>
      <c r="E104" s="1212" t="s">
        <v>72</v>
      </c>
      <c r="F104" s="1168" t="s">
        <v>72</v>
      </c>
      <c r="G104" s="1207" t="s">
        <v>276</v>
      </c>
      <c r="H104" s="581" t="s">
        <v>52</v>
      </c>
      <c r="I104" s="280">
        <f>SUM(J104+L104)</f>
        <v>1.7</v>
      </c>
      <c r="J104" s="281">
        <v>1.7</v>
      </c>
      <c r="K104" s="281">
        <v>0.9</v>
      </c>
      <c r="L104" s="295"/>
      <c r="M104" s="790">
        <f>SUM(N104+P104)</f>
        <v>1.6</v>
      </c>
      <c r="N104" s="791">
        <v>1.6</v>
      </c>
      <c r="O104" s="792">
        <v>1.6</v>
      </c>
      <c r="P104" s="793"/>
      <c r="Q104" s="280"/>
      <c r="R104" s="280"/>
      <c r="S104" s="281"/>
      <c r="T104" s="274"/>
      <c r="U104" s="674"/>
      <c r="V104" s="303"/>
      <c r="W104" s="303"/>
      <c r="X104" s="675"/>
      <c r="Y104" s="1210" t="s">
        <v>281</v>
      </c>
      <c r="Z104" s="998"/>
      <c r="AA104" s="1355">
        <v>1</v>
      </c>
      <c r="AB104" s="1002"/>
      <c r="AE104" s="551"/>
    </row>
    <row r="105" spans="1:94" s="369" customFormat="1" ht="18" customHeight="1" x14ac:dyDescent="0.2">
      <c r="A105" s="974"/>
      <c r="B105" s="1204"/>
      <c r="C105" s="1166"/>
      <c r="D105" s="1202"/>
      <c r="E105" s="1212"/>
      <c r="F105" s="1168"/>
      <c r="G105" s="1207"/>
      <c r="H105" s="581" t="s">
        <v>51</v>
      </c>
      <c r="I105" s="280"/>
      <c r="J105" s="281"/>
      <c r="K105" s="281"/>
      <c r="L105" s="274"/>
      <c r="M105" s="790">
        <f>SUM(N105+P105)</f>
        <v>22.2</v>
      </c>
      <c r="N105" s="794"/>
      <c r="O105" s="794"/>
      <c r="P105" s="795">
        <v>22.2</v>
      </c>
      <c r="Q105" s="280">
        <f t="shared" ref="Q105:Q107" si="248">SUM(R105+T105)</f>
        <v>0.9</v>
      </c>
      <c r="R105" s="280"/>
      <c r="S105" s="281"/>
      <c r="T105" s="274">
        <v>0.9</v>
      </c>
      <c r="U105" s="676"/>
      <c r="V105" s="283"/>
      <c r="W105" s="283"/>
      <c r="X105" s="677"/>
      <c r="Y105" s="1210"/>
      <c r="Z105" s="998"/>
      <c r="AA105" s="1355"/>
      <c r="AB105" s="1002"/>
      <c r="AE105" s="551"/>
    </row>
    <row r="106" spans="1:94" s="546" customFormat="1" ht="18" customHeight="1" x14ac:dyDescent="0.2">
      <c r="A106" s="974"/>
      <c r="B106" s="1204"/>
      <c r="C106" s="1166"/>
      <c r="D106" s="1202"/>
      <c r="E106" s="1212"/>
      <c r="F106" s="1168"/>
      <c r="G106" s="1207"/>
      <c r="H106" s="582" t="s">
        <v>75</v>
      </c>
      <c r="I106" s="280">
        <f t="shared" ref="I106:I107" si="249">SUM(J106+L106)</f>
        <v>6</v>
      </c>
      <c r="J106" s="240">
        <v>6</v>
      </c>
      <c r="K106" s="240">
        <v>0.3</v>
      </c>
      <c r="L106" s="254"/>
      <c r="M106" s="790">
        <f>SUM(N106+P106)</f>
        <v>201.5</v>
      </c>
      <c r="N106" s="796"/>
      <c r="O106" s="796"/>
      <c r="P106" s="797">
        <v>201.5</v>
      </c>
      <c r="Q106" s="280">
        <f t="shared" si="248"/>
        <v>10.199999999999999</v>
      </c>
      <c r="R106" s="239"/>
      <c r="S106" s="240"/>
      <c r="T106" s="254">
        <v>10.199999999999999</v>
      </c>
      <c r="U106" s="676"/>
      <c r="V106" s="240"/>
      <c r="W106" s="240"/>
      <c r="X106" s="678"/>
      <c r="Y106" s="1210"/>
      <c r="Z106" s="1357"/>
      <c r="AA106" s="1356"/>
      <c r="AB106" s="1165"/>
      <c r="AE106" s="549"/>
    </row>
    <row r="107" spans="1:94" s="546" customFormat="1" ht="18" customHeight="1" x14ac:dyDescent="0.2">
      <c r="A107" s="974"/>
      <c r="B107" s="1204"/>
      <c r="C107" s="1166"/>
      <c r="D107" s="1202"/>
      <c r="E107" s="1212"/>
      <c r="F107" s="1168"/>
      <c r="G107" s="1208"/>
      <c r="H107" s="583" t="s">
        <v>80</v>
      </c>
      <c r="I107" s="280">
        <f t="shared" si="249"/>
        <v>0.5</v>
      </c>
      <c r="J107" s="246">
        <v>0.5</v>
      </c>
      <c r="K107" s="246"/>
      <c r="L107" s="263"/>
      <c r="M107" s="790">
        <f t="shared" ref="M107" si="250">SUM(N107+P107)</f>
        <v>22.2</v>
      </c>
      <c r="N107" s="798"/>
      <c r="O107" s="798"/>
      <c r="P107" s="799">
        <v>22.2</v>
      </c>
      <c r="Q107" s="280">
        <f t="shared" si="248"/>
        <v>0.9</v>
      </c>
      <c r="R107" s="564"/>
      <c r="S107" s="246"/>
      <c r="T107" s="263">
        <v>0.9</v>
      </c>
      <c r="U107" s="676"/>
      <c r="V107" s="246"/>
      <c r="W107" s="246"/>
      <c r="X107" s="679"/>
      <c r="Y107" s="1210"/>
      <c r="Z107" s="1357"/>
      <c r="AA107" s="1356"/>
      <c r="AB107" s="1165"/>
      <c r="AE107" s="549"/>
    </row>
    <row r="108" spans="1:94" s="546" customFormat="1" ht="18" customHeight="1" thickBot="1" x14ac:dyDescent="0.25">
      <c r="A108" s="1017"/>
      <c r="B108" s="596"/>
      <c r="C108" s="1167"/>
      <c r="D108" s="1203"/>
      <c r="E108" s="1141"/>
      <c r="F108" s="1169"/>
      <c r="G108" s="1209"/>
      <c r="H108" s="923" t="s">
        <v>8</v>
      </c>
      <c r="I108" s="755">
        <f>SUM(I104:I107)</f>
        <v>8.1999999999999993</v>
      </c>
      <c r="J108" s="756">
        <f t="shared" ref="J108:T108" si="251">SUM(J104:J107)</f>
        <v>8.1999999999999993</v>
      </c>
      <c r="K108" s="756">
        <f t="shared" si="251"/>
        <v>1.2</v>
      </c>
      <c r="L108" s="757"/>
      <c r="M108" s="800">
        <f>SUM(M104:M107)</f>
        <v>247.5</v>
      </c>
      <c r="N108" s="801">
        <f t="shared" si="251"/>
        <v>1.6</v>
      </c>
      <c r="O108" s="801">
        <f t="shared" si="251"/>
        <v>1.6</v>
      </c>
      <c r="P108" s="802">
        <f t="shared" si="251"/>
        <v>245.89999999999998</v>
      </c>
      <c r="Q108" s="757">
        <f t="shared" si="251"/>
        <v>12</v>
      </c>
      <c r="R108" s="756"/>
      <c r="S108" s="756"/>
      <c r="T108" s="757">
        <f t="shared" si="251"/>
        <v>12</v>
      </c>
      <c r="U108" s="755"/>
      <c r="V108" s="756"/>
      <c r="W108" s="756"/>
      <c r="X108" s="917"/>
      <c r="Y108" s="1211"/>
      <c r="Z108" s="1199"/>
      <c r="AA108" s="1085"/>
      <c r="AB108" s="1090"/>
      <c r="AE108" s="549"/>
    </row>
    <row r="109" spans="1:94" s="369" customFormat="1" ht="18" customHeight="1" x14ac:dyDescent="0.2">
      <c r="A109" s="974" t="s">
        <v>10</v>
      </c>
      <c r="B109" s="1204" t="s">
        <v>11</v>
      </c>
      <c r="C109" s="1166" t="s">
        <v>234</v>
      </c>
      <c r="D109" s="1202" t="s">
        <v>278</v>
      </c>
      <c r="E109" s="1212" t="s">
        <v>72</v>
      </c>
      <c r="F109" s="1251" t="s">
        <v>72</v>
      </c>
      <c r="G109" s="1207" t="s">
        <v>276</v>
      </c>
      <c r="H109" s="581" t="s">
        <v>52</v>
      </c>
      <c r="I109" s="280">
        <f>SUM(J109+L109)</f>
        <v>6.4</v>
      </c>
      <c r="J109" s="281">
        <v>0.4</v>
      </c>
      <c r="K109" s="281">
        <v>0.3</v>
      </c>
      <c r="L109" s="274">
        <v>6</v>
      </c>
      <c r="M109" s="803">
        <f>N109+P109</f>
        <v>73.7</v>
      </c>
      <c r="N109" s="792">
        <v>1.3</v>
      </c>
      <c r="O109" s="792">
        <v>1.3</v>
      </c>
      <c r="P109" s="793">
        <v>72.400000000000006</v>
      </c>
      <c r="Q109" s="280"/>
      <c r="R109" s="280"/>
      <c r="S109" s="281"/>
      <c r="T109" s="274"/>
      <c r="U109" s="674"/>
      <c r="V109" s="303"/>
      <c r="W109" s="303"/>
      <c r="X109" s="675"/>
      <c r="Y109" s="1210" t="s">
        <v>282</v>
      </c>
      <c r="Z109" s="998"/>
      <c r="AA109" s="1355">
        <v>1</v>
      </c>
      <c r="AB109" s="1002"/>
      <c r="AE109" s="551"/>
    </row>
    <row r="110" spans="1:94" s="369" customFormat="1" ht="18" customHeight="1" x14ac:dyDescent="0.2">
      <c r="A110" s="974"/>
      <c r="B110" s="1204"/>
      <c r="C110" s="1166"/>
      <c r="D110" s="1202"/>
      <c r="E110" s="1212"/>
      <c r="F110" s="1251"/>
      <c r="G110" s="1207"/>
      <c r="H110" s="581" t="s">
        <v>51</v>
      </c>
      <c r="I110" s="280"/>
      <c r="J110" s="281"/>
      <c r="K110" s="281"/>
      <c r="L110" s="274"/>
      <c r="M110" s="804">
        <f>SUM(N110+P110)</f>
        <v>136.9</v>
      </c>
      <c r="N110" s="794"/>
      <c r="O110" s="794"/>
      <c r="P110" s="795">
        <v>136.9</v>
      </c>
      <c r="Q110" s="280">
        <f t="shared" ref="Q110:Q111" si="252">SUM(R110+T110)</f>
        <v>62</v>
      </c>
      <c r="R110" s="280"/>
      <c r="S110" s="281"/>
      <c r="T110" s="274">
        <v>62</v>
      </c>
      <c r="U110" s="676"/>
      <c r="V110" s="283"/>
      <c r="W110" s="283"/>
      <c r="X110" s="924"/>
      <c r="Y110" s="1210"/>
      <c r="Z110" s="998"/>
      <c r="AA110" s="1355"/>
      <c r="AB110" s="1002"/>
      <c r="AE110" s="551"/>
    </row>
    <row r="111" spans="1:94" s="546" customFormat="1" ht="18" customHeight="1" x14ac:dyDescent="0.2">
      <c r="A111" s="974"/>
      <c r="B111" s="1204"/>
      <c r="C111" s="1166"/>
      <c r="D111" s="1202"/>
      <c r="E111" s="1212"/>
      <c r="F111" s="1251"/>
      <c r="G111" s="1207"/>
      <c r="H111" s="582" t="s">
        <v>75</v>
      </c>
      <c r="I111" s="280"/>
      <c r="J111" s="240"/>
      <c r="K111" s="240"/>
      <c r="L111" s="254"/>
      <c r="M111" s="804">
        <f t="shared" ref="M111" si="253">SUM(N111+P111)</f>
        <v>191</v>
      </c>
      <c r="N111" s="796"/>
      <c r="O111" s="796"/>
      <c r="P111" s="797">
        <v>191</v>
      </c>
      <c r="Q111" s="280">
        <f t="shared" si="252"/>
        <v>68.2</v>
      </c>
      <c r="R111" s="280"/>
      <c r="S111" s="281"/>
      <c r="T111" s="274">
        <v>68.2</v>
      </c>
      <c r="U111" s="676"/>
      <c r="V111" s="240"/>
      <c r="W111" s="240"/>
      <c r="X111" s="678"/>
      <c r="Y111" s="1210"/>
      <c r="Z111" s="998"/>
      <c r="AA111" s="1355"/>
      <c r="AB111" s="1002"/>
      <c r="AE111" s="549"/>
    </row>
    <row r="112" spans="1:94" s="546" customFormat="1" ht="18" customHeight="1" x14ac:dyDescent="0.2">
      <c r="A112" s="974"/>
      <c r="B112" s="1204"/>
      <c r="C112" s="1166"/>
      <c r="D112" s="1202"/>
      <c r="E112" s="1212"/>
      <c r="F112" s="1251"/>
      <c r="G112" s="1208"/>
      <c r="H112" s="582" t="s">
        <v>80</v>
      </c>
      <c r="I112" s="280"/>
      <c r="J112" s="239"/>
      <c r="K112" s="239"/>
      <c r="L112" s="780"/>
      <c r="M112" s="804"/>
      <c r="N112" s="805"/>
      <c r="O112" s="805"/>
      <c r="P112" s="806"/>
      <c r="Q112" s="280"/>
      <c r="R112" s="239"/>
      <c r="S112" s="240"/>
      <c r="T112" s="254"/>
      <c r="U112" s="676"/>
      <c r="V112" s="240"/>
      <c r="W112" s="240"/>
      <c r="X112" s="678"/>
      <c r="Y112" s="1210"/>
      <c r="Z112" s="998"/>
      <c r="AA112" s="1355"/>
      <c r="AB112" s="1002"/>
      <c r="AE112" s="549"/>
    </row>
    <row r="113" spans="1:31" s="546" customFormat="1" ht="18" customHeight="1" thickBot="1" x14ac:dyDescent="0.25">
      <c r="A113" s="1017"/>
      <c r="B113" s="596"/>
      <c r="C113" s="1167"/>
      <c r="D113" s="1203"/>
      <c r="E113" s="1141"/>
      <c r="F113" s="1252"/>
      <c r="G113" s="1209"/>
      <c r="H113" s="925" t="s">
        <v>8</v>
      </c>
      <c r="I113" s="766">
        <f>SUM(I109:I112)</f>
        <v>6.4</v>
      </c>
      <c r="J113" s="766">
        <f t="shared" ref="J113:T113" si="254">SUM(J109:J112)</f>
        <v>0.4</v>
      </c>
      <c r="K113" s="766">
        <f t="shared" si="254"/>
        <v>0.3</v>
      </c>
      <c r="L113" s="767">
        <f t="shared" si="254"/>
        <v>6</v>
      </c>
      <c r="M113" s="900">
        <f t="shared" si="254"/>
        <v>401.6</v>
      </c>
      <c r="N113" s="766">
        <f t="shared" si="254"/>
        <v>1.3</v>
      </c>
      <c r="O113" s="766">
        <f t="shared" si="254"/>
        <v>1.3</v>
      </c>
      <c r="P113" s="901">
        <f t="shared" si="254"/>
        <v>400.3</v>
      </c>
      <c r="Q113" s="766">
        <f t="shared" si="254"/>
        <v>130.19999999999999</v>
      </c>
      <c r="R113" s="766"/>
      <c r="S113" s="766"/>
      <c r="T113" s="767">
        <f t="shared" si="254"/>
        <v>130.19999999999999</v>
      </c>
      <c r="U113" s="900"/>
      <c r="V113" s="766"/>
      <c r="W113" s="766"/>
      <c r="X113" s="901"/>
      <c r="Y113" s="1211"/>
      <c r="Z113" s="999"/>
      <c r="AA113" s="1358"/>
      <c r="AB113" s="1003"/>
      <c r="AE113" s="549"/>
    </row>
    <row r="114" spans="1:31" s="546" customFormat="1" ht="18" customHeight="1" x14ac:dyDescent="0.2">
      <c r="A114" s="1353" t="s">
        <v>10</v>
      </c>
      <c r="B114" s="1204" t="s">
        <v>11</v>
      </c>
      <c r="C114" s="1166" t="s">
        <v>235</v>
      </c>
      <c r="D114" s="1202" t="s">
        <v>284</v>
      </c>
      <c r="E114" s="1140" t="s">
        <v>72</v>
      </c>
      <c r="F114" s="1251" t="s">
        <v>72</v>
      </c>
      <c r="G114" s="1207" t="s">
        <v>276</v>
      </c>
      <c r="H114" s="582" t="s">
        <v>52</v>
      </c>
      <c r="I114" s="280">
        <f>SUM(J114+L114)</f>
        <v>11.3</v>
      </c>
      <c r="J114" s="240">
        <v>10.4</v>
      </c>
      <c r="K114" s="240">
        <v>0.4</v>
      </c>
      <c r="L114" s="758">
        <v>0.89999999999999991</v>
      </c>
      <c r="M114" s="711">
        <f>SUM(N114+P114)</f>
        <v>15.9</v>
      </c>
      <c r="N114" s="707">
        <v>0.5</v>
      </c>
      <c r="O114" s="707">
        <v>0.5</v>
      </c>
      <c r="P114" s="713">
        <v>15.4</v>
      </c>
      <c r="Q114" s="239"/>
      <c r="R114" s="239"/>
      <c r="S114" s="240"/>
      <c r="T114" s="254"/>
      <c r="U114" s="587"/>
      <c r="V114" s="558"/>
      <c r="W114" s="558"/>
      <c r="X114" s="657"/>
      <c r="Y114" s="1210" t="s">
        <v>359</v>
      </c>
      <c r="Z114" s="998">
        <v>2</v>
      </c>
      <c r="AA114" s="1000"/>
      <c r="AB114" s="1002"/>
      <c r="AC114" s="688"/>
      <c r="AE114" s="549"/>
    </row>
    <row r="115" spans="1:31" s="546" customFormat="1" ht="18" customHeight="1" x14ac:dyDescent="0.2">
      <c r="A115" s="1353"/>
      <c r="B115" s="1204"/>
      <c r="C115" s="1166"/>
      <c r="D115" s="1202"/>
      <c r="E115" s="1212"/>
      <c r="F115" s="1251"/>
      <c r="G115" s="1207"/>
      <c r="H115" s="581" t="s">
        <v>51</v>
      </c>
      <c r="I115" s="280"/>
      <c r="J115" s="246"/>
      <c r="K115" s="246"/>
      <c r="L115" s="781"/>
      <c r="M115" s="717">
        <f t="shared" ref="M115:M117" si="255">SUM(N115+P115)</f>
        <v>36.5</v>
      </c>
      <c r="N115" s="715">
        <v>36.5</v>
      </c>
      <c r="O115" s="715"/>
      <c r="P115" s="718"/>
      <c r="Q115" s="239"/>
      <c r="R115" s="564"/>
      <c r="S115" s="246"/>
      <c r="T115" s="263"/>
      <c r="U115" s="680"/>
      <c r="V115" s="246"/>
      <c r="W115" s="246"/>
      <c r="X115" s="679"/>
      <c r="Y115" s="1210"/>
      <c r="Z115" s="998"/>
      <c r="AA115" s="1000"/>
      <c r="AB115" s="1002"/>
      <c r="AE115" s="549"/>
    </row>
    <row r="116" spans="1:31" s="546" customFormat="1" ht="18" customHeight="1" x14ac:dyDescent="0.2">
      <c r="A116" s="1353"/>
      <c r="B116" s="1204"/>
      <c r="C116" s="1166"/>
      <c r="D116" s="1202"/>
      <c r="E116" s="1212"/>
      <c r="F116" s="1251"/>
      <c r="G116" s="1207"/>
      <c r="H116" s="583" t="s">
        <v>75</v>
      </c>
      <c r="I116" s="280">
        <f>SUM(J116+L116)</f>
        <v>0.7</v>
      </c>
      <c r="J116" s="246">
        <v>0.7</v>
      </c>
      <c r="K116" s="246"/>
      <c r="L116" s="781"/>
      <c r="M116" s="717">
        <f t="shared" si="255"/>
        <v>120.9</v>
      </c>
      <c r="N116" s="715">
        <v>120.9</v>
      </c>
      <c r="O116" s="715"/>
      <c r="P116" s="718"/>
      <c r="Q116" s="239"/>
      <c r="R116" s="564"/>
      <c r="S116" s="246"/>
      <c r="T116" s="263"/>
      <c r="U116" s="680"/>
      <c r="V116" s="246"/>
      <c r="W116" s="246"/>
      <c r="X116" s="679"/>
      <c r="Y116" s="1210"/>
      <c r="Z116" s="998"/>
      <c r="AA116" s="1000"/>
      <c r="AB116" s="1002"/>
      <c r="AE116" s="549"/>
    </row>
    <row r="117" spans="1:31" s="546" customFormat="1" ht="18" customHeight="1" x14ac:dyDescent="0.2">
      <c r="A117" s="1353"/>
      <c r="B117" s="1204"/>
      <c r="C117" s="1166"/>
      <c r="D117" s="1202"/>
      <c r="E117" s="1212"/>
      <c r="F117" s="1251"/>
      <c r="G117" s="1208"/>
      <c r="H117" s="583" t="s">
        <v>80</v>
      </c>
      <c r="I117" s="280">
        <f t="shared" ref="I117" si="256">SUM(J117+L117)</f>
        <v>3.9</v>
      </c>
      <c r="J117" s="246">
        <v>3.9</v>
      </c>
      <c r="K117" s="246"/>
      <c r="L117" s="263"/>
      <c r="M117" s="717">
        <f t="shared" si="255"/>
        <v>10.7</v>
      </c>
      <c r="N117" s="715">
        <v>10.7</v>
      </c>
      <c r="O117" s="715"/>
      <c r="P117" s="716"/>
      <c r="Q117" s="239"/>
      <c r="R117" s="564"/>
      <c r="S117" s="246"/>
      <c r="T117" s="263"/>
      <c r="U117" s="680"/>
      <c r="V117" s="246"/>
      <c r="W117" s="246"/>
      <c r="X117" s="679"/>
      <c r="Y117" s="1210"/>
      <c r="Z117" s="998"/>
      <c r="AA117" s="1000"/>
      <c r="AB117" s="1002"/>
      <c r="AE117" s="549"/>
    </row>
    <row r="118" spans="1:31" s="546" customFormat="1" ht="18" customHeight="1" thickBot="1" x14ac:dyDescent="0.25">
      <c r="A118" s="1354"/>
      <c r="B118" s="596"/>
      <c r="C118" s="1167"/>
      <c r="D118" s="1203"/>
      <c r="E118" s="1141"/>
      <c r="F118" s="1252"/>
      <c r="G118" s="1209"/>
      <c r="H118" s="923" t="s">
        <v>8</v>
      </c>
      <c r="I118" s="782">
        <f>SUM(I114:I117)</f>
        <v>15.9</v>
      </c>
      <c r="J118" s="782">
        <f t="shared" ref="J118:P118" si="257">SUM(J114:J117)</f>
        <v>15</v>
      </c>
      <c r="K118" s="782">
        <f t="shared" si="257"/>
        <v>0.4</v>
      </c>
      <c r="L118" s="757">
        <f t="shared" si="257"/>
        <v>0.89999999999999991</v>
      </c>
      <c r="M118" s="915">
        <f>SUM(M114:M117)</f>
        <v>184</v>
      </c>
      <c r="N118" s="782">
        <f t="shared" si="257"/>
        <v>168.6</v>
      </c>
      <c r="O118" s="782">
        <f t="shared" si="257"/>
        <v>0.5</v>
      </c>
      <c r="P118" s="917">
        <f t="shared" si="257"/>
        <v>15.4</v>
      </c>
      <c r="Q118" s="782"/>
      <c r="R118" s="782"/>
      <c r="S118" s="782"/>
      <c r="T118" s="757"/>
      <c r="U118" s="915"/>
      <c r="V118" s="782"/>
      <c r="W118" s="782"/>
      <c r="X118" s="917"/>
      <c r="Y118" s="1211"/>
      <c r="Z118" s="999"/>
      <c r="AA118" s="1001"/>
      <c r="AB118" s="1003"/>
      <c r="AE118" s="549"/>
    </row>
    <row r="119" spans="1:31" s="546" customFormat="1" ht="16.5" customHeight="1" x14ac:dyDescent="0.2">
      <c r="A119" s="1353" t="s">
        <v>10</v>
      </c>
      <c r="B119" s="1204" t="s">
        <v>11</v>
      </c>
      <c r="C119" s="1166" t="s">
        <v>346</v>
      </c>
      <c r="D119" s="1256" t="s">
        <v>347</v>
      </c>
      <c r="E119" s="1140" t="s">
        <v>72</v>
      </c>
      <c r="F119" s="1251" t="s">
        <v>72</v>
      </c>
      <c r="G119" s="1207" t="s">
        <v>276</v>
      </c>
      <c r="H119" s="726" t="s">
        <v>52</v>
      </c>
      <c r="I119" s="733"/>
      <c r="J119" s="737"/>
      <c r="K119" s="737"/>
      <c r="L119" s="732"/>
      <c r="M119" s="717"/>
      <c r="N119" s="727"/>
      <c r="O119" s="727"/>
      <c r="P119" s="714"/>
      <c r="Q119" s="234">
        <f>SUM(R119+T119)</f>
        <v>100</v>
      </c>
      <c r="R119" s="234"/>
      <c r="S119" s="235"/>
      <c r="T119" s="249">
        <v>100</v>
      </c>
      <c r="U119" s="728">
        <f>SUM(V119+X119)</f>
        <v>60</v>
      </c>
      <c r="V119" s="235"/>
      <c r="W119" s="235"/>
      <c r="X119" s="729">
        <v>60</v>
      </c>
      <c r="Y119" s="1210" t="s">
        <v>283</v>
      </c>
      <c r="Z119" s="998"/>
      <c r="AA119" s="1000"/>
      <c r="AB119" s="1002">
        <v>1</v>
      </c>
    </row>
    <row r="120" spans="1:31" s="546" customFormat="1" ht="18" customHeight="1" x14ac:dyDescent="0.2">
      <c r="A120" s="1353"/>
      <c r="B120" s="1204"/>
      <c r="C120" s="1166"/>
      <c r="D120" s="1256"/>
      <c r="E120" s="1212"/>
      <c r="F120" s="1251"/>
      <c r="G120" s="1207"/>
      <c r="H120" s="581" t="s">
        <v>83</v>
      </c>
      <c r="I120" s="733"/>
      <c r="J120" s="734"/>
      <c r="K120" s="734"/>
      <c r="L120" s="736"/>
      <c r="M120" s="717"/>
      <c r="N120" s="715"/>
      <c r="O120" s="715"/>
      <c r="P120" s="718"/>
      <c r="Q120" s="239"/>
      <c r="R120" s="564"/>
      <c r="S120" s="246"/>
      <c r="T120" s="263"/>
      <c r="U120" s="680"/>
      <c r="V120" s="246"/>
      <c r="W120" s="246"/>
      <c r="X120" s="679"/>
      <c r="Y120" s="1210"/>
      <c r="Z120" s="998"/>
      <c r="AA120" s="1000"/>
      <c r="AB120" s="1002"/>
    </row>
    <row r="121" spans="1:31" s="546" customFormat="1" ht="21" customHeight="1" x14ac:dyDescent="0.2">
      <c r="A121" s="1353"/>
      <c r="B121" s="1204"/>
      <c r="C121" s="1166"/>
      <c r="D121" s="1256"/>
      <c r="E121" s="1212"/>
      <c r="F121" s="1251"/>
      <c r="G121" s="1207"/>
      <c r="H121" s="583" t="s">
        <v>75</v>
      </c>
      <c r="I121" s="733"/>
      <c r="J121" s="734"/>
      <c r="K121" s="734"/>
      <c r="L121" s="736"/>
      <c r="M121" s="717"/>
      <c r="N121" s="715"/>
      <c r="O121" s="715"/>
      <c r="P121" s="718"/>
      <c r="Q121" s="239"/>
      <c r="R121" s="564"/>
      <c r="S121" s="246"/>
      <c r="T121" s="263"/>
      <c r="U121" s="680"/>
      <c r="V121" s="246"/>
      <c r="W121" s="246"/>
      <c r="X121" s="679"/>
      <c r="Y121" s="1210"/>
      <c r="Z121" s="998"/>
      <c r="AA121" s="1000"/>
      <c r="AB121" s="1002"/>
    </row>
    <row r="122" spans="1:31" s="546" customFormat="1" ht="20.25" customHeight="1" x14ac:dyDescent="0.2">
      <c r="A122" s="1353"/>
      <c r="B122" s="1204"/>
      <c r="C122" s="1166"/>
      <c r="D122" s="1256"/>
      <c r="E122" s="1212"/>
      <c r="F122" s="1251"/>
      <c r="G122" s="1208"/>
      <c r="H122" s="583" t="s">
        <v>80</v>
      </c>
      <c r="I122" s="733"/>
      <c r="J122" s="734"/>
      <c r="K122" s="734"/>
      <c r="L122" s="735"/>
      <c r="M122" s="717"/>
      <c r="N122" s="715"/>
      <c r="O122" s="715"/>
      <c r="P122" s="716"/>
      <c r="Q122" s="239"/>
      <c r="R122" s="564"/>
      <c r="S122" s="246"/>
      <c r="T122" s="263"/>
      <c r="U122" s="680"/>
      <c r="V122" s="246"/>
      <c r="W122" s="246"/>
      <c r="X122" s="679"/>
      <c r="Y122" s="1210"/>
      <c r="Z122" s="998"/>
      <c r="AA122" s="1000"/>
      <c r="AB122" s="1002"/>
    </row>
    <row r="123" spans="1:31" s="546" customFormat="1" ht="26.25" customHeight="1" thickBot="1" x14ac:dyDescent="0.25">
      <c r="A123" s="1354"/>
      <c r="B123" s="596"/>
      <c r="C123" s="1167"/>
      <c r="D123" s="1185"/>
      <c r="E123" s="1141"/>
      <c r="F123" s="1252"/>
      <c r="G123" s="1209"/>
      <c r="H123" s="923" t="s">
        <v>8</v>
      </c>
      <c r="I123" s="926"/>
      <c r="J123" s="926"/>
      <c r="K123" s="926"/>
      <c r="L123" s="927"/>
      <c r="M123" s="928"/>
      <c r="N123" s="769"/>
      <c r="O123" s="769"/>
      <c r="P123" s="929"/>
      <c r="Q123" s="769">
        <f t="shared" ref="Q123:X123" si="258">SUM(Q119:Q122)</f>
        <v>100</v>
      </c>
      <c r="R123" s="769"/>
      <c r="S123" s="769"/>
      <c r="T123" s="784">
        <f t="shared" si="258"/>
        <v>100</v>
      </c>
      <c r="U123" s="928">
        <f t="shared" si="258"/>
        <v>60</v>
      </c>
      <c r="V123" s="769"/>
      <c r="W123" s="769"/>
      <c r="X123" s="929">
        <f t="shared" si="258"/>
        <v>60</v>
      </c>
      <c r="Y123" s="1211"/>
      <c r="Z123" s="999"/>
      <c r="AA123" s="1001"/>
      <c r="AB123" s="1003"/>
    </row>
    <row r="124" spans="1:31" s="546" customFormat="1" ht="18.75" customHeight="1" thickBot="1" x14ac:dyDescent="0.25">
      <c r="A124" s="616" t="s">
        <v>10</v>
      </c>
      <c r="B124" s="598" t="s">
        <v>11</v>
      </c>
      <c r="C124" s="1266" t="s">
        <v>96</v>
      </c>
      <c r="D124" s="1267"/>
      <c r="E124" s="1267"/>
      <c r="F124" s="1267"/>
      <c r="G124" s="1267"/>
      <c r="H124" s="1267"/>
      <c r="I124" s="597">
        <f>SUM(I103+I108+I113+I118+I123)</f>
        <v>701.5</v>
      </c>
      <c r="J124" s="598">
        <f t="shared" ref="J124:X124" si="259">SUM(J103+J108+J113+J118+J123)</f>
        <v>23.6</v>
      </c>
      <c r="K124" s="598">
        <f t="shared" si="259"/>
        <v>1.9</v>
      </c>
      <c r="L124" s="644">
        <f t="shared" si="259"/>
        <v>677.9</v>
      </c>
      <c r="M124" s="664">
        <f t="shared" si="259"/>
        <v>933.1</v>
      </c>
      <c r="N124" s="598">
        <f t="shared" si="259"/>
        <v>171.5</v>
      </c>
      <c r="O124" s="598">
        <f t="shared" si="259"/>
        <v>3.4000000000000004</v>
      </c>
      <c r="P124" s="665">
        <f t="shared" si="259"/>
        <v>761.6</v>
      </c>
      <c r="Q124" s="644">
        <f t="shared" si="259"/>
        <v>242.2</v>
      </c>
      <c r="R124" s="598"/>
      <c r="S124" s="598"/>
      <c r="T124" s="644">
        <f t="shared" si="259"/>
        <v>242.2</v>
      </c>
      <c r="U124" s="664">
        <f t="shared" si="259"/>
        <v>60</v>
      </c>
      <c r="V124" s="598"/>
      <c r="W124" s="598"/>
      <c r="X124" s="665">
        <f t="shared" si="259"/>
        <v>60</v>
      </c>
      <c r="Y124" s="601"/>
      <c r="Z124" s="602"/>
      <c r="AA124" s="603"/>
      <c r="AB124" s="604"/>
    </row>
    <row r="125" spans="1:31" s="546" customFormat="1" ht="21" customHeight="1" thickBot="1" x14ac:dyDescent="0.25">
      <c r="A125" s="618" t="s">
        <v>10</v>
      </c>
      <c r="B125" s="1218" t="s">
        <v>97</v>
      </c>
      <c r="C125" s="1219"/>
      <c r="D125" s="1219"/>
      <c r="E125" s="1219"/>
      <c r="F125" s="1219"/>
      <c r="G125" s="1219"/>
      <c r="H125" s="1219"/>
      <c r="I125" s="641">
        <f t="shared" ref="I125:X125" si="260">SUM(I98+I124)</f>
        <v>9795.5</v>
      </c>
      <c r="J125" s="640">
        <f t="shared" si="260"/>
        <v>9078.9</v>
      </c>
      <c r="K125" s="640">
        <f t="shared" si="260"/>
        <v>5828.8</v>
      </c>
      <c r="L125" s="669">
        <f t="shared" si="260"/>
        <v>716.6</v>
      </c>
      <c r="M125" s="641">
        <f t="shared" si="260"/>
        <v>10302.599999999999</v>
      </c>
      <c r="N125" s="640">
        <f t="shared" si="260"/>
        <v>9531.9999999999982</v>
      </c>
      <c r="O125" s="640">
        <f t="shared" si="260"/>
        <v>7944.4</v>
      </c>
      <c r="P125" s="642">
        <f t="shared" si="260"/>
        <v>770.6</v>
      </c>
      <c r="Q125" s="643">
        <f t="shared" si="260"/>
        <v>9851.9280000000035</v>
      </c>
      <c r="R125" s="640">
        <f t="shared" si="260"/>
        <v>9600.5480000000025</v>
      </c>
      <c r="S125" s="640">
        <f t="shared" si="260"/>
        <v>8186.1139999999996</v>
      </c>
      <c r="T125" s="669">
        <f t="shared" si="260"/>
        <v>251.38</v>
      </c>
      <c r="U125" s="641">
        <f t="shared" si="260"/>
        <v>10063.725440000002</v>
      </c>
      <c r="V125" s="640">
        <f t="shared" si="260"/>
        <v>9994.2700400000031</v>
      </c>
      <c r="W125" s="640">
        <f t="shared" si="260"/>
        <v>8532.2517200000002</v>
      </c>
      <c r="X125" s="642">
        <f t="shared" si="260"/>
        <v>69.455399999999997</v>
      </c>
      <c r="Y125" s="848"/>
      <c r="Z125" s="623"/>
      <c r="AA125" s="624"/>
      <c r="AB125" s="625"/>
    </row>
    <row r="126" spans="1:31" s="546" customFormat="1" ht="16.5" thickBot="1" x14ac:dyDescent="0.25">
      <c r="A126" s="617" t="s">
        <v>11</v>
      </c>
      <c r="B126" s="623" t="s">
        <v>274</v>
      </c>
      <c r="C126" s="624"/>
      <c r="D126" s="626"/>
      <c r="E126" s="651"/>
      <c r="F126" s="651"/>
      <c r="G126" s="627"/>
      <c r="H126" s="627"/>
      <c r="I126" s="738"/>
      <c r="J126" s="738"/>
      <c r="K126" s="738"/>
      <c r="L126" s="738"/>
      <c r="M126" s="627"/>
      <c r="N126" s="627"/>
      <c r="O126" s="627"/>
      <c r="P126" s="627"/>
      <c r="Q126" s="627"/>
      <c r="R126" s="627"/>
      <c r="S126" s="627"/>
      <c r="T126" s="627"/>
      <c r="U126" s="627"/>
      <c r="V126" s="627"/>
      <c r="W126" s="627"/>
      <c r="X126" s="627"/>
      <c r="Y126" s="627"/>
      <c r="Z126" s="627"/>
      <c r="AA126" s="627"/>
      <c r="AB126" s="628"/>
      <c r="AD126" s="549"/>
    </row>
    <row r="127" spans="1:31" s="546" customFormat="1" ht="18.75" customHeight="1" thickBot="1" x14ac:dyDescent="0.25">
      <c r="A127" s="612" t="s">
        <v>11</v>
      </c>
      <c r="B127" s="592" t="s">
        <v>10</v>
      </c>
      <c r="C127" s="1103" t="s">
        <v>355</v>
      </c>
      <c r="D127" s="1103"/>
      <c r="E127" s="1103"/>
      <c r="F127" s="1103"/>
      <c r="G127" s="1103"/>
      <c r="H127" s="1103"/>
      <c r="I127" s="1103"/>
      <c r="J127" s="1103"/>
      <c r="K127" s="1103"/>
      <c r="L127" s="1103"/>
      <c r="M127" s="1103"/>
      <c r="N127" s="1103"/>
      <c r="O127" s="1103"/>
      <c r="P127" s="1103"/>
      <c r="Q127" s="1103"/>
      <c r="R127" s="1103"/>
      <c r="S127" s="1103"/>
      <c r="T127" s="1103"/>
      <c r="U127" s="1103"/>
      <c r="V127" s="1103"/>
      <c r="W127" s="1103"/>
      <c r="X127" s="1103"/>
      <c r="Y127" s="1103"/>
      <c r="Z127" s="1103"/>
      <c r="AA127" s="1103"/>
      <c r="AB127" s="1104"/>
    </row>
    <row r="128" spans="1:31" s="546" customFormat="1" ht="93" customHeight="1" x14ac:dyDescent="0.2">
      <c r="A128" s="1163" t="s">
        <v>11</v>
      </c>
      <c r="B128" s="1205" t="s">
        <v>10</v>
      </c>
      <c r="C128" s="1222" t="s">
        <v>10</v>
      </c>
      <c r="D128" s="1255" t="s">
        <v>356</v>
      </c>
      <c r="E128" s="1194" t="s">
        <v>72</v>
      </c>
      <c r="F128" s="1216" t="s">
        <v>72</v>
      </c>
      <c r="G128" s="1192" t="s">
        <v>160</v>
      </c>
      <c r="H128" s="668" t="s">
        <v>52</v>
      </c>
      <c r="I128" s="545">
        <f>SUM(J128+L128)</f>
        <v>1</v>
      </c>
      <c r="J128" s="562">
        <v>1</v>
      </c>
      <c r="K128" s="562"/>
      <c r="L128" s="739"/>
      <c r="M128" s="719">
        <v>1.8</v>
      </c>
      <c r="N128" s="720">
        <v>1.8</v>
      </c>
      <c r="O128" s="720"/>
      <c r="P128" s="721"/>
      <c r="Q128" s="545">
        <v>1.8</v>
      </c>
      <c r="R128" s="562">
        <v>1.8</v>
      </c>
      <c r="S128" s="562"/>
      <c r="T128" s="584"/>
      <c r="U128" s="666">
        <v>1.8</v>
      </c>
      <c r="V128" s="562">
        <v>1.8</v>
      </c>
      <c r="W128" s="562"/>
      <c r="X128" s="667"/>
      <c r="Y128" s="986" t="s">
        <v>343</v>
      </c>
      <c r="Z128" s="984" t="s">
        <v>344</v>
      </c>
      <c r="AA128" s="984" t="s">
        <v>344</v>
      </c>
      <c r="AB128" s="990" t="s">
        <v>344</v>
      </c>
    </row>
    <row r="129" spans="1:32" s="546" customFormat="1" ht="53.25" customHeight="1" thickBot="1" x14ac:dyDescent="0.25">
      <c r="A129" s="1164"/>
      <c r="B129" s="1206"/>
      <c r="C129" s="1223"/>
      <c r="D129" s="1257"/>
      <c r="E129" s="1195"/>
      <c r="F129" s="1217"/>
      <c r="G129" s="1193"/>
      <c r="H129" s="705" t="s">
        <v>8</v>
      </c>
      <c r="I129" s="753">
        <f>SUM(I128)</f>
        <v>1</v>
      </c>
      <c r="J129" s="753">
        <f t="shared" ref="J129:V129" si="261">SUM(J128)</f>
        <v>1</v>
      </c>
      <c r="K129" s="753"/>
      <c r="L129" s="930"/>
      <c r="M129" s="931">
        <f t="shared" si="261"/>
        <v>1.8</v>
      </c>
      <c r="N129" s="785">
        <f t="shared" si="261"/>
        <v>1.8</v>
      </c>
      <c r="O129" s="785"/>
      <c r="P129" s="932"/>
      <c r="Q129" s="753">
        <f t="shared" si="261"/>
        <v>1.8</v>
      </c>
      <c r="R129" s="753">
        <f t="shared" si="261"/>
        <v>1.8</v>
      </c>
      <c r="S129" s="753"/>
      <c r="T129" s="754"/>
      <c r="U129" s="921">
        <f t="shared" si="261"/>
        <v>1.8</v>
      </c>
      <c r="V129" s="753">
        <f t="shared" si="261"/>
        <v>1.8</v>
      </c>
      <c r="W129" s="753"/>
      <c r="X129" s="922"/>
      <c r="Y129" s="987"/>
      <c r="Z129" s="985"/>
      <c r="AA129" s="985"/>
      <c r="AB129" s="991"/>
      <c r="AE129" s="549"/>
    </row>
    <row r="130" spans="1:32" s="546" customFormat="1" ht="18.75" customHeight="1" thickBot="1" x14ac:dyDescent="0.25">
      <c r="A130" s="615" t="s">
        <v>11</v>
      </c>
      <c r="B130" s="592" t="s">
        <v>10</v>
      </c>
      <c r="C130" s="1341" t="s">
        <v>96</v>
      </c>
      <c r="D130" s="1341"/>
      <c r="E130" s="1341"/>
      <c r="F130" s="1341"/>
      <c r="G130" s="1341"/>
      <c r="H130" s="1342"/>
      <c r="I130" s="600">
        <f t="shared" ref="I130:J131" si="262">SUM(I129)</f>
        <v>1</v>
      </c>
      <c r="J130" s="598">
        <f t="shared" si="262"/>
        <v>1</v>
      </c>
      <c r="K130" s="598"/>
      <c r="L130" s="740"/>
      <c r="M130" s="597">
        <f>SUM(M129)</f>
        <v>1.8</v>
      </c>
      <c r="N130" s="600">
        <f t="shared" ref="N130:V130" si="263">SUM(N129)</f>
        <v>1.8</v>
      </c>
      <c r="O130" s="600"/>
      <c r="P130" s="599"/>
      <c r="Q130" s="600">
        <f t="shared" si="263"/>
        <v>1.8</v>
      </c>
      <c r="R130" s="598">
        <f t="shared" si="263"/>
        <v>1.8</v>
      </c>
      <c r="S130" s="598"/>
      <c r="T130" s="605"/>
      <c r="U130" s="597">
        <f t="shared" si="263"/>
        <v>1.8</v>
      </c>
      <c r="V130" s="598">
        <f t="shared" si="263"/>
        <v>1.8</v>
      </c>
      <c r="W130" s="598"/>
      <c r="X130" s="599"/>
      <c r="Y130" s="1213"/>
      <c r="Z130" s="1214"/>
      <c r="AA130" s="1214"/>
      <c r="AB130" s="1215"/>
      <c r="AE130" s="549"/>
    </row>
    <row r="131" spans="1:32" s="546" customFormat="1" ht="16.5" customHeight="1" thickBot="1" x14ac:dyDescent="0.25">
      <c r="A131" s="618" t="s">
        <v>11</v>
      </c>
      <c r="B131" s="1343" t="s">
        <v>97</v>
      </c>
      <c r="C131" s="1343"/>
      <c r="D131" s="1343"/>
      <c r="E131" s="1343"/>
      <c r="F131" s="1343"/>
      <c r="G131" s="1343"/>
      <c r="H131" s="1344"/>
      <c r="I131" s="621">
        <f t="shared" si="262"/>
        <v>1</v>
      </c>
      <c r="J131" s="619">
        <f t="shared" si="262"/>
        <v>1</v>
      </c>
      <c r="K131" s="619"/>
      <c r="L131" s="741"/>
      <c r="M131" s="616">
        <f t="shared" ref="M131" si="264">SUM(M130)</f>
        <v>1.8</v>
      </c>
      <c r="N131" s="619">
        <f t="shared" ref="N131:V131" si="265">SUM(N130)</f>
        <v>1.8</v>
      </c>
      <c r="O131" s="619"/>
      <c r="P131" s="620"/>
      <c r="Q131" s="621">
        <f t="shared" si="265"/>
        <v>1.8</v>
      </c>
      <c r="R131" s="619">
        <f t="shared" si="265"/>
        <v>1.8</v>
      </c>
      <c r="S131" s="619"/>
      <c r="T131" s="622"/>
      <c r="U131" s="616">
        <f t="shared" si="265"/>
        <v>1.8</v>
      </c>
      <c r="V131" s="619">
        <f t="shared" si="265"/>
        <v>1.8</v>
      </c>
      <c r="W131" s="619"/>
      <c r="X131" s="620"/>
      <c r="Y131" s="992"/>
      <c r="Z131" s="992"/>
      <c r="AA131" s="992"/>
      <c r="AB131" s="993"/>
      <c r="AE131" s="549"/>
    </row>
    <row r="132" spans="1:32" s="546" customFormat="1" ht="18.75" customHeight="1" thickBot="1" x14ac:dyDescent="0.25">
      <c r="A132" s="615" t="s">
        <v>50</v>
      </c>
      <c r="B132" s="1190" t="s">
        <v>350</v>
      </c>
      <c r="C132" s="1190"/>
      <c r="D132" s="1190"/>
      <c r="E132" s="1190"/>
      <c r="F132" s="1190"/>
      <c r="G132" s="1190"/>
      <c r="H132" s="1190"/>
      <c r="I132" s="1190"/>
      <c r="J132" s="1190"/>
      <c r="K132" s="1190"/>
      <c r="L132" s="1190"/>
      <c r="M132" s="1190"/>
      <c r="N132" s="1190"/>
      <c r="O132" s="1190"/>
      <c r="P132" s="1190"/>
      <c r="Q132" s="1190"/>
      <c r="R132" s="1190"/>
      <c r="S132" s="1190"/>
      <c r="T132" s="1190"/>
      <c r="U132" s="1190"/>
      <c r="V132" s="1190"/>
      <c r="W132" s="1190"/>
      <c r="X132" s="1190"/>
      <c r="Y132" s="1190"/>
      <c r="Z132" s="1190"/>
      <c r="AA132" s="1190"/>
      <c r="AB132" s="1191"/>
      <c r="AE132" s="549"/>
    </row>
    <row r="133" spans="1:32" s="546" customFormat="1" ht="20.25" customHeight="1" thickBot="1" x14ac:dyDescent="0.25">
      <c r="A133" s="615" t="s">
        <v>50</v>
      </c>
      <c r="B133" s="592" t="s">
        <v>10</v>
      </c>
      <c r="C133" s="1220" t="s">
        <v>241</v>
      </c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1"/>
      <c r="AE133" s="549"/>
    </row>
    <row r="134" spans="1:32" s="546" customFormat="1" ht="39.75" customHeight="1" x14ac:dyDescent="0.2">
      <c r="A134" s="1328" t="s">
        <v>50</v>
      </c>
      <c r="B134" s="1170" t="s">
        <v>10</v>
      </c>
      <c r="C134" s="1253" t="s">
        <v>10</v>
      </c>
      <c r="D134" s="1184" t="s">
        <v>357</v>
      </c>
      <c r="E134" s="1196" t="s">
        <v>71</v>
      </c>
      <c r="F134" s="1196" t="s">
        <v>71</v>
      </c>
      <c r="G134" s="1186" t="s">
        <v>160</v>
      </c>
      <c r="H134" s="663" t="s">
        <v>52</v>
      </c>
      <c r="I134" s="347">
        <f>SUM(J134+L134)</f>
        <v>2.4</v>
      </c>
      <c r="J134" s="563">
        <v>2.4</v>
      </c>
      <c r="K134" s="563"/>
      <c r="L134" s="560"/>
      <c r="M134" s="719">
        <v>2</v>
      </c>
      <c r="N134" s="720">
        <v>2</v>
      </c>
      <c r="O134" s="720"/>
      <c r="P134" s="721"/>
      <c r="Q134" s="347">
        <v>2</v>
      </c>
      <c r="R134" s="563">
        <v>2</v>
      </c>
      <c r="S134" s="563"/>
      <c r="T134" s="560"/>
      <c r="U134" s="666">
        <v>2</v>
      </c>
      <c r="V134" s="562">
        <v>2</v>
      </c>
      <c r="W134" s="562"/>
      <c r="X134" s="667"/>
      <c r="Y134" s="988" t="s">
        <v>285</v>
      </c>
      <c r="Z134" s="994" t="s">
        <v>233</v>
      </c>
      <c r="AA134" s="996" t="s">
        <v>235</v>
      </c>
      <c r="AB134" s="1200" t="s">
        <v>321</v>
      </c>
      <c r="AC134" s="548"/>
      <c r="AD134" s="548"/>
      <c r="AE134" s="548"/>
      <c r="AF134" s="548"/>
    </row>
    <row r="135" spans="1:32" s="546" customFormat="1" ht="57" customHeight="1" thickBot="1" x14ac:dyDescent="0.25">
      <c r="A135" s="1329"/>
      <c r="B135" s="1171"/>
      <c r="C135" s="1254"/>
      <c r="D135" s="1185"/>
      <c r="E135" s="1197"/>
      <c r="F135" s="1197"/>
      <c r="G135" s="1187"/>
      <c r="H135" s="705" t="s">
        <v>8</v>
      </c>
      <c r="I135" s="782">
        <f>SUM(I134)</f>
        <v>2.4</v>
      </c>
      <c r="J135" s="756">
        <f>SUM(J134)</f>
        <v>2.4</v>
      </c>
      <c r="K135" s="756"/>
      <c r="L135" s="783"/>
      <c r="M135" s="915">
        <f t="shared" ref="M135:R135" si="266">SUM(M134)</f>
        <v>2</v>
      </c>
      <c r="N135" s="782">
        <f t="shared" si="266"/>
        <v>2</v>
      </c>
      <c r="O135" s="782"/>
      <c r="P135" s="916"/>
      <c r="Q135" s="782">
        <f t="shared" si="266"/>
        <v>2</v>
      </c>
      <c r="R135" s="756">
        <f t="shared" si="266"/>
        <v>2</v>
      </c>
      <c r="S135" s="756"/>
      <c r="T135" s="783"/>
      <c r="U135" s="915">
        <f>SUM(U134)</f>
        <v>2</v>
      </c>
      <c r="V135" s="756">
        <f>SUM(V134)</f>
        <v>2</v>
      </c>
      <c r="W135" s="756"/>
      <c r="X135" s="916"/>
      <c r="Y135" s="989"/>
      <c r="Z135" s="995"/>
      <c r="AA135" s="997"/>
      <c r="AB135" s="1201"/>
      <c r="AC135" s="548"/>
      <c r="AD135" s="548"/>
      <c r="AE135" s="552"/>
      <c r="AF135" s="548"/>
    </row>
    <row r="136" spans="1:32" s="546" customFormat="1" ht="39.75" customHeight="1" x14ac:dyDescent="0.2">
      <c r="A136" s="1161" t="s">
        <v>50</v>
      </c>
      <c r="B136" s="1170" t="s">
        <v>10</v>
      </c>
      <c r="C136" s="1178" t="s">
        <v>11</v>
      </c>
      <c r="D136" s="1184" t="s">
        <v>242</v>
      </c>
      <c r="E136" s="1347">
        <v>288712070</v>
      </c>
      <c r="F136" s="1196" t="s">
        <v>72</v>
      </c>
      <c r="G136" s="1188" t="s">
        <v>160</v>
      </c>
      <c r="H136" s="663" t="s">
        <v>52</v>
      </c>
      <c r="I136" s="545">
        <f>SUM(J136+L136)</f>
        <v>2</v>
      </c>
      <c r="J136" s="562">
        <v>2</v>
      </c>
      <c r="K136" s="562"/>
      <c r="L136" s="584"/>
      <c r="M136" s="719">
        <v>2</v>
      </c>
      <c r="N136" s="720">
        <v>2</v>
      </c>
      <c r="O136" s="720"/>
      <c r="P136" s="721"/>
      <c r="Q136" s="545">
        <v>2</v>
      </c>
      <c r="R136" s="562">
        <v>2</v>
      </c>
      <c r="S136" s="562"/>
      <c r="T136" s="584"/>
      <c r="U136" s="666">
        <v>2</v>
      </c>
      <c r="V136" s="545">
        <v>2</v>
      </c>
      <c r="W136" s="562"/>
      <c r="X136" s="667"/>
      <c r="Y136" s="988" t="s">
        <v>286</v>
      </c>
      <c r="Z136" s="1349">
        <v>2</v>
      </c>
      <c r="AA136" s="1351">
        <v>2</v>
      </c>
      <c r="AB136" s="1091">
        <v>2</v>
      </c>
      <c r="AC136" s="548"/>
      <c r="AD136" s="548"/>
      <c r="AE136" s="552"/>
      <c r="AF136" s="548"/>
    </row>
    <row r="137" spans="1:32" s="546" customFormat="1" ht="39" customHeight="1" thickBot="1" x14ac:dyDescent="0.25">
      <c r="A137" s="1162"/>
      <c r="B137" s="1171"/>
      <c r="C137" s="1167"/>
      <c r="D137" s="1185"/>
      <c r="E137" s="1348"/>
      <c r="F137" s="1197"/>
      <c r="G137" s="1189"/>
      <c r="H137" s="933" t="s">
        <v>8</v>
      </c>
      <c r="I137" s="769">
        <f>SUM(I136)</f>
        <v>2</v>
      </c>
      <c r="J137" s="769">
        <f>SUM(J136)</f>
        <v>2</v>
      </c>
      <c r="K137" s="769"/>
      <c r="L137" s="784"/>
      <c r="M137" s="928">
        <f t="shared" ref="M137:R137" si="267">SUM(M136)</f>
        <v>2</v>
      </c>
      <c r="N137" s="769">
        <f t="shared" si="267"/>
        <v>2</v>
      </c>
      <c r="O137" s="769"/>
      <c r="P137" s="934"/>
      <c r="Q137" s="769">
        <f t="shared" si="267"/>
        <v>2</v>
      </c>
      <c r="R137" s="770">
        <f t="shared" si="267"/>
        <v>2</v>
      </c>
      <c r="S137" s="770"/>
      <c r="T137" s="771"/>
      <c r="U137" s="928">
        <f>SUM(U136)</f>
        <v>2</v>
      </c>
      <c r="V137" s="770">
        <f>SUM(V136)</f>
        <v>2</v>
      </c>
      <c r="W137" s="770"/>
      <c r="X137" s="934"/>
      <c r="Y137" s="1065"/>
      <c r="Z137" s="1350"/>
      <c r="AA137" s="1352"/>
      <c r="AB137" s="1092"/>
      <c r="AC137" s="548"/>
      <c r="AD137" s="548"/>
      <c r="AE137" s="552"/>
      <c r="AF137" s="548"/>
    </row>
    <row r="138" spans="1:32" s="546" customFormat="1" ht="34.5" customHeight="1" x14ac:dyDescent="0.2">
      <c r="A138" s="1328" t="s">
        <v>50</v>
      </c>
      <c r="B138" s="1170" t="s">
        <v>10</v>
      </c>
      <c r="C138" s="1178" t="s">
        <v>50</v>
      </c>
      <c r="D138" s="1184" t="s">
        <v>351</v>
      </c>
      <c r="E138" s="1196" t="s">
        <v>72</v>
      </c>
      <c r="F138" s="1365">
        <v>190566860</v>
      </c>
      <c r="G138" s="1186" t="s">
        <v>160</v>
      </c>
      <c r="H138" s="750" t="s">
        <v>52</v>
      </c>
      <c r="I138" s="302"/>
      <c r="J138" s="297"/>
      <c r="K138" s="297"/>
      <c r="L138" s="295"/>
      <c r="M138" s="711">
        <v>0.8</v>
      </c>
      <c r="N138" s="712">
        <v>0.8</v>
      </c>
      <c r="O138" s="712"/>
      <c r="P138" s="713"/>
      <c r="Q138" s="302">
        <v>0.8</v>
      </c>
      <c r="R138" s="297">
        <v>0.8</v>
      </c>
      <c r="S138" s="297"/>
      <c r="T138" s="295"/>
      <c r="U138" s="674">
        <v>0.8</v>
      </c>
      <c r="V138" s="297">
        <v>0.8</v>
      </c>
      <c r="W138" s="297"/>
      <c r="X138" s="751"/>
      <c r="Y138" s="988" t="s">
        <v>287</v>
      </c>
      <c r="Z138" s="994" t="s">
        <v>352</v>
      </c>
      <c r="AA138" s="996" t="s">
        <v>352</v>
      </c>
      <c r="AB138" s="1200" t="s">
        <v>352</v>
      </c>
      <c r="AC138" s="548"/>
      <c r="AD138" s="548"/>
      <c r="AE138" s="552"/>
      <c r="AF138" s="548"/>
    </row>
    <row r="139" spans="1:32" s="548" customFormat="1" ht="30.75" customHeight="1" thickBot="1" x14ac:dyDescent="0.25">
      <c r="A139" s="1329"/>
      <c r="B139" s="1171"/>
      <c r="C139" s="1167"/>
      <c r="D139" s="1185"/>
      <c r="E139" s="1197"/>
      <c r="F139" s="1366"/>
      <c r="G139" s="1187"/>
      <c r="H139" s="705" t="s">
        <v>8</v>
      </c>
      <c r="I139" s="782"/>
      <c r="J139" s="756"/>
      <c r="K139" s="756"/>
      <c r="L139" s="783"/>
      <c r="M139" s="915">
        <f t="shared" ref="M139:N139" si="268">SUM(M138)</f>
        <v>0.8</v>
      </c>
      <c r="N139" s="782">
        <f t="shared" si="268"/>
        <v>0.8</v>
      </c>
      <c r="O139" s="782"/>
      <c r="P139" s="916"/>
      <c r="Q139" s="782">
        <f t="shared" ref="Q139:R139" si="269">SUM(Q138)</f>
        <v>0.8</v>
      </c>
      <c r="R139" s="756">
        <f t="shared" si="269"/>
        <v>0.8</v>
      </c>
      <c r="S139" s="756"/>
      <c r="T139" s="783"/>
      <c r="U139" s="915">
        <f>SUM(U138)</f>
        <v>0.8</v>
      </c>
      <c r="V139" s="756">
        <f>SUM(V138)</f>
        <v>0.8</v>
      </c>
      <c r="W139" s="756"/>
      <c r="X139" s="916"/>
      <c r="Y139" s="989"/>
      <c r="Z139" s="995"/>
      <c r="AA139" s="997"/>
      <c r="AB139" s="1201"/>
      <c r="AE139" s="552"/>
    </row>
    <row r="140" spans="1:32" s="548" customFormat="1" ht="32.25" customHeight="1" x14ac:dyDescent="0.2">
      <c r="A140" s="1161" t="s">
        <v>50</v>
      </c>
      <c r="B140" s="1170" t="s">
        <v>10</v>
      </c>
      <c r="C140" s="1178" t="s">
        <v>54</v>
      </c>
      <c r="D140" s="1184" t="s">
        <v>353</v>
      </c>
      <c r="E140" s="1196" t="s">
        <v>72</v>
      </c>
      <c r="F140" s="1345">
        <v>190566860</v>
      </c>
      <c r="G140" s="1188" t="s">
        <v>160</v>
      </c>
      <c r="H140" s="663" t="s">
        <v>52</v>
      </c>
      <c r="I140" s="545"/>
      <c r="J140" s="562"/>
      <c r="K140" s="562"/>
      <c r="L140" s="584"/>
      <c r="M140" s="719">
        <v>0.1</v>
      </c>
      <c r="N140" s="720">
        <v>0.1</v>
      </c>
      <c r="O140" s="720"/>
      <c r="P140" s="721"/>
      <c r="Q140" s="545">
        <v>0.1</v>
      </c>
      <c r="R140" s="562">
        <v>0.1</v>
      </c>
      <c r="S140" s="562"/>
      <c r="T140" s="584"/>
      <c r="U140" s="666">
        <v>0.1</v>
      </c>
      <c r="V140" s="545">
        <v>0.1</v>
      </c>
      <c r="W140" s="562"/>
      <c r="X140" s="667"/>
      <c r="Y140" s="988" t="s">
        <v>354</v>
      </c>
      <c r="Z140" s="1349">
        <v>10</v>
      </c>
      <c r="AA140" s="1351">
        <v>10</v>
      </c>
      <c r="AB140" s="1091">
        <v>10</v>
      </c>
    </row>
    <row r="141" spans="1:32" s="548" customFormat="1" ht="36" customHeight="1" thickBot="1" x14ac:dyDescent="0.25">
      <c r="A141" s="1162"/>
      <c r="B141" s="1171"/>
      <c r="C141" s="1167"/>
      <c r="D141" s="1185"/>
      <c r="E141" s="1197"/>
      <c r="F141" s="1346"/>
      <c r="G141" s="1189"/>
      <c r="H141" s="705" t="s">
        <v>8</v>
      </c>
      <c r="I141" s="769"/>
      <c r="J141" s="769"/>
      <c r="K141" s="769"/>
      <c r="L141" s="784"/>
      <c r="M141" s="928">
        <f t="shared" ref="M141:N141" si="270">SUM(M140)</f>
        <v>0.1</v>
      </c>
      <c r="N141" s="769">
        <f t="shared" si="270"/>
        <v>0.1</v>
      </c>
      <c r="O141" s="769"/>
      <c r="P141" s="934"/>
      <c r="Q141" s="769">
        <f t="shared" ref="Q141:R141" si="271">SUM(Q140)</f>
        <v>0.1</v>
      </c>
      <c r="R141" s="770">
        <f t="shared" si="271"/>
        <v>0.1</v>
      </c>
      <c r="S141" s="770"/>
      <c r="T141" s="771"/>
      <c r="U141" s="928">
        <f>SUM(U140)</f>
        <v>0.1</v>
      </c>
      <c r="V141" s="770">
        <f>SUM(V140)</f>
        <v>0.1</v>
      </c>
      <c r="W141" s="770"/>
      <c r="X141" s="934"/>
      <c r="Y141" s="1065"/>
      <c r="Z141" s="1350"/>
      <c r="AA141" s="1352"/>
      <c r="AB141" s="1092"/>
      <c r="AC141" s="553"/>
      <c r="AD141" s="553"/>
      <c r="AE141" s="553"/>
      <c r="AF141" s="553"/>
    </row>
    <row r="142" spans="1:32" s="548" customFormat="1" ht="23.25" customHeight="1" thickBot="1" x14ac:dyDescent="0.25">
      <c r="A142" s="615" t="s">
        <v>50</v>
      </c>
      <c r="B142" s="592" t="s">
        <v>10</v>
      </c>
      <c r="C142" s="1156" t="s">
        <v>96</v>
      </c>
      <c r="D142" s="1267"/>
      <c r="E142" s="1267"/>
      <c r="F142" s="1267"/>
      <c r="G142" s="1267"/>
      <c r="H142" s="1340"/>
      <c r="I142" s="644">
        <f>SUM(I135+I137+I139+I141)</f>
        <v>4.4000000000000004</v>
      </c>
      <c r="J142" s="598">
        <f t="shared" ref="J142:V142" si="272">SUM(J135+J137+J139+J141)</f>
        <v>4.4000000000000004</v>
      </c>
      <c r="K142" s="598"/>
      <c r="L142" s="644"/>
      <c r="M142" s="664">
        <f t="shared" si="272"/>
        <v>4.8999999999999995</v>
      </c>
      <c r="N142" s="598">
        <f t="shared" si="272"/>
        <v>4.8999999999999995</v>
      </c>
      <c r="O142" s="598"/>
      <c r="P142" s="665"/>
      <c r="Q142" s="644">
        <f t="shared" si="272"/>
        <v>4.8999999999999995</v>
      </c>
      <c r="R142" s="598">
        <f t="shared" si="272"/>
        <v>4.8999999999999995</v>
      </c>
      <c r="S142" s="598"/>
      <c r="T142" s="644"/>
      <c r="U142" s="664">
        <f t="shared" si="272"/>
        <v>4.8999999999999995</v>
      </c>
      <c r="V142" s="598">
        <f t="shared" si="272"/>
        <v>4.8999999999999995</v>
      </c>
      <c r="W142" s="598"/>
      <c r="X142" s="665"/>
      <c r="Y142" s="607"/>
      <c r="Z142" s="608"/>
      <c r="AA142" s="608"/>
      <c r="AB142" s="609"/>
      <c r="AC142" s="553"/>
      <c r="AD142" s="553"/>
      <c r="AE142" s="553"/>
      <c r="AF142" s="553"/>
    </row>
    <row r="143" spans="1:32" s="548" customFormat="1" ht="20.25" customHeight="1" thickBot="1" x14ac:dyDescent="0.25">
      <c r="A143" s="841" t="s">
        <v>50</v>
      </c>
      <c r="B143" s="842" t="s">
        <v>11</v>
      </c>
      <c r="C143" s="1102" t="s">
        <v>289</v>
      </c>
      <c r="D143" s="1103"/>
      <c r="E143" s="1103"/>
      <c r="F143" s="1103"/>
      <c r="G143" s="1103"/>
      <c r="H143" s="1103"/>
      <c r="I143" s="1103"/>
      <c r="J143" s="1103"/>
      <c r="K143" s="1103"/>
      <c r="L143" s="1103"/>
      <c r="M143" s="1103"/>
      <c r="N143" s="1103"/>
      <c r="O143" s="1103"/>
      <c r="P143" s="1103"/>
      <c r="Q143" s="1103"/>
      <c r="R143" s="1103"/>
      <c r="S143" s="1103"/>
      <c r="T143" s="1103"/>
      <c r="U143" s="1103"/>
      <c r="V143" s="1103"/>
      <c r="W143" s="1103"/>
      <c r="X143" s="1103"/>
      <c r="Y143" s="1103"/>
      <c r="Z143" s="1103"/>
      <c r="AA143" s="1103"/>
      <c r="AB143" s="1104"/>
      <c r="AC143" s="546"/>
      <c r="AD143" s="546"/>
      <c r="AE143" s="546"/>
      <c r="AF143" s="546"/>
    </row>
    <row r="144" spans="1:32" s="548" customFormat="1" ht="39.75" customHeight="1" x14ac:dyDescent="0.2">
      <c r="A144" s="1161" t="s">
        <v>50</v>
      </c>
      <c r="B144" s="1170" t="s">
        <v>11</v>
      </c>
      <c r="C144" s="1178" t="s">
        <v>10</v>
      </c>
      <c r="D144" s="1359" t="s">
        <v>358</v>
      </c>
      <c r="E144" s="1347">
        <v>288712070</v>
      </c>
      <c r="F144" s="1196" t="s">
        <v>72</v>
      </c>
      <c r="G144" s="1361" t="s">
        <v>160</v>
      </c>
      <c r="H144" s="750" t="s">
        <v>52</v>
      </c>
      <c r="I144" s="329">
        <f>SUM(J144+L144)</f>
        <v>2.5</v>
      </c>
      <c r="J144" s="240">
        <v>2.5</v>
      </c>
      <c r="K144" s="240"/>
      <c r="L144" s="254"/>
      <c r="M144" s="711">
        <v>3</v>
      </c>
      <c r="N144" s="707">
        <v>3</v>
      </c>
      <c r="O144" s="707"/>
      <c r="P144" s="708"/>
      <c r="Q144" s="239">
        <v>3</v>
      </c>
      <c r="R144" s="240">
        <v>3</v>
      </c>
      <c r="S144" s="851"/>
      <c r="T144" s="361"/>
      <c r="U144" s="587">
        <v>3</v>
      </c>
      <c r="V144" s="558">
        <v>3</v>
      </c>
      <c r="W144" s="585"/>
      <c r="X144" s="660"/>
      <c r="Y144" s="1363" t="s">
        <v>287</v>
      </c>
      <c r="Z144" s="1099" t="s">
        <v>314</v>
      </c>
      <c r="AA144" s="1097" t="s">
        <v>322</v>
      </c>
      <c r="AB144" s="1101" t="s">
        <v>322</v>
      </c>
      <c r="AC144" s="546"/>
      <c r="AD144" s="546"/>
      <c r="AE144" s="546"/>
      <c r="AF144" s="546"/>
    </row>
    <row r="145" spans="1:50" s="554" customFormat="1" ht="45.75" customHeight="1" thickBot="1" x14ac:dyDescent="0.25">
      <c r="A145" s="1162"/>
      <c r="B145" s="1171"/>
      <c r="C145" s="1167"/>
      <c r="D145" s="1360"/>
      <c r="E145" s="1348"/>
      <c r="F145" s="1197"/>
      <c r="G145" s="1362"/>
      <c r="H145" s="705" t="s">
        <v>8</v>
      </c>
      <c r="I145" s="753">
        <f>SUM(I144:I144)</f>
        <v>2.5</v>
      </c>
      <c r="J145" s="753">
        <f>SUM(J144:J144)</f>
        <v>2.5</v>
      </c>
      <c r="K145" s="753"/>
      <c r="L145" s="754"/>
      <c r="M145" s="921">
        <f t="shared" ref="M145:R145" si="273">SUM(M144:M144)</f>
        <v>3</v>
      </c>
      <c r="N145" s="753">
        <f t="shared" si="273"/>
        <v>3</v>
      </c>
      <c r="O145" s="753"/>
      <c r="P145" s="789"/>
      <c r="Q145" s="753">
        <f t="shared" si="273"/>
        <v>3</v>
      </c>
      <c r="R145" s="935">
        <f t="shared" si="273"/>
        <v>3</v>
      </c>
      <c r="S145" s="935"/>
      <c r="T145" s="936"/>
      <c r="U145" s="921">
        <f>SUM(U144:U144)</f>
        <v>3</v>
      </c>
      <c r="V145" s="935">
        <f>SUM(V144:V144)</f>
        <v>3</v>
      </c>
      <c r="W145" s="935"/>
      <c r="X145" s="789"/>
      <c r="Y145" s="1364"/>
      <c r="Z145" s="1100"/>
      <c r="AA145" s="1098"/>
      <c r="AB145" s="991"/>
      <c r="AC145" s="546"/>
      <c r="AD145" s="546"/>
      <c r="AE145" s="546"/>
      <c r="AF145" s="546"/>
      <c r="AG145" s="553"/>
      <c r="AH145" s="553"/>
      <c r="AI145" s="553"/>
      <c r="AJ145" s="553"/>
      <c r="AK145" s="553"/>
      <c r="AL145" s="553"/>
      <c r="AM145" s="553"/>
      <c r="AN145" s="553"/>
      <c r="AO145" s="553"/>
      <c r="AP145" s="553"/>
      <c r="AQ145" s="553"/>
      <c r="AR145" s="553"/>
      <c r="AS145" s="553"/>
      <c r="AT145" s="553"/>
      <c r="AU145" s="553"/>
      <c r="AV145" s="553"/>
      <c r="AW145" s="553"/>
      <c r="AX145" s="553"/>
    </row>
    <row r="146" spans="1:50" s="554" customFormat="1" ht="36" customHeight="1" x14ac:dyDescent="0.2">
      <c r="A146" s="1161" t="s">
        <v>50</v>
      </c>
      <c r="B146" s="1170" t="s">
        <v>11</v>
      </c>
      <c r="C146" s="1178" t="s">
        <v>50</v>
      </c>
      <c r="D146" s="1184" t="s">
        <v>171</v>
      </c>
      <c r="E146" s="1194" t="s">
        <v>71</v>
      </c>
      <c r="F146" s="1179" t="s">
        <v>71</v>
      </c>
      <c r="G146" s="1142" t="s">
        <v>160</v>
      </c>
      <c r="H146" s="659" t="s">
        <v>52</v>
      </c>
      <c r="I146" s="347">
        <f>SUM(J146+L146)</f>
        <v>5</v>
      </c>
      <c r="J146" s="563">
        <v>5</v>
      </c>
      <c r="K146" s="563"/>
      <c r="L146" s="560"/>
      <c r="M146" s="722">
        <v>6</v>
      </c>
      <c r="N146" s="723">
        <v>6</v>
      </c>
      <c r="O146" s="723"/>
      <c r="P146" s="724"/>
      <c r="Q146" s="347">
        <v>5</v>
      </c>
      <c r="R146" s="563">
        <v>5</v>
      </c>
      <c r="S146" s="563"/>
      <c r="T146" s="560"/>
      <c r="U146" s="661">
        <v>5</v>
      </c>
      <c r="V146" s="563">
        <v>5</v>
      </c>
      <c r="W146" s="563"/>
      <c r="X146" s="662"/>
      <c r="Y146" s="1093" t="s">
        <v>320</v>
      </c>
      <c r="Z146" s="1095">
        <v>5</v>
      </c>
      <c r="AA146" s="1097" t="s">
        <v>341</v>
      </c>
      <c r="AB146" s="1101" t="s">
        <v>341</v>
      </c>
      <c r="AC146" s="546"/>
      <c r="AD146" s="546"/>
      <c r="AE146" s="546"/>
      <c r="AF146" s="546"/>
      <c r="AG146" s="553"/>
      <c r="AH146" s="553"/>
      <c r="AI146" s="553"/>
      <c r="AJ146" s="553"/>
      <c r="AK146" s="553"/>
      <c r="AL146" s="553"/>
      <c r="AM146" s="553"/>
      <c r="AN146" s="553"/>
      <c r="AO146" s="553"/>
      <c r="AP146" s="553"/>
      <c r="AQ146" s="553"/>
      <c r="AR146" s="553"/>
      <c r="AS146" s="553"/>
      <c r="AT146" s="553"/>
      <c r="AU146" s="553"/>
      <c r="AV146" s="553"/>
      <c r="AW146" s="553"/>
      <c r="AX146" s="553"/>
    </row>
    <row r="147" spans="1:50" s="546" customFormat="1" ht="29.25" customHeight="1" thickBot="1" x14ac:dyDescent="0.25">
      <c r="A147" s="1162"/>
      <c r="B147" s="1171"/>
      <c r="C147" s="1167"/>
      <c r="D147" s="1185"/>
      <c r="E147" s="1195"/>
      <c r="F147" s="1180"/>
      <c r="G147" s="1143"/>
      <c r="H147" s="705" t="s">
        <v>8</v>
      </c>
      <c r="I147" s="785">
        <f>SUM(I146)</f>
        <v>5</v>
      </c>
      <c r="J147" s="786">
        <f>SUM(J146)</f>
        <v>5</v>
      </c>
      <c r="K147" s="786"/>
      <c r="L147" s="787"/>
      <c r="M147" s="921">
        <f>SUM(M146)</f>
        <v>6</v>
      </c>
      <c r="N147" s="935">
        <f>SUM(N146)</f>
        <v>6</v>
      </c>
      <c r="O147" s="935"/>
      <c r="P147" s="789"/>
      <c r="Q147" s="785">
        <f t="shared" ref="Q147" si="274">SUM(Q146)</f>
        <v>5</v>
      </c>
      <c r="R147" s="786">
        <f t="shared" ref="R147" si="275">SUM(R146)</f>
        <v>5</v>
      </c>
      <c r="S147" s="786"/>
      <c r="T147" s="936"/>
      <c r="U147" s="921">
        <f t="shared" ref="U147" si="276">SUM(U146)</f>
        <v>5</v>
      </c>
      <c r="V147" s="935">
        <f t="shared" ref="V147" si="277">SUM(V146)</f>
        <v>5</v>
      </c>
      <c r="W147" s="935"/>
      <c r="X147" s="789"/>
      <c r="Y147" s="1094"/>
      <c r="Z147" s="1096"/>
      <c r="AA147" s="1098"/>
      <c r="AB147" s="991"/>
    </row>
    <row r="148" spans="1:50" s="546" customFormat="1" ht="17.25" customHeight="1" thickBot="1" x14ac:dyDescent="0.25">
      <c r="A148" s="615" t="s">
        <v>50</v>
      </c>
      <c r="B148" s="606" t="s">
        <v>11</v>
      </c>
      <c r="C148" s="1156" t="s">
        <v>96</v>
      </c>
      <c r="D148" s="1267"/>
      <c r="E148" s="1267"/>
      <c r="F148" s="1267"/>
      <c r="G148" s="1267"/>
      <c r="H148" s="1340"/>
      <c r="I148" s="597">
        <f>I145+I147</f>
        <v>7.5</v>
      </c>
      <c r="J148" s="598">
        <f>J145+J147</f>
        <v>7.5</v>
      </c>
      <c r="K148" s="598"/>
      <c r="L148" s="605"/>
      <c r="M148" s="597">
        <f>M145+M147</f>
        <v>9</v>
      </c>
      <c r="N148" s="598">
        <f>N145+N147</f>
        <v>9</v>
      </c>
      <c r="O148" s="598"/>
      <c r="P148" s="599"/>
      <c r="Q148" s="600">
        <f t="shared" ref="Q148:V148" si="278">SUM(Q145,Q147)</f>
        <v>8</v>
      </c>
      <c r="R148" s="598">
        <f t="shared" si="278"/>
        <v>8</v>
      </c>
      <c r="S148" s="598"/>
      <c r="T148" s="605"/>
      <c r="U148" s="597">
        <f t="shared" si="278"/>
        <v>8</v>
      </c>
      <c r="V148" s="598">
        <f t="shared" si="278"/>
        <v>8</v>
      </c>
      <c r="W148" s="598"/>
      <c r="X148" s="599"/>
      <c r="Y148" s="602"/>
      <c r="Z148" s="603"/>
      <c r="AA148" s="603"/>
      <c r="AB148" s="604"/>
    </row>
    <row r="149" spans="1:50" s="546" customFormat="1" ht="16.5" customHeight="1" thickBot="1" x14ac:dyDescent="0.25">
      <c r="A149" s="618" t="s">
        <v>50</v>
      </c>
      <c r="B149" s="606" t="s">
        <v>50</v>
      </c>
      <c r="C149" s="1102" t="s">
        <v>174</v>
      </c>
      <c r="D149" s="1103"/>
      <c r="E149" s="1103"/>
      <c r="F149" s="1103"/>
      <c r="G149" s="1103"/>
      <c r="H149" s="1103"/>
      <c r="I149" s="1103"/>
      <c r="J149" s="1103"/>
      <c r="K149" s="1103"/>
      <c r="L149" s="1103"/>
      <c r="M149" s="1103"/>
      <c r="N149" s="1103"/>
      <c r="O149" s="1103"/>
      <c r="P149" s="1103"/>
      <c r="Q149" s="1103"/>
      <c r="R149" s="1103"/>
      <c r="S149" s="1103"/>
      <c r="T149" s="1103"/>
      <c r="U149" s="1103"/>
      <c r="V149" s="1103"/>
      <c r="W149" s="1103"/>
      <c r="X149" s="1103"/>
      <c r="Y149" s="1103"/>
      <c r="Z149" s="1103"/>
      <c r="AA149" s="1103"/>
      <c r="AB149" s="1104"/>
    </row>
    <row r="150" spans="1:50" s="546" customFormat="1" ht="35.25" customHeight="1" x14ac:dyDescent="0.2">
      <c r="A150" s="1239" t="s">
        <v>50</v>
      </c>
      <c r="B150" s="1170" t="s">
        <v>50</v>
      </c>
      <c r="C150" s="1178" t="s">
        <v>10</v>
      </c>
      <c r="D150" s="1243" t="s">
        <v>271</v>
      </c>
      <c r="E150" s="1140" t="s">
        <v>72</v>
      </c>
      <c r="F150" s="1135">
        <v>157536164</v>
      </c>
      <c r="G150" s="1142" t="s">
        <v>160</v>
      </c>
      <c r="H150" s="586" t="s">
        <v>52</v>
      </c>
      <c r="I150" s="587">
        <f>SUM(J150+L150)</f>
        <v>227</v>
      </c>
      <c r="J150" s="558">
        <v>227</v>
      </c>
      <c r="K150" s="558"/>
      <c r="L150" s="657"/>
      <c r="M150" s="690">
        <v>200</v>
      </c>
      <c r="N150" s="707">
        <v>200</v>
      </c>
      <c r="O150" s="707"/>
      <c r="P150" s="708"/>
      <c r="Q150" s="561">
        <v>200</v>
      </c>
      <c r="R150" s="561">
        <v>200</v>
      </c>
      <c r="S150" s="558"/>
      <c r="T150" s="559"/>
      <c r="U150" s="587">
        <f>SUM(V150+X150)</f>
        <v>200</v>
      </c>
      <c r="V150" s="561">
        <v>200</v>
      </c>
      <c r="W150" s="558"/>
      <c r="X150" s="657"/>
      <c r="Y150" s="1133" t="s">
        <v>272</v>
      </c>
      <c r="Z150" s="1099" t="s">
        <v>314</v>
      </c>
      <c r="AA150" s="1097" t="s">
        <v>314</v>
      </c>
      <c r="AB150" s="1101" t="s">
        <v>314</v>
      </c>
    </row>
    <row r="151" spans="1:50" s="546" customFormat="1" ht="31.5" customHeight="1" thickBot="1" x14ac:dyDescent="0.25">
      <c r="A151" s="1240"/>
      <c r="B151" s="1171"/>
      <c r="C151" s="1167"/>
      <c r="D151" s="1203"/>
      <c r="E151" s="1141"/>
      <c r="F151" s="1136"/>
      <c r="G151" s="1143"/>
      <c r="H151" s="725" t="s">
        <v>8</v>
      </c>
      <c r="I151" s="788">
        <f>I150</f>
        <v>227</v>
      </c>
      <c r="J151" s="786">
        <f>J150</f>
        <v>227</v>
      </c>
      <c r="K151" s="786"/>
      <c r="L151" s="789"/>
      <c r="M151" s="937">
        <f>SUM(M150)</f>
        <v>200</v>
      </c>
      <c r="N151" s="935">
        <f>SUM(N150)</f>
        <v>200</v>
      </c>
      <c r="O151" s="935"/>
      <c r="P151" s="789"/>
      <c r="Q151" s="785">
        <f>SUM(Q150)</f>
        <v>200</v>
      </c>
      <c r="R151" s="785">
        <f t="shared" ref="R151:V151" si="279">SUM(R150)</f>
        <v>200</v>
      </c>
      <c r="S151" s="785"/>
      <c r="T151" s="936"/>
      <c r="U151" s="931">
        <f t="shared" si="279"/>
        <v>200</v>
      </c>
      <c r="V151" s="785">
        <f t="shared" si="279"/>
        <v>200</v>
      </c>
      <c r="W151" s="785"/>
      <c r="X151" s="938"/>
      <c r="Y151" s="1134"/>
      <c r="Z151" s="1100"/>
      <c r="AA151" s="1098"/>
      <c r="AB151" s="991"/>
    </row>
    <row r="152" spans="1:50" s="546" customFormat="1" ht="16.5" thickBot="1" x14ac:dyDescent="0.25">
      <c r="A152" s="615" t="s">
        <v>50</v>
      </c>
      <c r="B152" s="592" t="s">
        <v>50</v>
      </c>
      <c r="C152" s="1156" t="s">
        <v>96</v>
      </c>
      <c r="D152" s="1157"/>
      <c r="E152" s="654"/>
      <c r="F152" s="652"/>
      <c r="G152" s="610"/>
      <c r="H152" s="611"/>
      <c r="I152" s="597">
        <f>SUM(I151)</f>
        <v>227</v>
      </c>
      <c r="J152" s="598">
        <f>SUM(J151)</f>
        <v>227</v>
      </c>
      <c r="K152" s="598">
        <f t="shared" ref="K152:L152" si="280">SUM(K151)</f>
        <v>0</v>
      </c>
      <c r="L152" s="599">
        <f t="shared" si="280"/>
        <v>0</v>
      </c>
      <c r="M152" s="597">
        <f t="shared" ref="M152:X152" si="281">SUM(M151)</f>
        <v>200</v>
      </c>
      <c r="N152" s="598">
        <f t="shared" si="281"/>
        <v>200</v>
      </c>
      <c r="O152" s="598">
        <f t="shared" si="281"/>
        <v>0</v>
      </c>
      <c r="P152" s="599">
        <f t="shared" si="281"/>
        <v>0</v>
      </c>
      <c r="Q152" s="600">
        <f t="shared" si="281"/>
        <v>200</v>
      </c>
      <c r="R152" s="598">
        <f t="shared" si="281"/>
        <v>200</v>
      </c>
      <c r="S152" s="598">
        <f t="shared" si="281"/>
        <v>0</v>
      </c>
      <c r="T152" s="605">
        <f t="shared" si="281"/>
        <v>0</v>
      </c>
      <c r="U152" s="597">
        <f t="shared" si="281"/>
        <v>200</v>
      </c>
      <c r="V152" s="598">
        <f t="shared" si="281"/>
        <v>200</v>
      </c>
      <c r="W152" s="598">
        <f t="shared" si="281"/>
        <v>0</v>
      </c>
      <c r="X152" s="599">
        <f t="shared" si="281"/>
        <v>0</v>
      </c>
      <c r="Y152" s="1125"/>
      <c r="Z152" s="1126"/>
      <c r="AA152" s="1126"/>
      <c r="AB152" s="1127"/>
    </row>
    <row r="153" spans="1:50" s="546" customFormat="1" ht="15.75" customHeight="1" thickBot="1" x14ac:dyDescent="0.25">
      <c r="A153" s="1241" t="s">
        <v>97</v>
      </c>
      <c r="B153" s="1219"/>
      <c r="C153" s="1219"/>
      <c r="D153" s="1219"/>
      <c r="E153" s="1219"/>
      <c r="F153" s="1219"/>
      <c r="G153" s="1219"/>
      <c r="H153" s="1242"/>
      <c r="I153" s="616">
        <f>I142+I148+I152</f>
        <v>238.9</v>
      </c>
      <c r="J153" s="619">
        <f>J142+J148+J152</f>
        <v>238.9</v>
      </c>
      <c r="K153" s="619">
        <f>SUM(K142+K148+K152)</f>
        <v>0</v>
      </c>
      <c r="L153" s="620">
        <f>SUM(L142+L148+L152)</f>
        <v>0</v>
      </c>
      <c r="M153" s="616">
        <f>M142+M148+M152</f>
        <v>213.9</v>
      </c>
      <c r="N153" s="619">
        <f>N142+N148+N152</f>
        <v>213.9</v>
      </c>
      <c r="O153" s="619">
        <f>SUM(O142+O148+O152)</f>
        <v>0</v>
      </c>
      <c r="P153" s="620">
        <f>SUM(P142+P148+P152)</f>
        <v>0</v>
      </c>
      <c r="Q153" s="621">
        <f>Q142+Q148+Q152</f>
        <v>212.9</v>
      </c>
      <c r="R153" s="619">
        <f>R142+R148+R152</f>
        <v>212.9</v>
      </c>
      <c r="S153" s="619">
        <f t="shared" ref="S153:X153" si="282">S142+S148+S152</f>
        <v>0</v>
      </c>
      <c r="T153" s="622">
        <f t="shared" si="282"/>
        <v>0</v>
      </c>
      <c r="U153" s="616">
        <f>U142+U148+U152</f>
        <v>212.9</v>
      </c>
      <c r="V153" s="619">
        <f>V142+V148+V152</f>
        <v>212.9</v>
      </c>
      <c r="W153" s="619">
        <f t="shared" si="282"/>
        <v>0</v>
      </c>
      <c r="X153" s="620">
        <f t="shared" si="282"/>
        <v>0</v>
      </c>
      <c r="Y153" s="623"/>
      <c r="Z153" s="624"/>
      <c r="AA153" s="624"/>
      <c r="AB153" s="625"/>
    </row>
    <row r="154" spans="1:50" s="546" customFormat="1" ht="20.25" customHeight="1" thickBot="1" x14ac:dyDescent="0.25">
      <c r="A154" s="645" t="s">
        <v>10</v>
      </c>
      <c r="B154" s="1144" t="s">
        <v>94</v>
      </c>
      <c r="C154" s="1145"/>
      <c r="D154" s="1145"/>
      <c r="E154" s="1145"/>
      <c r="F154" s="1145"/>
      <c r="G154" s="1145"/>
      <c r="H154" s="1146"/>
      <c r="I154" s="648">
        <f t="shared" ref="I154:X154" si="283">SUM(I125+I131+I153)</f>
        <v>10035.4</v>
      </c>
      <c r="J154" s="646">
        <f t="shared" si="283"/>
        <v>9318.7999999999993</v>
      </c>
      <c r="K154" s="646">
        <f t="shared" si="283"/>
        <v>5828.8</v>
      </c>
      <c r="L154" s="658">
        <f t="shared" si="283"/>
        <v>716.6</v>
      </c>
      <c r="M154" s="648">
        <f t="shared" si="283"/>
        <v>10518.299999999997</v>
      </c>
      <c r="N154" s="646">
        <f t="shared" si="283"/>
        <v>9747.6999999999971</v>
      </c>
      <c r="O154" s="646">
        <f t="shared" si="283"/>
        <v>7944.4</v>
      </c>
      <c r="P154" s="658">
        <f t="shared" si="283"/>
        <v>770.6</v>
      </c>
      <c r="Q154" s="646">
        <f t="shared" si="283"/>
        <v>10066.628000000002</v>
      </c>
      <c r="R154" s="646">
        <f t="shared" si="283"/>
        <v>9815.2480000000014</v>
      </c>
      <c r="S154" s="646">
        <f t="shared" si="283"/>
        <v>8186.1139999999996</v>
      </c>
      <c r="T154" s="647">
        <f t="shared" si="283"/>
        <v>251.38</v>
      </c>
      <c r="U154" s="648">
        <f t="shared" si="283"/>
        <v>10278.425440000001</v>
      </c>
      <c r="V154" s="646">
        <f t="shared" si="283"/>
        <v>10208.970040000002</v>
      </c>
      <c r="W154" s="646">
        <f t="shared" si="283"/>
        <v>8532.2517200000002</v>
      </c>
      <c r="X154" s="658">
        <f t="shared" si="283"/>
        <v>69.455399999999997</v>
      </c>
      <c r="Y154" s="1175"/>
      <c r="Z154" s="1176"/>
      <c r="AA154" s="1176"/>
      <c r="AB154" s="1177"/>
    </row>
    <row r="155" spans="1:50" s="546" customFormat="1" ht="16.5" customHeight="1" thickTop="1" x14ac:dyDescent="0.2">
      <c r="A155" s="369"/>
      <c r="B155" s="369"/>
      <c r="C155" s="369"/>
      <c r="D155" s="369"/>
      <c r="E155" s="475"/>
      <c r="F155" s="475"/>
      <c r="G155" s="475"/>
      <c r="H155" s="369"/>
      <c r="I155" s="742"/>
      <c r="J155" s="742"/>
      <c r="K155" s="742"/>
      <c r="L155" s="742"/>
      <c r="M155" s="370"/>
      <c r="N155" s="370"/>
      <c r="O155" s="370"/>
      <c r="P155" s="370"/>
      <c r="Q155" s="369"/>
      <c r="R155" s="369"/>
      <c r="S155" s="369"/>
      <c r="T155" s="369"/>
      <c r="U155" s="369"/>
      <c r="V155" s="369"/>
      <c r="W155" s="369"/>
      <c r="X155" s="369"/>
      <c r="Y155" s="371"/>
      <c r="Z155" s="371"/>
      <c r="AA155" s="371"/>
      <c r="AB155" s="371"/>
    </row>
    <row r="156" spans="1:50" s="546" customFormat="1" ht="16.5" customHeight="1" x14ac:dyDescent="0.25">
      <c r="A156" s="90"/>
      <c r="B156" s="88"/>
      <c r="C156" s="89"/>
      <c r="D156" s="89"/>
      <c r="E156" s="485"/>
      <c r="F156" s="485"/>
      <c r="G156" s="89"/>
      <c r="H156" s="90"/>
      <c r="I156" s="743"/>
      <c r="J156" s="744"/>
      <c r="K156" s="744"/>
      <c r="L156" s="744"/>
      <c r="M156" s="92"/>
      <c r="N156" s="92"/>
      <c r="O156" s="92"/>
      <c r="P156" s="92"/>
      <c r="Q156" s="91"/>
      <c r="R156" s="90"/>
      <c r="S156" s="90"/>
      <c r="T156" s="90"/>
      <c r="U156" s="90"/>
      <c r="V156" s="90"/>
      <c r="W156" s="88"/>
      <c r="X156" s="372"/>
      <c r="Y156" s="748"/>
      <c r="Z156" s="373"/>
      <c r="AA156" s="748"/>
      <c r="AB156" s="748"/>
    </row>
    <row r="157" spans="1:50" s="546" customFormat="1" ht="26.25" customHeight="1" x14ac:dyDescent="0.2">
      <c r="A157" s="94"/>
      <c r="B157" s="95"/>
      <c r="C157" s="96"/>
      <c r="D157" s="96"/>
      <c r="E157" s="655"/>
      <c r="F157" s="486"/>
      <c r="G157" s="1235" t="s">
        <v>17</v>
      </c>
      <c r="H157" s="1235"/>
      <c r="I157" s="1235"/>
      <c r="J157" s="1235"/>
      <c r="K157" s="1235"/>
      <c r="L157" s="1235"/>
      <c r="M157" s="1235"/>
      <c r="N157" s="1235"/>
      <c r="O157" s="55"/>
      <c r="P157" s="55"/>
      <c r="Q157" s="55"/>
      <c r="R157" s="55"/>
      <c r="S157" s="55"/>
      <c r="T157" s="55"/>
      <c r="U157" s="56"/>
      <c r="V157" s="55"/>
      <c r="W157" s="88"/>
      <c r="X157" s="372"/>
      <c r="Y157" s="748"/>
      <c r="Z157" s="373"/>
      <c r="AA157" s="748"/>
      <c r="AB157" s="748"/>
    </row>
    <row r="158" spans="1:50" s="546" customFormat="1" ht="27" customHeight="1" thickBot="1" x14ac:dyDescent="0.25">
      <c r="A158" s="97"/>
      <c r="B158" s="98"/>
      <c r="C158" s="99"/>
      <c r="D158" s="99"/>
      <c r="E158" s="656"/>
      <c r="F158" s="487"/>
      <c r="G158" s="476"/>
      <c r="H158" s="100"/>
      <c r="I158" s="745"/>
      <c r="J158" s="746"/>
      <c r="K158" s="745"/>
      <c r="L158" s="745"/>
      <c r="M158" s="749"/>
      <c r="N158" s="557"/>
      <c r="O158" s="557"/>
      <c r="P158" s="557"/>
      <c r="Q158" s="57"/>
      <c r="R158" s="100"/>
      <c r="S158" s="100"/>
      <c r="T158" s="100"/>
      <c r="U158" s="57"/>
      <c r="V158" s="100"/>
      <c r="W158" s="88"/>
      <c r="X158" s="372"/>
      <c r="Y158" s="748"/>
      <c r="Z158" s="373"/>
      <c r="AA158" s="748"/>
      <c r="AB158" s="748"/>
    </row>
    <row r="159" spans="1:50" s="546" customFormat="1" ht="34.5" customHeight="1" thickBot="1" x14ac:dyDescent="0.25">
      <c r="A159" s="1150" t="s">
        <v>12</v>
      </c>
      <c r="B159" s="1151"/>
      <c r="C159" s="1151"/>
      <c r="D159" s="1151"/>
      <c r="E159" s="1151"/>
      <c r="F159" s="1151"/>
      <c r="G159" s="1152"/>
      <c r="H159" s="1150" t="s">
        <v>345</v>
      </c>
      <c r="I159" s="1151"/>
      <c r="J159" s="1152"/>
      <c r="K159" s="1150" t="s">
        <v>296</v>
      </c>
      <c r="L159" s="1151"/>
      <c r="M159" s="1151"/>
      <c r="N159" s="1152"/>
      <c r="O159" s="1150" t="s">
        <v>265</v>
      </c>
      <c r="P159" s="1151"/>
      <c r="Q159" s="1151"/>
      <c r="R159" s="1152"/>
      <c r="S159" s="1150" t="s">
        <v>291</v>
      </c>
      <c r="T159" s="1151"/>
      <c r="U159" s="1151"/>
      <c r="V159" s="1152"/>
      <c r="W159" s="88"/>
      <c r="X159" s="372"/>
      <c r="Y159" s="748"/>
      <c r="Z159" s="373"/>
      <c r="AA159" s="748"/>
      <c r="AB159" s="748"/>
    </row>
    <row r="160" spans="1:50" s="546" customFormat="1" ht="20.25" customHeight="1" thickBot="1" x14ac:dyDescent="0.25">
      <c r="A160" s="1181" t="s">
        <v>105</v>
      </c>
      <c r="B160" s="1182"/>
      <c r="C160" s="1182"/>
      <c r="D160" s="1182"/>
      <c r="E160" s="1182"/>
      <c r="F160" s="1182"/>
      <c r="G160" s="1183"/>
      <c r="H160" s="1153">
        <f>SUM(H161:J165)</f>
        <v>9959</v>
      </c>
      <c r="I160" s="1154"/>
      <c r="J160" s="1155"/>
      <c r="K160" s="1153">
        <f>SUM(K161:N165)</f>
        <v>9971.9999999999964</v>
      </c>
      <c r="L160" s="1154"/>
      <c r="M160" s="1154"/>
      <c r="N160" s="1155"/>
      <c r="O160" s="1153">
        <f>SUM(O161:R165)</f>
        <v>9987.3280000000032</v>
      </c>
      <c r="P160" s="1154"/>
      <c r="Q160" s="1154"/>
      <c r="R160" s="1155"/>
      <c r="S160" s="1153">
        <f>SUM(S161:V165)</f>
        <v>10278.425440000001</v>
      </c>
      <c r="T160" s="1154"/>
      <c r="U160" s="1154"/>
      <c r="V160" s="1155"/>
      <c r="W160" s="88"/>
      <c r="X160" s="372"/>
      <c r="Y160" s="748"/>
      <c r="Z160" s="373"/>
      <c r="AA160" s="748"/>
      <c r="AB160" s="748"/>
    </row>
    <row r="161" spans="1:28" s="546" customFormat="1" ht="27" customHeight="1" x14ac:dyDescent="0.2">
      <c r="A161" s="1236" t="s">
        <v>125</v>
      </c>
      <c r="B161" s="1237"/>
      <c r="C161" s="1237"/>
      <c r="D161" s="1237"/>
      <c r="E161" s="1237"/>
      <c r="F161" s="1237"/>
      <c r="G161" s="1238"/>
      <c r="H161" s="1147">
        <f>SUM(I20,I22,I24,I26,I28,I30,I32,I34,I41,I47,I50,I53,I56,I59,I62,I65,I68,I71,I75,I78,I81,I85,I88,I91,I94,I102,I104,I109,I114,I119,I128,I134,I136,I138,I140,I144,I146,I150)</f>
        <v>3996.0000000000005</v>
      </c>
      <c r="I161" s="1148"/>
      <c r="J161" s="1149"/>
      <c r="K161" s="1158">
        <f>SUM(M20+M22+M24+M28+M30+M32+M34+M26+M41+M85+M47+M50+M53+M56+M59+M62+M65+M68+M71+M75+M78+M81+M88+M91+M94+M102+M104+M109+M114+M119+M128+M134+M136+M138+M140+M144+M146+M150)</f>
        <v>4193.2999999999993</v>
      </c>
      <c r="L161" s="1159"/>
      <c r="M161" s="1159"/>
      <c r="N161" s="1160"/>
      <c r="O161" s="1158">
        <f>SUM(Q20+Q22+Q24+Q28+Q30+Q32+Q34+Q26+Q41+Q85+Q47+Q50+Q53+Q56+Q59+Q62+Q65+Q68+Q71+Q75+Q78+Q81+Q88+Q91+Q94+Q102+Q104+Q109+Q114+Q119+Q128+Q134+Q136+Q138+Q140+Q144+Q146+Q150)</f>
        <v>4107.5830000000005</v>
      </c>
      <c r="P161" s="1159"/>
      <c r="Q161" s="1159"/>
      <c r="R161" s="1160"/>
      <c r="S161" s="1147">
        <f>SUM(U20+U22+U24+U28+U30+U32+U34+U26+U41+U85+U47+U50+U53+U56+U59+U62+U65+U68+U71+U75+U78+U81+U88+U91+U94+U102+U104+U109+U114+U119+U128+U134+U136+U138+U140+U144+U146+U150)</f>
        <v>4183.267890000001</v>
      </c>
      <c r="T161" s="1148"/>
      <c r="U161" s="1148"/>
      <c r="V161" s="1149"/>
      <c r="W161" s="88"/>
      <c r="X161" s="372"/>
      <c r="Y161" s="748"/>
      <c r="Z161" s="373"/>
      <c r="AA161" s="748"/>
      <c r="AB161" s="748"/>
    </row>
    <row r="162" spans="1:28" s="546" customFormat="1" ht="22.5" customHeight="1" x14ac:dyDescent="0.2">
      <c r="A162" s="1229" t="s">
        <v>126</v>
      </c>
      <c r="B162" s="1230"/>
      <c r="C162" s="1230"/>
      <c r="D162" s="1230"/>
      <c r="E162" s="1230"/>
      <c r="F162" s="1230"/>
      <c r="G162" s="1231"/>
      <c r="H162" s="1137">
        <f>SUM(I86+I48+I51+I54+I57+I60+I63+I66+I69+I73+I76+I79+I82+I89+I92+I95)</f>
        <v>455.3</v>
      </c>
      <c r="I162" s="1138"/>
      <c r="J162" s="1139"/>
      <c r="K162" s="1137">
        <f>SUM(M86+M48+M51+M54+M57+M60+M63+M66+M69+M73+M76+M79+M82+M89+M92+M95)</f>
        <v>478.29999999999995</v>
      </c>
      <c r="L162" s="1138"/>
      <c r="M162" s="1138"/>
      <c r="N162" s="1139"/>
      <c r="O162" s="1137">
        <f>SUM(Q86+Q48+Q51+Q54+Q57+Q60+Q63+Q66+Q69+Q73+Q76+Q79+Q82+Q89+Q92+Q95)</f>
        <v>461.65300000000002</v>
      </c>
      <c r="P162" s="1138"/>
      <c r="Q162" s="1138"/>
      <c r="R162" s="1139"/>
      <c r="S162" s="1137">
        <f>SUM(U86+U48+U51+U54+U57+U60+U63+U66+U69+U73+U76+U79+U82+U89+U92+U95)</f>
        <v>475.50259</v>
      </c>
      <c r="T162" s="1138"/>
      <c r="U162" s="1138"/>
      <c r="V162" s="1139"/>
      <c r="W162" s="88"/>
      <c r="X162" s="372"/>
      <c r="Y162" s="748"/>
      <c r="Z162" s="373"/>
      <c r="AA162" s="748"/>
      <c r="AB162" s="748"/>
    </row>
    <row r="163" spans="1:28" ht="31.5" customHeight="1" x14ac:dyDescent="0.2">
      <c r="A163" s="1229" t="s">
        <v>127</v>
      </c>
      <c r="B163" s="1230"/>
      <c r="C163" s="1230"/>
      <c r="D163" s="1230"/>
      <c r="E163" s="1230"/>
      <c r="F163" s="1230"/>
      <c r="G163" s="1231"/>
      <c r="H163" s="1137">
        <f>SUM(I35+I15+I16+I17+I18+I19+I21+I23+I25+I27+I29+I31+I33+I36+I37+I38+I39+I40+I42+I84+I72+I101)</f>
        <v>5507.7</v>
      </c>
      <c r="I163" s="1138"/>
      <c r="J163" s="1139"/>
      <c r="K163" s="1137">
        <f>SUM(M35+M15+M16+M17+M18+M19+M21+M23+M25+M27+M29+M31+M33+M36+M37+M38+M39+M40+M42+M72+M84+M101+M105+M110+M115)</f>
        <v>5300.3999999999978</v>
      </c>
      <c r="L163" s="1138"/>
      <c r="M163" s="1138"/>
      <c r="N163" s="1139"/>
      <c r="O163" s="1137">
        <f>SUM(Q35+Q15+Q16+Q17+Q18+Q19+Q21+Q23+Q25+Q27+Q29+Q31+Q33+Q36+Q37+Q38+Q39+Q40+Q42+Q72+Q84+Q101)</f>
        <v>5355.1920000000018</v>
      </c>
      <c r="P163" s="1138"/>
      <c r="Q163" s="1138"/>
      <c r="R163" s="1139"/>
      <c r="S163" s="1137">
        <f>SUM(U35+U15+U16+U17+U18+U19+U21+U23+U25+U27+U29+U31+U33+U36+U37+U38+U39+U40+U84+U72+U101)</f>
        <v>5619.6549599999998</v>
      </c>
      <c r="T163" s="1138"/>
      <c r="U163" s="1138"/>
      <c r="V163" s="1139"/>
      <c r="W163" s="88"/>
      <c r="X163" s="372"/>
      <c r="Y163" s="748"/>
      <c r="Z163" s="373"/>
      <c r="AA163" s="748"/>
      <c r="AB163" s="748"/>
    </row>
    <row r="164" spans="1:28" ht="23.25" customHeight="1" x14ac:dyDescent="0.2">
      <c r="A164" s="1337" t="s">
        <v>288</v>
      </c>
      <c r="B164" s="1338"/>
      <c r="C164" s="1338"/>
      <c r="D164" s="1338"/>
      <c r="E164" s="1338"/>
      <c r="F164" s="1338"/>
      <c r="G164" s="1339"/>
      <c r="H164" s="1137">
        <f>SUM(I43)</f>
        <v>0</v>
      </c>
      <c r="I164" s="1138"/>
      <c r="J164" s="1139"/>
      <c r="K164" s="1137">
        <f>SUM(M43)</f>
        <v>0</v>
      </c>
      <c r="L164" s="1138"/>
      <c r="M164" s="1138"/>
      <c r="N164" s="1139"/>
      <c r="O164" s="1137">
        <f>SUM(Q43)</f>
        <v>0</v>
      </c>
      <c r="P164" s="1138"/>
      <c r="Q164" s="1138"/>
      <c r="R164" s="1139"/>
      <c r="S164" s="1137">
        <f>SUM(U43)</f>
        <v>0</v>
      </c>
      <c r="T164" s="1138"/>
      <c r="U164" s="1138"/>
      <c r="V164" s="1139"/>
      <c r="W164" s="88"/>
      <c r="X164" s="372"/>
      <c r="Y164" s="748"/>
      <c r="Z164" s="373"/>
      <c r="AA164" s="748"/>
      <c r="AB164" s="748"/>
    </row>
    <row r="165" spans="1:28" ht="16.5" thickBot="1" x14ac:dyDescent="0.25">
      <c r="A165" s="1331" t="s">
        <v>267</v>
      </c>
      <c r="B165" s="1332"/>
      <c r="C165" s="1332"/>
      <c r="D165" s="1332"/>
      <c r="E165" s="1332"/>
      <c r="F165" s="1332"/>
      <c r="G165" s="1333"/>
      <c r="H165" s="1334">
        <f>SUM(I105+I110+I115)</f>
        <v>0</v>
      </c>
      <c r="I165" s="1335"/>
      <c r="J165" s="1336"/>
      <c r="K165" s="1119">
        <f>SUM(M120)</f>
        <v>0</v>
      </c>
      <c r="L165" s="1120"/>
      <c r="M165" s="1120"/>
      <c r="N165" s="1121"/>
      <c r="O165" s="1119">
        <f>SUM(Q105+Q110+Q115+Q120)</f>
        <v>62.9</v>
      </c>
      <c r="P165" s="1120"/>
      <c r="Q165" s="1120"/>
      <c r="R165" s="1121"/>
      <c r="S165" s="1119">
        <f>SUM(U105+U110+U115)</f>
        <v>0</v>
      </c>
      <c r="T165" s="1120"/>
      <c r="U165" s="1120"/>
      <c r="V165" s="1121"/>
      <c r="W165" s="88"/>
      <c r="X165" s="372"/>
      <c r="Y165" s="748"/>
      <c r="Z165" s="373"/>
      <c r="AA165" s="748"/>
      <c r="AB165" s="748"/>
    </row>
    <row r="166" spans="1:28" ht="16.5" thickBot="1" x14ac:dyDescent="0.25">
      <c r="A166" s="1181" t="s">
        <v>106</v>
      </c>
      <c r="B166" s="1182"/>
      <c r="C166" s="1182"/>
      <c r="D166" s="1182"/>
      <c r="E166" s="1182"/>
      <c r="F166" s="1182"/>
      <c r="G166" s="1183"/>
      <c r="H166" s="1153">
        <f>SUM(H167:J169)</f>
        <v>76.400000000000006</v>
      </c>
      <c r="I166" s="1154"/>
      <c r="J166" s="1155"/>
      <c r="K166" s="1153">
        <f>SUM(K167:N169)</f>
        <v>546.29999999999995</v>
      </c>
      <c r="L166" s="1154"/>
      <c r="M166" s="1154"/>
      <c r="N166" s="1155"/>
      <c r="O166" s="1153">
        <f>SUM(O167:R169)</f>
        <v>79.300000000000011</v>
      </c>
      <c r="P166" s="1154"/>
      <c r="Q166" s="1154"/>
      <c r="R166" s="1155"/>
      <c r="S166" s="1153">
        <f>SUM(S167:V169)</f>
        <v>0</v>
      </c>
      <c r="T166" s="1154"/>
      <c r="U166" s="1154"/>
      <c r="V166" s="1155"/>
      <c r="W166" s="88"/>
      <c r="X166" s="372"/>
      <c r="Y166" s="748"/>
      <c r="Z166" s="373"/>
      <c r="AA166" s="748"/>
      <c r="AB166" s="748"/>
    </row>
    <row r="167" spans="1:28" ht="15.75" x14ac:dyDescent="0.2">
      <c r="A167" s="1172" t="s">
        <v>129</v>
      </c>
      <c r="B167" s="1173"/>
      <c r="C167" s="1173"/>
      <c r="D167" s="1173"/>
      <c r="E167" s="1173"/>
      <c r="F167" s="1173"/>
      <c r="G167" s="1174"/>
      <c r="H167" s="1147">
        <f>SUM(I44+I106+I111+I116)</f>
        <v>72</v>
      </c>
      <c r="I167" s="1148"/>
      <c r="J167" s="1149"/>
      <c r="K167" s="1147">
        <f>SUM(M44+M106+M111+M116+M121)</f>
        <v>513.4</v>
      </c>
      <c r="L167" s="1148"/>
      <c r="M167" s="1148"/>
      <c r="N167" s="1149"/>
      <c r="O167" s="1147">
        <f>SUM(Q44+Q106+Q111+Q116+Q121)</f>
        <v>78.400000000000006</v>
      </c>
      <c r="P167" s="1148"/>
      <c r="Q167" s="1148"/>
      <c r="R167" s="1149"/>
      <c r="S167" s="1147">
        <f>SUM(U44+U106+U111+U116)</f>
        <v>0</v>
      </c>
      <c r="T167" s="1148"/>
      <c r="U167" s="1148"/>
      <c r="V167" s="1149"/>
      <c r="W167" s="88"/>
      <c r="X167" s="372"/>
      <c r="Y167" s="748"/>
      <c r="Z167" s="373"/>
      <c r="AA167" s="748"/>
      <c r="AB167" s="748"/>
    </row>
    <row r="168" spans="1:28" ht="15.75" x14ac:dyDescent="0.2">
      <c r="A168" s="1122" t="s">
        <v>130</v>
      </c>
      <c r="B168" s="1123"/>
      <c r="C168" s="1123"/>
      <c r="D168" s="1123"/>
      <c r="E168" s="1123"/>
      <c r="F168" s="1123"/>
      <c r="G168" s="1124"/>
      <c r="H168" s="1128">
        <f>SUM(I107+I112+I117)</f>
        <v>4.4000000000000004</v>
      </c>
      <c r="I168" s="1129"/>
      <c r="J168" s="1130"/>
      <c r="K168" s="1129">
        <f>SUM(M107+M112+M117+M122)</f>
        <v>32.9</v>
      </c>
      <c r="L168" s="1129"/>
      <c r="M168" s="1129"/>
      <c r="N168" s="1130"/>
      <c r="O168" s="1129">
        <f>SUM(Q107+Q112+Q117+Q122)</f>
        <v>0.9</v>
      </c>
      <c r="P168" s="1129"/>
      <c r="Q168" s="1129"/>
      <c r="R168" s="1130"/>
      <c r="S168" s="1128">
        <f>SUM(U107+U112+U117)</f>
        <v>0</v>
      </c>
      <c r="T168" s="1129"/>
      <c r="U168" s="1129"/>
      <c r="V168" s="1130"/>
      <c r="W168" s="88"/>
      <c r="X168" s="372"/>
      <c r="Y168" s="102"/>
      <c r="Z168" s="373"/>
      <c r="AA168" s="102"/>
      <c r="AB168" s="102"/>
    </row>
    <row r="169" spans="1:28" ht="16.5" thickBot="1" x14ac:dyDescent="0.25">
      <c r="A169" s="1116" t="s">
        <v>131</v>
      </c>
      <c r="B169" s="1117"/>
      <c r="C169" s="1117"/>
      <c r="D169" s="1117"/>
      <c r="E169" s="1117"/>
      <c r="F169" s="1117"/>
      <c r="G169" s="1118"/>
      <c r="H169" s="1119"/>
      <c r="I169" s="1120"/>
      <c r="J169" s="1121"/>
      <c r="K169" s="1131"/>
      <c r="L169" s="1131"/>
      <c r="M169" s="1131"/>
      <c r="N169" s="1132"/>
      <c r="O169" s="1330"/>
      <c r="P169" s="1131"/>
      <c r="Q169" s="1131"/>
      <c r="R169" s="1132"/>
      <c r="S169" s="1330"/>
      <c r="T169" s="1131"/>
      <c r="U169" s="1131"/>
      <c r="V169" s="1132"/>
      <c r="W169" s="88"/>
      <c r="X169" s="372"/>
      <c r="Y169" s="102"/>
      <c r="Z169" s="373"/>
      <c r="AA169" s="102"/>
      <c r="AB169" s="102"/>
    </row>
    <row r="170" spans="1:28" ht="16.5" thickBot="1" x14ac:dyDescent="0.25">
      <c r="A170" s="1232" t="s">
        <v>132</v>
      </c>
      <c r="B170" s="1233"/>
      <c r="C170" s="1233"/>
      <c r="D170" s="1233"/>
      <c r="E170" s="1233"/>
      <c r="F170" s="1233"/>
      <c r="G170" s="1234"/>
      <c r="H170" s="1113">
        <f>SUM(H160+H166)</f>
        <v>10035.4</v>
      </c>
      <c r="I170" s="1114"/>
      <c r="J170" s="1115"/>
      <c r="K170" s="1113">
        <f>SUM(K160+K166)</f>
        <v>10518.299999999996</v>
      </c>
      <c r="L170" s="1114"/>
      <c r="M170" s="1114"/>
      <c r="N170" s="1115"/>
      <c r="O170" s="1113">
        <f t="shared" ref="O170" si="284">SUM(O160+O166)</f>
        <v>10066.628000000002</v>
      </c>
      <c r="P170" s="1114"/>
      <c r="Q170" s="1114"/>
      <c r="R170" s="1115"/>
      <c r="S170" s="1113">
        <f t="shared" ref="S170" si="285">SUM(S160+S166)</f>
        <v>10278.425440000001</v>
      </c>
      <c r="T170" s="1114"/>
      <c r="U170" s="1114"/>
      <c r="V170" s="1115"/>
      <c r="W170" s="88"/>
      <c r="X170" s="372"/>
      <c r="Y170" s="102"/>
      <c r="Z170" s="373"/>
      <c r="AA170" s="102"/>
      <c r="AB170" s="102"/>
    </row>
    <row r="171" spans="1:28" ht="22.5" customHeight="1" x14ac:dyDescent="0.25">
      <c r="A171" s="555"/>
      <c r="B171" s="555"/>
      <c r="C171" s="555"/>
      <c r="D171" s="810"/>
      <c r="E171" s="807"/>
      <c r="F171" s="807"/>
      <c r="G171" s="807"/>
      <c r="H171" s="810"/>
      <c r="I171" s="811"/>
      <c r="J171" s="811"/>
      <c r="K171" s="811"/>
      <c r="L171" s="811"/>
      <c r="M171" s="812"/>
      <c r="N171" s="812"/>
      <c r="O171" s="812"/>
      <c r="P171" s="812"/>
      <c r="Q171" s="810"/>
      <c r="R171" s="810"/>
      <c r="S171" s="810"/>
      <c r="T171" s="810"/>
      <c r="U171" s="810"/>
      <c r="V171" s="555"/>
      <c r="W171" s="555"/>
      <c r="X171" s="555"/>
      <c r="Y171" s="102"/>
      <c r="Z171" s="373"/>
      <c r="AA171" s="102"/>
      <c r="AB171" s="102"/>
    </row>
    <row r="172" spans="1:28" ht="15.75" x14ac:dyDescent="0.25">
      <c r="A172" s="35"/>
      <c r="B172" s="35"/>
      <c r="C172" s="35"/>
      <c r="D172" s="54"/>
      <c r="E172" s="813"/>
      <c r="F172" s="813"/>
      <c r="G172" s="813"/>
      <c r="H172" s="814" t="s">
        <v>178</v>
      </c>
      <c r="I172" s="815"/>
      <c r="J172" s="816"/>
      <c r="K172" s="816"/>
      <c r="L172" s="816"/>
      <c r="M172" s="817"/>
      <c r="N172" s="817"/>
      <c r="O172" s="818"/>
      <c r="P172" s="818"/>
      <c r="Q172" s="54"/>
      <c r="R172" s="54"/>
      <c r="S172" s="810"/>
      <c r="T172" s="810"/>
      <c r="U172" s="810"/>
      <c r="V172" s="35"/>
      <c r="W172" s="35"/>
      <c r="X172" s="35"/>
    </row>
    <row r="173" spans="1:28" ht="15.75" x14ac:dyDescent="0.25">
      <c r="A173" s="35"/>
      <c r="B173" s="35"/>
      <c r="C173" s="35"/>
      <c r="D173" s="819" t="s">
        <v>10</v>
      </c>
      <c r="E173" s="1083" t="s">
        <v>179</v>
      </c>
      <c r="F173" s="1083"/>
      <c r="G173" s="1083"/>
      <c r="H173" s="1083"/>
      <c r="I173" s="1083"/>
      <c r="J173" s="819" t="s">
        <v>160</v>
      </c>
      <c r="K173" s="1112" t="s">
        <v>262</v>
      </c>
      <c r="L173" s="1112"/>
      <c r="M173" s="1112"/>
      <c r="N173" s="818"/>
      <c r="O173" s="818">
        <v>17</v>
      </c>
      <c r="P173" s="818" t="s">
        <v>185</v>
      </c>
      <c r="Q173" s="54"/>
      <c r="R173" s="54"/>
      <c r="S173" s="810"/>
      <c r="T173" s="810"/>
      <c r="U173" s="810"/>
      <c r="V173" s="35"/>
      <c r="W173" s="35"/>
      <c r="X173" s="35"/>
    </row>
    <row r="174" spans="1:28" ht="15.75" x14ac:dyDescent="0.25">
      <c r="A174" s="35"/>
      <c r="B174" s="35"/>
      <c r="C174" s="35"/>
      <c r="D174" s="820" t="s">
        <v>11</v>
      </c>
      <c r="E174" s="813" t="s">
        <v>182</v>
      </c>
      <c r="F174" s="813"/>
      <c r="G174" s="813"/>
      <c r="H174" s="54"/>
      <c r="I174" s="821"/>
      <c r="J174" s="820" t="s">
        <v>183</v>
      </c>
      <c r="K174" s="54" t="s">
        <v>184</v>
      </c>
      <c r="L174" s="54"/>
      <c r="M174" s="818"/>
      <c r="N174" s="818"/>
      <c r="O174" s="818">
        <v>18</v>
      </c>
      <c r="P174" s="818" t="s">
        <v>189</v>
      </c>
      <c r="Q174" s="54"/>
      <c r="R174" s="54"/>
      <c r="S174" s="810"/>
      <c r="T174" s="810"/>
      <c r="U174" s="810"/>
      <c r="V174" s="35"/>
      <c r="W174" s="35"/>
      <c r="X174" s="35"/>
    </row>
    <row r="175" spans="1:28" ht="15.75" x14ac:dyDescent="0.25">
      <c r="A175" s="35"/>
      <c r="B175" s="35"/>
      <c r="C175" s="35"/>
      <c r="D175" s="820" t="s">
        <v>50</v>
      </c>
      <c r="E175" s="1083" t="s">
        <v>186</v>
      </c>
      <c r="F175" s="1083"/>
      <c r="G175" s="1083"/>
      <c r="H175" s="1083"/>
      <c r="I175" s="1083"/>
      <c r="J175" s="820" t="s">
        <v>187</v>
      </c>
      <c r="K175" s="54" t="s">
        <v>263</v>
      </c>
      <c r="L175" s="54"/>
      <c r="M175" s="818"/>
      <c r="N175" s="818"/>
      <c r="O175" s="818">
        <v>19</v>
      </c>
      <c r="P175" s="818" t="s">
        <v>193</v>
      </c>
      <c r="Q175" s="54"/>
      <c r="R175" s="54"/>
      <c r="S175" s="810"/>
      <c r="T175" s="810"/>
      <c r="U175" s="810"/>
      <c r="V175" s="35"/>
      <c r="W175" s="35"/>
      <c r="X175" s="35"/>
    </row>
    <row r="176" spans="1:28" ht="15.75" x14ac:dyDescent="0.25">
      <c r="A176" s="35"/>
      <c r="B176" s="35"/>
      <c r="C176" s="35"/>
      <c r="D176" s="820" t="s">
        <v>54</v>
      </c>
      <c r="E176" s="813" t="s">
        <v>190</v>
      </c>
      <c r="F176" s="813"/>
      <c r="G176" s="813"/>
      <c r="H176" s="54"/>
      <c r="I176" s="821"/>
      <c r="J176" s="820" t="s">
        <v>191</v>
      </c>
      <c r="K176" s="54" t="s">
        <v>208</v>
      </c>
      <c r="L176" s="54"/>
      <c r="M176" s="818"/>
      <c r="N176" s="818"/>
      <c r="O176" s="818">
        <v>20</v>
      </c>
      <c r="P176" s="818" t="s">
        <v>198</v>
      </c>
      <c r="Q176" s="54"/>
      <c r="R176" s="54"/>
      <c r="S176" s="810"/>
      <c r="T176" s="810"/>
      <c r="U176" s="810"/>
      <c r="V176" s="35"/>
      <c r="W176" s="35"/>
      <c r="X176" s="35"/>
    </row>
    <row r="177" spans="1:28" ht="15.75" x14ac:dyDescent="0.25">
      <c r="A177" s="35"/>
      <c r="B177" s="35"/>
      <c r="C177" s="35"/>
      <c r="D177" s="820" t="s">
        <v>194</v>
      </c>
      <c r="E177" s="1082" t="s">
        <v>261</v>
      </c>
      <c r="F177" s="1082"/>
      <c r="G177" s="1082"/>
      <c r="H177" s="1082"/>
      <c r="I177" s="1082"/>
      <c r="J177" s="820" t="s">
        <v>196</v>
      </c>
      <c r="K177" s="54" t="s">
        <v>202</v>
      </c>
      <c r="L177" s="54"/>
      <c r="M177" s="818"/>
      <c r="N177" s="818"/>
      <c r="O177" s="818"/>
      <c r="P177" s="818"/>
      <c r="Q177" s="54"/>
      <c r="R177" s="54"/>
      <c r="S177" s="810"/>
      <c r="T177" s="810"/>
      <c r="U177" s="810"/>
      <c r="V177" s="35"/>
      <c r="W177" s="35"/>
      <c r="X177" s="35"/>
    </row>
    <row r="178" spans="1:28" ht="15.75" x14ac:dyDescent="0.25">
      <c r="A178" s="35"/>
      <c r="B178" s="35"/>
      <c r="C178" s="35"/>
      <c r="D178" s="820" t="s">
        <v>199</v>
      </c>
      <c r="E178" s="813" t="s">
        <v>200</v>
      </c>
      <c r="F178" s="813"/>
      <c r="G178" s="813"/>
      <c r="H178" s="54"/>
      <c r="I178" s="821"/>
      <c r="J178" s="820" t="s">
        <v>201</v>
      </c>
      <c r="K178" s="54" t="s">
        <v>207</v>
      </c>
      <c r="L178" s="54"/>
      <c r="M178" s="818"/>
      <c r="N178" s="818"/>
      <c r="O178" s="818"/>
      <c r="P178" s="818"/>
      <c r="Q178" s="54"/>
      <c r="R178" s="54"/>
      <c r="S178" s="810"/>
      <c r="T178" s="810"/>
      <c r="U178" s="810"/>
      <c r="V178" s="35"/>
      <c r="W178" s="35"/>
      <c r="X178" s="35"/>
    </row>
    <row r="179" spans="1:28" ht="15.75" x14ac:dyDescent="0.25">
      <c r="A179" s="35"/>
      <c r="B179" s="35"/>
      <c r="C179" s="35"/>
      <c r="D179" s="820" t="s">
        <v>204</v>
      </c>
      <c r="E179" s="813" t="s">
        <v>205</v>
      </c>
      <c r="F179" s="813"/>
      <c r="G179" s="813"/>
      <c r="H179" s="54"/>
      <c r="I179" s="821"/>
      <c r="J179" s="820" t="s">
        <v>206</v>
      </c>
      <c r="K179" s="822" t="s">
        <v>212</v>
      </c>
      <c r="L179" s="822"/>
      <c r="M179" s="818"/>
      <c r="N179" s="818"/>
      <c r="O179" s="818"/>
      <c r="P179" s="818"/>
      <c r="Q179" s="54"/>
      <c r="R179" s="54"/>
      <c r="S179" s="810"/>
      <c r="T179" s="810"/>
      <c r="U179" s="810"/>
      <c r="V179" s="35"/>
      <c r="W179" s="35"/>
      <c r="X179" s="35"/>
    </row>
    <row r="180" spans="1:28" ht="15.75" x14ac:dyDescent="0.25">
      <c r="A180" s="35"/>
      <c r="B180" s="35"/>
      <c r="C180" s="35"/>
      <c r="D180" s="819" t="s">
        <v>209</v>
      </c>
      <c r="E180" s="1083" t="s">
        <v>210</v>
      </c>
      <c r="F180" s="1083"/>
      <c r="G180" s="1083"/>
      <c r="H180" s="1083"/>
      <c r="I180" s="1083"/>
      <c r="J180" s="819" t="s">
        <v>211</v>
      </c>
      <c r="K180" s="823" t="s">
        <v>181</v>
      </c>
      <c r="L180" s="822"/>
      <c r="M180" s="818"/>
      <c r="N180" s="818"/>
      <c r="O180" s="818"/>
      <c r="P180" s="818"/>
      <c r="Q180" s="54"/>
      <c r="R180" s="54"/>
      <c r="S180" s="810"/>
      <c r="T180" s="810"/>
      <c r="U180" s="810"/>
      <c r="V180" s="35"/>
      <c r="W180" s="35"/>
      <c r="X180" s="35"/>
    </row>
    <row r="181" spans="1:28" ht="15.75" x14ac:dyDescent="0.25">
      <c r="A181" s="35"/>
      <c r="B181" s="35"/>
      <c r="C181" s="35"/>
      <c r="D181" s="810"/>
      <c r="E181" s="807"/>
      <c r="F181" s="807"/>
      <c r="G181" s="807"/>
      <c r="H181" s="810"/>
      <c r="I181" s="811"/>
      <c r="J181" s="811"/>
      <c r="K181" s="811"/>
      <c r="L181" s="811"/>
      <c r="M181" s="812"/>
      <c r="N181" s="812"/>
      <c r="O181" s="812"/>
      <c r="P181" s="812"/>
      <c r="Q181" s="810"/>
      <c r="R181" s="810"/>
      <c r="S181" s="810"/>
      <c r="T181" s="810"/>
      <c r="U181" s="810"/>
      <c r="V181" s="35"/>
      <c r="W181" s="35"/>
      <c r="X181" s="35"/>
    </row>
    <row r="182" spans="1:28" ht="15.75" x14ac:dyDescent="0.25">
      <c r="A182" s="35"/>
      <c r="B182" s="35"/>
      <c r="C182" s="35"/>
      <c r="D182" s="810"/>
      <c r="E182" s="807"/>
      <c r="F182" s="807"/>
      <c r="G182" s="807"/>
      <c r="H182" s="810"/>
      <c r="I182" s="811"/>
      <c r="J182" s="811"/>
      <c r="K182" s="811"/>
      <c r="L182" s="811"/>
      <c r="M182" s="812"/>
      <c r="N182" s="812"/>
      <c r="O182" s="812"/>
      <c r="P182" s="812"/>
      <c r="Q182" s="810"/>
      <c r="R182" s="810"/>
      <c r="S182" s="810"/>
      <c r="T182" s="810"/>
      <c r="U182" s="810"/>
      <c r="V182" s="35"/>
      <c r="W182" s="35"/>
      <c r="X182" s="35"/>
    </row>
    <row r="183" spans="1:28" ht="15.75" x14ac:dyDescent="0.25">
      <c r="A183" s="35"/>
      <c r="B183" s="35"/>
      <c r="C183" s="810" t="s">
        <v>360</v>
      </c>
      <c r="E183" s="807"/>
      <c r="F183" s="807"/>
      <c r="G183" s="807"/>
      <c r="H183" s="829"/>
      <c r="I183" s="828"/>
      <c r="J183" s="824"/>
      <c r="K183" s="824"/>
      <c r="L183" s="824"/>
      <c r="N183" s="812"/>
      <c r="O183" s="812"/>
      <c r="P183" s="812"/>
      <c r="Q183" s="810"/>
      <c r="R183" s="810"/>
      <c r="S183" s="810"/>
      <c r="T183" s="810"/>
      <c r="U183" s="810"/>
      <c r="V183" s="35"/>
      <c r="W183" s="35"/>
      <c r="X183" s="35"/>
    </row>
    <row r="184" spans="1:28" ht="15.75" x14ac:dyDescent="0.2">
      <c r="D184" s="373"/>
      <c r="E184" s="807"/>
      <c r="F184" s="807"/>
      <c r="G184" s="807"/>
      <c r="H184" s="808"/>
      <c r="I184" s="373"/>
      <c r="J184" s="827"/>
      <c r="K184" s="809"/>
      <c r="L184" s="809"/>
      <c r="M184" s="825"/>
      <c r="N184" s="825"/>
      <c r="O184" s="825"/>
      <c r="P184" s="825"/>
      <c r="Q184" s="373"/>
      <c r="R184" s="373"/>
      <c r="S184" s="373"/>
      <c r="T184" s="373"/>
      <c r="U184" s="373"/>
    </row>
    <row r="185" spans="1:28" ht="15.75" x14ac:dyDescent="0.2">
      <c r="D185" s="1228"/>
      <c r="E185" s="1228"/>
      <c r="F185" s="1228"/>
      <c r="G185" s="1228"/>
      <c r="H185" s="1228"/>
      <c r="I185" s="1228"/>
      <c r="J185" s="1228"/>
      <c r="K185" s="809"/>
      <c r="L185" s="809"/>
      <c r="M185" s="825"/>
      <c r="N185" s="825"/>
      <c r="O185" s="825"/>
      <c r="P185" s="825"/>
      <c r="Q185" s="373"/>
      <c r="R185" s="373"/>
      <c r="S185" s="373"/>
      <c r="T185" s="373"/>
      <c r="U185" s="373"/>
    </row>
    <row r="186" spans="1:28" ht="15.75" x14ac:dyDescent="0.2">
      <c r="A186" s="61"/>
      <c r="B186" s="61"/>
      <c r="C186" s="104"/>
      <c r="D186" s="373"/>
      <c r="E186" s="807"/>
      <c r="F186" s="807"/>
      <c r="G186" s="807"/>
      <c r="H186" s="808"/>
      <c r="I186" s="809"/>
      <c r="J186" s="809"/>
      <c r="K186" s="826"/>
      <c r="L186" s="826"/>
      <c r="M186" s="826"/>
      <c r="N186" s="826"/>
      <c r="O186" s="826"/>
      <c r="P186" s="826"/>
      <c r="Q186" s="826"/>
      <c r="R186" s="826"/>
      <c r="S186" s="826"/>
      <c r="T186" s="826"/>
      <c r="U186" s="826"/>
      <c r="V186" s="61"/>
      <c r="W186" s="61"/>
      <c r="X186" s="61"/>
      <c r="Y186" s="61"/>
      <c r="Z186" s="61"/>
      <c r="AA186" s="61"/>
      <c r="AB186" s="61"/>
    </row>
    <row r="187" spans="1:28" ht="15" x14ac:dyDescent="0.2">
      <c r="A187" s="61"/>
      <c r="B187" s="61"/>
      <c r="C187" s="104"/>
      <c r="D187" s="105"/>
      <c r="E187" s="479"/>
      <c r="F187" s="479"/>
      <c r="G187" s="479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</row>
    <row r="188" spans="1:28" ht="15" x14ac:dyDescent="0.2">
      <c r="A188" s="61"/>
      <c r="B188" s="61"/>
      <c r="C188" s="104"/>
      <c r="D188" s="1227"/>
      <c r="E188" s="1227"/>
      <c r="F188" s="1227"/>
      <c r="G188" s="1227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</row>
    <row r="189" spans="1:28" ht="15" x14ac:dyDescent="0.2">
      <c r="A189" s="61"/>
      <c r="B189" s="61"/>
      <c r="C189" s="104"/>
      <c r="D189" s="105"/>
      <c r="E189" s="479"/>
      <c r="F189" s="479"/>
      <c r="G189" s="479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</row>
    <row r="190" spans="1:28" ht="15" x14ac:dyDescent="0.2">
      <c r="A190" s="61"/>
      <c r="B190" s="61"/>
      <c r="C190" s="104"/>
      <c r="D190" s="105"/>
      <c r="E190" s="479"/>
      <c r="F190" s="479"/>
      <c r="G190" s="479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</row>
    <row r="191" spans="1:28" ht="15" x14ac:dyDescent="0.2">
      <c r="A191" s="61"/>
      <c r="B191" s="61"/>
      <c r="D191" s="105"/>
      <c r="E191" s="479"/>
      <c r="F191" s="479"/>
      <c r="G191" s="479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</row>
  </sheetData>
  <mergeCells count="532">
    <mergeCell ref="AA138:AA139"/>
    <mergeCell ref="AB138:AB139"/>
    <mergeCell ref="A144:A145"/>
    <mergeCell ref="B144:B145"/>
    <mergeCell ref="C144:C145"/>
    <mergeCell ref="D144:D145"/>
    <mergeCell ref="E144:E145"/>
    <mergeCell ref="F144:F145"/>
    <mergeCell ref="G144:G145"/>
    <mergeCell ref="Y144:Y145"/>
    <mergeCell ref="Z144:Z145"/>
    <mergeCell ref="AA144:AA145"/>
    <mergeCell ref="AB144:AB145"/>
    <mergeCell ref="A138:A139"/>
    <mergeCell ref="B138:B139"/>
    <mergeCell ref="C138:C139"/>
    <mergeCell ref="D138:D139"/>
    <mergeCell ref="E138:E139"/>
    <mergeCell ref="F138:F139"/>
    <mergeCell ref="G138:G139"/>
    <mergeCell ref="Y138:Y139"/>
    <mergeCell ref="Z138:Z139"/>
    <mergeCell ref="A119:A123"/>
    <mergeCell ref="B119:B122"/>
    <mergeCell ref="C119:C123"/>
    <mergeCell ref="D119:D123"/>
    <mergeCell ref="E119:E123"/>
    <mergeCell ref="F119:F123"/>
    <mergeCell ref="G119:G123"/>
    <mergeCell ref="Y119:Y123"/>
    <mergeCell ref="Z119:Z123"/>
    <mergeCell ref="A109:A113"/>
    <mergeCell ref="Z109:Z113"/>
    <mergeCell ref="B109:B112"/>
    <mergeCell ref="C114:C118"/>
    <mergeCell ref="D114:D118"/>
    <mergeCell ref="A114:A118"/>
    <mergeCell ref="B104:B107"/>
    <mergeCell ref="AA104:AA108"/>
    <mergeCell ref="Z104:Z108"/>
    <mergeCell ref="Y104:Y108"/>
    <mergeCell ref="AA109:AA113"/>
    <mergeCell ref="Y109:Y113"/>
    <mergeCell ref="C148:H148"/>
    <mergeCell ref="K160:N160"/>
    <mergeCell ref="C130:H130"/>
    <mergeCell ref="B131:H131"/>
    <mergeCell ref="D146:D147"/>
    <mergeCell ref="F140:F141"/>
    <mergeCell ref="E140:E141"/>
    <mergeCell ref="E146:E147"/>
    <mergeCell ref="B136:B137"/>
    <mergeCell ref="E136:E137"/>
    <mergeCell ref="F136:F137"/>
    <mergeCell ref="B146:B147"/>
    <mergeCell ref="C142:H142"/>
    <mergeCell ref="D134:D135"/>
    <mergeCell ref="C143:AB143"/>
    <mergeCell ref="C140:C141"/>
    <mergeCell ref="Z140:Z141"/>
    <mergeCell ref="AA140:AA141"/>
    <mergeCell ref="Y136:Y137"/>
    <mergeCell ref="Z136:Z137"/>
    <mergeCell ref="AA136:AA137"/>
    <mergeCell ref="C136:C137"/>
    <mergeCell ref="D140:D141"/>
    <mergeCell ref="B140:B141"/>
    <mergeCell ref="A134:A135"/>
    <mergeCell ref="O168:R168"/>
    <mergeCell ref="S168:V168"/>
    <mergeCell ref="S165:V165"/>
    <mergeCell ref="O164:R164"/>
    <mergeCell ref="S164:V164"/>
    <mergeCell ref="S169:V169"/>
    <mergeCell ref="O169:R169"/>
    <mergeCell ref="S167:V167"/>
    <mergeCell ref="S166:V166"/>
    <mergeCell ref="O165:R165"/>
    <mergeCell ref="K166:N166"/>
    <mergeCell ref="O166:R166"/>
    <mergeCell ref="K167:N167"/>
    <mergeCell ref="A140:A141"/>
    <mergeCell ref="O163:R163"/>
    <mergeCell ref="K163:N163"/>
    <mergeCell ref="K164:N164"/>
    <mergeCell ref="A165:G165"/>
    <mergeCell ref="H165:J165"/>
    <mergeCell ref="K165:N165"/>
    <mergeCell ref="A164:G164"/>
    <mergeCell ref="A163:G163"/>
    <mergeCell ref="H163:J163"/>
    <mergeCell ref="X4:AB4"/>
    <mergeCell ref="I4:V4"/>
    <mergeCell ref="M9:M10"/>
    <mergeCell ref="I9:I10"/>
    <mergeCell ref="F8:F10"/>
    <mergeCell ref="E8:E10"/>
    <mergeCell ref="Y8:AB8"/>
    <mergeCell ref="A97:G97"/>
    <mergeCell ref="G8:G10"/>
    <mergeCell ref="R9:S9"/>
    <mergeCell ref="U8:X8"/>
    <mergeCell ref="C45:G45"/>
    <mergeCell ref="A5:AB5"/>
    <mergeCell ref="D8:D10"/>
    <mergeCell ref="Q9:Q10"/>
    <mergeCell ref="N9:O9"/>
    <mergeCell ref="Y9:Y10"/>
    <mergeCell ref="B8:B10"/>
    <mergeCell ref="C8:C10"/>
    <mergeCell ref="B42:B44"/>
    <mergeCell ref="I8:L8"/>
    <mergeCell ref="Z9:AB9"/>
    <mergeCell ref="M8:P8"/>
    <mergeCell ref="D14:Y14"/>
    <mergeCell ref="P9:P10"/>
    <mergeCell ref="U9:U10"/>
    <mergeCell ref="B12:AB12"/>
    <mergeCell ref="L9:L10"/>
    <mergeCell ref="H8:H10"/>
    <mergeCell ref="J9:K9"/>
    <mergeCell ref="V9:W9"/>
    <mergeCell ref="C13:AB13"/>
    <mergeCell ref="Q8:T8"/>
    <mergeCell ref="A11:AB11"/>
    <mergeCell ref="T9:T10"/>
    <mergeCell ref="X9:X10"/>
    <mergeCell ref="A8:A10"/>
    <mergeCell ref="C98:H98"/>
    <mergeCell ref="G109:G113"/>
    <mergeCell ref="D104:D108"/>
    <mergeCell ref="F109:F113"/>
    <mergeCell ref="C104:C108"/>
    <mergeCell ref="C134:C135"/>
    <mergeCell ref="E104:E108"/>
    <mergeCell ref="D101:D103"/>
    <mergeCell ref="E101:E103"/>
    <mergeCell ref="E114:E118"/>
    <mergeCell ref="F114:F118"/>
    <mergeCell ref="G104:G108"/>
    <mergeCell ref="G101:G103"/>
    <mergeCell ref="F101:F103"/>
    <mergeCell ref="C124:H124"/>
    <mergeCell ref="D128:D129"/>
    <mergeCell ref="Y98:AB98"/>
    <mergeCell ref="D188:G188"/>
    <mergeCell ref="D185:J185"/>
    <mergeCell ref="G140:G141"/>
    <mergeCell ref="A160:G160"/>
    <mergeCell ref="A162:G162"/>
    <mergeCell ref="H164:J164"/>
    <mergeCell ref="A170:G170"/>
    <mergeCell ref="H170:J170"/>
    <mergeCell ref="G157:N157"/>
    <mergeCell ref="A161:G161"/>
    <mergeCell ref="A150:A151"/>
    <mergeCell ref="B150:B151"/>
    <mergeCell ref="A153:H153"/>
    <mergeCell ref="C150:C151"/>
    <mergeCell ref="D150:D151"/>
    <mergeCell ref="K161:N161"/>
    <mergeCell ref="H162:J162"/>
    <mergeCell ref="K162:N162"/>
    <mergeCell ref="C99:AB99"/>
    <mergeCell ref="A104:A108"/>
    <mergeCell ref="K168:N168"/>
    <mergeCell ref="H166:J166"/>
    <mergeCell ref="A101:A103"/>
    <mergeCell ref="D136:D137"/>
    <mergeCell ref="G134:G135"/>
    <mergeCell ref="G136:G137"/>
    <mergeCell ref="B132:AB132"/>
    <mergeCell ref="G128:G129"/>
    <mergeCell ref="E128:E129"/>
    <mergeCell ref="F134:F135"/>
    <mergeCell ref="Z101:Z103"/>
    <mergeCell ref="AB134:AB135"/>
    <mergeCell ref="D109:D113"/>
    <mergeCell ref="B114:B117"/>
    <mergeCell ref="B128:B129"/>
    <mergeCell ref="AB109:AB113"/>
    <mergeCell ref="AB114:AB118"/>
    <mergeCell ref="G114:G118"/>
    <mergeCell ref="C127:AB127"/>
    <mergeCell ref="Y114:Y118"/>
    <mergeCell ref="E109:E113"/>
    <mergeCell ref="Y130:AB130"/>
    <mergeCell ref="F128:F129"/>
    <mergeCell ref="E134:E135"/>
    <mergeCell ref="B125:H125"/>
    <mergeCell ref="C133:AB133"/>
    <mergeCell ref="C128:C129"/>
    <mergeCell ref="A136:A137"/>
    <mergeCell ref="A128:A129"/>
    <mergeCell ref="AB104:AB108"/>
    <mergeCell ref="C109:C113"/>
    <mergeCell ref="F104:F108"/>
    <mergeCell ref="B134:B135"/>
    <mergeCell ref="Y140:Y141"/>
    <mergeCell ref="AB136:AB137"/>
    <mergeCell ref="E180:I180"/>
    <mergeCell ref="A167:G167"/>
    <mergeCell ref="H167:J167"/>
    <mergeCell ref="A146:A147"/>
    <mergeCell ref="E173:I173"/>
    <mergeCell ref="Y154:AB154"/>
    <mergeCell ref="C146:C147"/>
    <mergeCell ref="A159:G159"/>
    <mergeCell ref="K159:N159"/>
    <mergeCell ref="S159:V159"/>
    <mergeCell ref="G146:G147"/>
    <mergeCell ref="F146:F147"/>
    <mergeCell ref="O167:R167"/>
    <mergeCell ref="A166:G166"/>
    <mergeCell ref="O170:R170"/>
    <mergeCell ref="S170:V170"/>
    <mergeCell ref="K169:N169"/>
    <mergeCell ref="Y150:Y151"/>
    <mergeCell ref="F150:F151"/>
    <mergeCell ref="S163:V163"/>
    <mergeCell ref="E150:E151"/>
    <mergeCell ref="O162:R162"/>
    <mergeCell ref="G150:G151"/>
    <mergeCell ref="B154:H154"/>
    <mergeCell ref="H161:J161"/>
    <mergeCell ref="O159:R159"/>
    <mergeCell ref="O160:R160"/>
    <mergeCell ref="C152:D152"/>
    <mergeCell ref="H160:J160"/>
    <mergeCell ref="H159:J159"/>
    <mergeCell ref="S162:V162"/>
    <mergeCell ref="S161:V161"/>
    <mergeCell ref="O161:R161"/>
    <mergeCell ref="S160:V160"/>
    <mergeCell ref="E177:I177"/>
    <mergeCell ref="E175:I175"/>
    <mergeCell ref="Y42:Y44"/>
    <mergeCell ref="AA101:AA103"/>
    <mergeCell ref="Y101:Y103"/>
    <mergeCell ref="AB101:AB103"/>
    <mergeCell ref="AB140:AB141"/>
    <mergeCell ref="Y146:Y147"/>
    <mergeCell ref="Z146:Z147"/>
    <mergeCell ref="AA146:AA147"/>
    <mergeCell ref="Z150:Z151"/>
    <mergeCell ref="AA150:AA151"/>
    <mergeCell ref="AB150:AB151"/>
    <mergeCell ref="AB146:AB147"/>
    <mergeCell ref="C149:AB149"/>
    <mergeCell ref="D100:AB100"/>
    <mergeCell ref="C42:C44"/>
    <mergeCell ref="K173:M173"/>
    <mergeCell ref="K170:N170"/>
    <mergeCell ref="A169:G169"/>
    <mergeCell ref="H169:J169"/>
    <mergeCell ref="A168:G168"/>
    <mergeCell ref="Y152:AB152"/>
    <mergeCell ref="H168:J168"/>
    <mergeCell ref="E56:E58"/>
    <mergeCell ref="F56:F58"/>
    <mergeCell ref="G56:G58"/>
    <mergeCell ref="Z56:Z58"/>
    <mergeCell ref="AA56:AA58"/>
    <mergeCell ref="AB65:AB67"/>
    <mergeCell ref="AB68:AB70"/>
    <mergeCell ref="Z42:Z44"/>
    <mergeCell ref="AA42:AA44"/>
    <mergeCell ref="Z50:Z52"/>
    <mergeCell ref="AA50:AA52"/>
    <mergeCell ref="AB50:AB52"/>
    <mergeCell ref="Z53:Z55"/>
    <mergeCell ref="E42:E44"/>
    <mergeCell ref="F42:F44"/>
    <mergeCell ref="AA59:AA61"/>
    <mergeCell ref="AB42:AB44"/>
    <mergeCell ref="AA47:AA49"/>
    <mergeCell ref="AB47:AB49"/>
    <mergeCell ref="Z62:Z64"/>
    <mergeCell ref="AA62:AA64"/>
    <mergeCell ref="Z68:Z70"/>
    <mergeCell ref="AA68:AA70"/>
    <mergeCell ref="E65:E67"/>
    <mergeCell ref="A56:A58"/>
    <mergeCell ref="B56:B58"/>
    <mergeCell ref="C56:C58"/>
    <mergeCell ref="A42:A44"/>
    <mergeCell ref="G29:G30"/>
    <mergeCell ref="Y45:AB45"/>
    <mergeCell ref="Y97:AB97"/>
    <mergeCell ref="D84:D87"/>
    <mergeCell ref="E84:E87"/>
    <mergeCell ref="F84:F87"/>
    <mergeCell ref="G84:G87"/>
    <mergeCell ref="AB84:AB87"/>
    <mergeCell ref="AB53:AB55"/>
    <mergeCell ref="AB56:AB58"/>
    <mergeCell ref="AB59:AB61"/>
    <mergeCell ref="AB62:AB64"/>
    <mergeCell ref="D46:AB46"/>
    <mergeCell ref="Y47:Y96"/>
    <mergeCell ref="Z84:Z87"/>
    <mergeCell ref="AA84:AA87"/>
    <mergeCell ref="AA53:AA55"/>
    <mergeCell ref="D56:D58"/>
    <mergeCell ref="Y40:Y41"/>
    <mergeCell ref="Z40:Z41"/>
    <mergeCell ref="D42:D44"/>
    <mergeCell ref="A40:A41"/>
    <mergeCell ref="B40:B41"/>
    <mergeCell ref="C40:C41"/>
    <mergeCell ref="D40:D41"/>
    <mergeCell ref="E40:E41"/>
    <mergeCell ref="F40:F41"/>
    <mergeCell ref="G40:G41"/>
    <mergeCell ref="G42:G44"/>
    <mergeCell ref="A47:A49"/>
    <mergeCell ref="B47:B49"/>
    <mergeCell ref="C47:C49"/>
    <mergeCell ref="D47:D49"/>
    <mergeCell ref="E47:E49"/>
    <mergeCell ref="F47:F49"/>
    <mergeCell ref="G47:G49"/>
    <mergeCell ref="A84:A87"/>
    <mergeCell ref="C84:C87"/>
    <mergeCell ref="A50:A52"/>
    <mergeCell ref="B50:B52"/>
    <mergeCell ref="C50:C52"/>
    <mergeCell ref="D50:D52"/>
    <mergeCell ref="E50:E52"/>
    <mergeCell ref="F50:F52"/>
    <mergeCell ref="G50:G52"/>
    <mergeCell ref="A53:A55"/>
    <mergeCell ref="B53:B55"/>
    <mergeCell ref="C53:C55"/>
    <mergeCell ref="D53:D55"/>
    <mergeCell ref="E53:E55"/>
    <mergeCell ref="F53:F55"/>
    <mergeCell ref="G53:G55"/>
    <mergeCell ref="A59:A61"/>
    <mergeCell ref="B59:B61"/>
    <mergeCell ref="C59:C61"/>
    <mergeCell ref="D59:D61"/>
    <mergeCell ref="E59:E61"/>
    <mergeCell ref="F59:F61"/>
    <mergeCell ref="G59:G61"/>
    <mergeCell ref="A68:A70"/>
    <mergeCell ref="A62:A64"/>
    <mergeCell ref="B62:B64"/>
    <mergeCell ref="C62:C64"/>
    <mergeCell ref="D62:D64"/>
    <mergeCell ref="E62:E64"/>
    <mergeCell ref="F62:F64"/>
    <mergeCell ref="G62:G64"/>
    <mergeCell ref="B68:B70"/>
    <mergeCell ref="C68:C70"/>
    <mergeCell ref="D68:D70"/>
    <mergeCell ref="E68:E70"/>
    <mergeCell ref="F68:F70"/>
    <mergeCell ref="G68:G70"/>
    <mergeCell ref="A65:A67"/>
    <mergeCell ref="B65:B67"/>
    <mergeCell ref="C65:C67"/>
    <mergeCell ref="D65:D67"/>
    <mergeCell ref="F65:F67"/>
    <mergeCell ref="G65:G67"/>
    <mergeCell ref="Z65:Z67"/>
    <mergeCell ref="AA65:AA67"/>
    <mergeCell ref="A71:A74"/>
    <mergeCell ref="B71:B74"/>
    <mergeCell ref="C71:C74"/>
    <mergeCell ref="D71:D74"/>
    <mergeCell ref="E71:E74"/>
    <mergeCell ref="F71:F74"/>
    <mergeCell ref="G71:G74"/>
    <mergeCell ref="Z71:Z74"/>
    <mergeCell ref="AA71:AA74"/>
    <mergeCell ref="A75:A77"/>
    <mergeCell ref="B75:B77"/>
    <mergeCell ref="C75:C77"/>
    <mergeCell ref="D75:D77"/>
    <mergeCell ref="E75:E77"/>
    <mergeCell ref="F75:F77"/>
    <mergeCell ref="G75:G77"/>
    <mergeCell ref="Z75:Z77"/>
    <mergeCell ref="AA75:AA77"/>
    <mergeCell ref="A78:A80"/>
    <mergeCell ref="B78:B80"/>
    <mergeCell ref="C78:C80"/>
    <mergeCell ref="D78:D80"/>
    <mergeCell ref="E78:E80"/>
    <mergeCell ref="F78:F80"/>
    <mergeCell ref="G78:G80"/>
    <mergeCell ref="Z78:Z80"/>
    <mergeCell ref="AA78:AA80"/>
    <mergeCell ref="A81:A83"/>
    <mergeCell ref="B81:B83"/>
    <mergeCell ref="C81:C83"/>
    <mergeCell ref="D81:D83"/>
    <mergeCell ref="E81:E83"/>
    <mergeCell ref="F81:F83"/>
    <mergeCell ref="G81:G83"/>
    <mergeCell ref="Z81:Z83"/>
    <mergeCell ref="AA81:AA83"/>
    <mergeCell ref="A88:A90"/>
    <mergeCell ref="B88:B90"/>
    <mergeCell ref="C88:C90"/>
    <mergeCell ref="D88:D90"/>
    <mergeCell ref="E88:E90"/>
    <mergeCell ref="F88:F90"/>
    <mergeCell ref="G88:G90"/>
    <mergeCell ref="Z88:Z90"/>
    <mergeCell ref="AA88:AA90"/>
    <mergeCell ref="A91:A93"/>
    <mergeCell ref="B91:B93"/>
    <mergeCell ref="C91:C93"/>
    <mergeCell ref="D91:D93"/>
    <mergeCell ref="E91:E93"/>
    <mergeCell ref="F91:F93"/>
    <mergeCell ref="G91:G93"/>
    <mergeCell ref="Z91:Z93"/>
    <mergeCell ref="AA91:AA93"/>
    <mergeCell ref="A94:A96"/>
    <mergeCell ref="B94:B96"/>
    <mergeCell ref="C94:C96"/>
    <mergeCell ref="D94:D96"/>
    <mergeCell ref="E94:E96"/>
    <mergeCell ref="F94:F96"/>
    <mergeCell ref="G94:G96"/>
    <mergeCell ref="Z94:Z96"/>
    <mergeCell ref="AA94:AA96"/>
    <mergeCell ref="G21:G22"/>
    <mergeCell ref="D25:D26"/>
    <mergeCell ref="AA128:AA129"/>
    <mergeCell ref="Z128:Z129"/>
    <mergeCell ref="Y128:Y129"/>
    <mergeCell ref="Y134:Y135"/>
    <mergeCell ref="AB128:AB129"/>
    <mergeCell ref="Y131:AB131"/>
    <mergeCell ref="Z134:Z135"/>
    <mergeCell ref="AA134:AA135"/>
    <mergeCell ref="Z114:Z118"/>
    <mergeCell ref="AA114:AA118"/>
    <mergeCell ref="AA119:AA123"/>
    <mergeCell ref="AB119:AB123"/>
    <mergeCell ref="AB94:AB96"/>
    <mergeCell ref="AB88:AB90"/>
    <mergeCell ref="AB91:AB93"/>
    <mergeCell ref="AB78:AB80"/>
    <mergeCell ref="AB81:AB83"/>
    <mergeCell ref="AB71:AB74"/>
    <mergeCell ref="AB75:AB77"/>
    <mergeCell ref="AA40:AA41"/>
    <mergeCell ref="AB40:AB41"/>
    <mergeCell ref="Z47:Z49"/>
    <mergeCell ref="C19:C20"/>
    <mergeCell ref="A21:A22"/>
    <mergeCell ref="A25:A26"/>
    <mergeCell ref="Z29:Z30"/>
    <mergeCell ref="AA29:AA30"/>
    <mergeCell ref="AB29:AB30"/>
    <mergeCell ref="Z25:Z26"/>
    <mergeCell ref="AA25:AA26"/>
    <mergeCell ref="AB25:AB26"/>
    <mergeCell ref="G25:G26"/>
    <mergeCell ref="F25:F26"/>
    <mergeCell ref="E25:E26"/>
    <mergeCell ref="Y15:Y39"/>
    <mergeCell ref="A29:A30"/>
    <mergeCell ref="B29:B30"/>
    <mergeCell ref="C29:C30"/>
    <mergeCell ref="D29:D30"/>
    <mergeCell ref="E29:E30"/>
    <mergeCell ref="F29:F30"/>
    <mergeCell ref="B21:B22"/>
    <mergeCell ref="C21:C22"/>
    <mergeCell ref="D21:D22"/>
    <mergeCell ref="E21:E22"/>
    <mergeCell ref="F21:F22"/>
    <mergeCell ref="Z21:Z22"/>
    <mergeCell ref="AA21:AA22"/>
    <mergeCell ref="C25:C26"/>
    <mergeCell ref="B25:B26"/>
    <mergeCell ref="AB21:AB22"/>
    <mergeCell ref="Z19:Z20"/>
    <mergeCell ref="AA19:AA20"/>
    <mergeCell ref="AB19:AB20"/>
    <mergeCell ref="A23:A24"/>
    <mergeCell ref="B23:B24"/>
    <mergeCell ref="C23:C24"/>
    <mergeCell ref="D23:D24"/>
    <mergeCell ref="E23:E24"/>
    <mergeCell ref="F23:F24"/>
    <mergeCell ref="G23:G24"/>
    <mergeCell ref="Z23:Z24"/>
    <mergeCell ref="AA23:AA24"/>
    <mergeCell ref="AB23:AB24"/>
    <mergeCell ref="E19:E20"/>
    <mergeCell ref="F19:F20"/>
    <mergeCell ref="G19:G20"/>
    <mergeCell ref="D19:D20"/>
    <mergeCell ref="A19:A20"/>
    <mergeCell ref="B19:B20"/>
    <mergeCell ref="AB33:AB34"/>
    <mergeCell ref="A33:A34"/>
    <mergeCell ref="B33:B34"/>
    <mergeCell ref="C33:C34"/>
    <mergeCell ref="D33:D34"/>
    <mergeCell ref="E33:E34"/>
    <mergeCell ref="F33:F34"/>
    <mergeCell ref="G33:G34"/>
    <mergeCell ref="Z33:Z34"/>
    <mergeCell ref="AA33:AA34"/>
    <mergeCell ref="AB27:AB28"/>
    <mergeCell ref="A31:A32"/>
    <mergeCell ref="B31:B32"/>
    <mergeCell ref="C31:C32"/>
    <mergeCell ref="D31:D32"/>
    <mergeCell ref="E31:E32"/>
    <mergeCell ref="F31:F32"/>
    <mergeCell ref="G31:G32"/>
    <mergeCell ref="Z31:Z32"/>
    <mergeCell ref="AA31:AA32"/>
    <mergeCell ref="AB31:AB32"/>
    <mergeCell ref="A27:A28"/>
    <mergeCell ref="B27:B28"/>
    <mergeCell ref="C27:C28"/>
    <mergeCell ref="D27:D28"/>
    <mergeCell ref="E27:E28"/>
    <mergeCell ref="F27:F28"/>
    <mergeCell ref="G27:G28"/>
    <mergeCell ref="Z27:Z28"/>
    <mergeCell ref="AA27:AA28"/>
  </mergeCells>
  <phoneticPr fontId="7" type="noConversion"/>
  <pageMargins left="0.25" right="0.25" top="0.49" bottom="0.45" header="0.3" footer="0.3"/>
  <pageSetup paperSize="9" scale="60" fitToHeight="7" orientation="landscape" r:id="rId1"/>
  <headerFooter alignWithMargins="0"/>
  <rowBreaks count="5" manualBreakCount="5">
    <brk id="22" max="27" man="1"/>
    <brk id="43" max="27" man="1"/>
    <brk id="100" max="27" man="1"/>
    <brk id="131" max="27" man="1"/>
    <brk id="154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5205"/>
  <sheetViews>
    <sheetView workbookViewId="0">
      <selection activeCell="A169" sqref="A1:AB169"/>
    </sheetView>
  </sheetViews>
  <sheetFormatPr defaultRowHeight="11.25" x14ac:dyDescent="0.2"/>
  <cols>
    <col min="1" max="1" width="3.140625" style="78" customWidth="1"/>
    <col min="2" max="2" width="3.85546875" style="78" customWidth="1"/>
    <col min="3" max="3" width="4.5703125" style="78" customWidth="1"/>
    <col min="4" max="4" width="15.5703125" style="78" customWidth="1"/>
    <col min="5" max="6" width="2.85546875" style="480" customWidth="1"/>
    <col min="7" max="7" width="4.28515625" style="480" customWidth="1"/>
    <col min="8" max="8" width="9" style="106" customWidth="1"/>
    <col min="9" max="9" width="12" style="78" customWidth="1"/>
    <col min="10" max="10" width="10" style="78" customWidth="1"/>
    <col min="11" max="11" width="8.7109375" style="78" customWidth="1"/>
    <col min="12" max="12" width="8.28515625" style="78" customWidth="1"/>
    <col min="13" max="13" width="10.85546875" style="107" customWidth="1"/>
    <col min="14" max="14" width="11.28515625" style="107" customWidth="1"/>
    <col min="15" max="15" width="10.5703125" style="78" customWidth="1"/>
    <col min="16" max="16" width="10.140625" style="78" customWidth="1"/>
    <col min="17" max="17" width="10" style="78" customWidth="1"/>
    <col min="18" max="18" width="9.7109375" style="78" customWidth="1"/>
    <col min="19" max="19" width="10.140625" style="78" customWidth="1"/>
    <col min="20" max="20" width="8.5703125" style="78" customWidth="1"/>
    <col min="21" max="21" width="10.28515625" style="78" bestFit="1" customWidth="1"/>
    <col min="22" max="22" width="9.28515625" style="78" bestFit="1" customWidth="1"/>
    <col min="23" max="23" width="7.7109375" style="78" customWidth="1"/>
    <col min="24" max="24" width="6.85546875" style="78" customWidth="1"/>
    <col min="25" max="25" width="11.42578125" style="78" customWidth="1"/>
    <col min="26" max="26" width="8.140625" style="93" bestFit="1" customWidth="1"/>
    <col min="27" max="27" width="6.85546875" style="78" bestFit="1" customWidth="1"/>
    <col min="28" max="28" width="8.42578125" style="78" bestFit="1" customWidth="1"/>
    <col min="29" max="16384" width="9.140625" style="61"/>
  </cols>
  <sheetData>
    <row r="1" spans="1:33" ht="14.25" customHeight="1" x14ac:dyDescent="0.2">
      <c r="A1" s="58"/>
      <c r="B1" s="58"/>
      <c r="C1" s="58"/>
      <c r="D1" s="58"/>
      <c r="E1" s="464"/>
      <c r="F1" s="464"/>
      <c r="G1" s="464"/>
      <c r="H1" s="5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60"/>
      <c r="AA1" s="58"/>
      <c r="AB1" s="58"/>
    </row>
    <row r="2" spans="1:33" ht="14.25" customHeight="1" x14ac:dyDescent="0.2">
      <c r="A2" s="63"/>
      <c r="B2" s="58"/>
      <c r="C2" s="58"/>
      <c r="D2" s="58"/>
      <c r="E2" s="464"/>
      <c r="F2" s="464"/>
      <c r="G2" s="464"/>
      <c r="H2" s="5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60"/>
      <c r="AA2" s="58"/>
      <c r="AB2" s="58"/>
    </row>
    <row r="3" spans="1:33" ht="18" customHeight="1" x14ac:dyDescent="0.25">
      <c r="A3" s="58"/>
      <c r="B3" s="58"/>
      <c r="C3" s="58"/>
      <c r="D3" s="58"/>
      <c r="E3" s="464"/>
      <c r="F3" s="464"/>
      <c r="G3" s="464"/>
      <c r="H3" s="59"/>
      <c r="I3" s="58"/>
      <c r="J3" s="58"/>
      <c r="K3" s="58"/>
      <c r="L3" s="58"/>
      <c r="M3" s="62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60"/>
      <c r="AA3" s="58"/>
      <c r="AB3" s="58"/>
    </row>
    <row r="4" spans="1:33" ht="15.75" x14ac:dyDescent="0.2">
      <c r="A4" s="384"/>
      <c r="B4" s="385"/>
      <c r="C4" s="385"/>
      <c r="D4" s="385"/>
      <c r="E4" s="385"/>
      <c r="F4" s="385"/>
      <c r="G4" s="385"/>
      <c r="H4" s="386"/>
      <c r="I4" s="1289" t="s">
        <v>249</v>
      </c>
      <c r="J4" s="1289"/>
      <c r="K4" s="1289"/>
      <c r="L4" s="1289"/>
      <c r="M4" s="1289"/>
      <c r="N4" s="1289"/>
      <c r="O4" s="1289"/>
      <c r="P4" s="1289"/>
      <c r="Q4" s="1289"/>
      <c r="R4" s="1289"/>
      <c r="S4" s="1289"/>
      <c r="T4" s="1289"/>
      <c r="U4" s="1289"/>
      <c r="V4" s="1289"/>
      <c r="W4" s="385"/>
      <c r="X4" s="1288"/>
      <c r="Y4" s="1288"/>
      <c r="Z4" s="1288"/>
      <c r="AA4" s="1288"/>
      <c r="AB4" s="1288"/>
    </row>
    <row r="5" spans="1:33" ht="18" customHeight="1" x14ac:dyDescent="0.2">
      <c r="A5" s="1305" t="s">
        <v>177</v>
      </c>
      <c r="B5" s="1305"/>
      <c r="C5" s="1305"/>
      <c r="D5" s="1305"/>
      <c r="E5" s="1305"/>
      <c r="F5" s="1305"/>
      <c r="G5" s="1305"/>
      <c r="H5" s="1305"/>
      <c r="I5" s="1305"/>
      <c r="J5" s="1305"/>
      <c r="K5" s="1305"/>
      <c r="L5" s="1305"/>
      <c r="M5" s="1305"/>
      <c r="N5" s="1305"/>
      <c r="O5" s="1305"/>
      <c r="P5" s="1305"/>
      <c r="Q5" s="1305"/>
      <c r="R5" s="1305"/>
      <c r="S5" s="1305"/>
      <c r="T5" s="1305"/>
      <c r="U5" s="1305"/>
      <c r="V5" s="1305"/>
      <c r="W5" s="1305"/>
      <c r="X5" s="1305"/>
      <c r="Y5" s="1305"/>
      <c r="Z5" s="1305"/>
      <c r="AA5" s="1305"/>
      <c r="AB5" s="1305"/>
      <c r="AG5" s="64"/>
    </row>
    <row r="6" spans="1:33" ht="7.5" customHeight="1" x14ac:dyDescent="0.2">
      <c r="A6" s="65"/>
      <c r="B6" s="66"/>
      <c r="C6" s="66"/>
      <c r="D6" s="66"/>
      <c r="E6" s="465"/>
      <c r="F6" s="465"/>
      <c r="G6" s="4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33" ht="18" customHeight="1" thickBot="1" x14ac:dyDescent="0.25">
      <c r="A7" s="67"/>
      <c r="B7" s="67"/>
      <c r="C7" s="67"/>
      <c r="D7" s="67"/>
      <c r="E7" s="466"/>
      <c r="F7" s="466"/>
      <c r="G7" s="466"/>
      <c r="H7" s="68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 t="s">
        <v>150</v>
      </c>
      <c r="V7" s="67"/>
      <c r="W7" s="67"/>
      <c r="X7" s="67"/>
      <c r="Y7" s="67"/>
      <c r="Z7" s="69"/>
      <c r="AA7" s="70"/>
      <c r="AB7" s="67"/>
    </row>
    <row r="8" spans="1:33" ht="45" customHeight="1" thickTop="1" thickBot="1" x14ac:dyDescent="0.25">
      <c r="A8" s="1633" t="s">
        <v>1</v>
      </c>
      <c r="B8" s="1613" t="s">
        <v>2</v>
      </c>
      <c r="C8" s="1315" t="s">
        <v>3</v>
      </c>
      <c r="D8" s="1598" t="s">
        <v>4</v>
      </c>
      <c r="E8" s="1601" t="s">
        <v>5</v>
      </c>
      <c r="F8" s="1315" t="s">
        <v>6</v>
      </c>
      <c r="G8" s="1601" t="s">
        <v>154</v>
      </c>
      <c r="H8" s="1638" t="s">
        <v>7</v>
      </c>
      <c r="I8" s="1628" t="s">
        <v>246</v>
      </c>
      <c r="J8" s="1629"/>
      <c r="K8" s="1629"/>
      <c r="L8" s="1630"/>
      <c r="M8" s="1631" t="s">
        <v>142</v>
      </c>
      <c r="N8" s="1629"/>
      <c r="O8" s="1629"/>
      <c r="P8" s="1632"/>
      <c r="Q8" s="1631" t="s">
        <v>155</v>
      </c>
      <c r="R8" s="1629"/>
      <c r="S8" s="1629"/>
      <c r="T8" s="1632"/>
      <c r="U8" s="1631" t="s">
        <v>247</v>
      </c>
      <c r="V8" s="1629"/>
      <c r="W8" s="1629"/>
      <c r="X8" s="1632"/>
      <c r="Y8" s="1636" t="s">
        <v>231</v>
      </c>
      <c r="Z8" s="1636"/>
      <c r="AA8" s="1636"/>
      <c r="AB8" s="1637"/>
    </row>
    <row r="9" spans="1:33" ht="24.75" customHeight="1" thickTop="1" x14ac:dyDescent="0.2">
      <c r="A9" s="1634"/>
      <c r="B9" s="1614"/>
      <c r="C9" s="1316"/>
      <c r="D9" s="1599"/>
      <c r="E9" s="1602"/>
      <c r="F9" s="1316"/>
      <c r="G9" s="1602"/>
      <c r="H9" s="1639"/>
      <c r="I9" s="1611" t="s">
        <v>8</v>
      </c>
      <c r="J9" s="1616" t="s">
        <v>9</v>
      </c>
      <c r="K9" s="1616"/>
      <c r="L9" s="1609" t="s">
        <v>101</v>
      </c>
      <c r="M9" s="1626" t="s">
        <v>8</v>
      </c>
      <c r="N9" s="1616" t="s">
        <v>9</v>
      </c>
      <c r="O9" s="1616"/>
      <c r="P9" s="1609" t="s">
        <v>101</v>
      </c>
      <c r="Q9" s="1611" t="s">
        <v>8</v>
      </c>
      <c r="R9" s="1616" t="s">
        <v>9</v>
      </c>
      <c r="S9" s="1616"/>
      <c r="T9" s="1609" t="s">
        <v>101</v>
      </c>
      <c r="U9" s="1611" t="s">
        <v>8</v>
      </c>
      <c r="V9" s="1616" t="s">
        <v>9</v>
      </c>
      <c r="W9" s="1616"/>
      <c r="X9" s="1609" t="s">
        <v>101</v>
      </c>
      <c r="Y9" s="1617" t="s">
        <v>15</v>
      </c>
      <c r="Z9" s="1616" t="s">
        <v>81</v>
      </c>
      <c r="AA9" s="1616"/>
      <c r="AB9" s="1619"/>
    </row>
    <row r="10" spans="1:33" ht="111.75" customHeight="1" thickBot="1" x14ac:dyDescent="0.25">
      <c r="A10" s="1635"/>
      <c r="B10" s="1615"/>
      <c r="C10" s="1317"/>
      <c r="D10" s="1600"/>
      <c r="E10" s="1603"/>
      <c r="F10" s="1317"/>
      <c r="G10" s="1603"/>
      <c r="H10" s="1640"/>
      <c r="I10" s="1612"/>
      <c r="J10" s="71" t="s">
        <v>8</v>
      </c>
      <c r="K10" s="72" t="s">
        <v>16</v>
      </c>
      <c r="L10" s="1610"/>
      <c r="M10" s="1627"/>
      <c r="N10" s="72" t="s">
        <v>8</v>
      </c>
      <c r="O10" s="72" t="s">
        <v>16</v>
      </c>
      <c r="P10" s="1610"/>
      <c r="Q10" s="1612"/>
      <c r="R10" s="73" t="s">
        <v>8</v>
      </c>
      <c r="S10" s="72" t="s">
        <v>16</v>
      </c>
      <c r="T10" s="1610"/>
      <c r="U10" s="1612"/>
      <c r="V10" s="73" t="s">
        <v>8</v>
      </c>
      <c r="W10" s="72" t="s">
        <v>16</v>
      </c>
      <c r="X10" s="1610"/>
      <c r="Y10" s="1618"/>
      <c r="Z10" s="74" t="s">
        <v>156</v>
      </c>
      <c r="AA10" s="75" t="s">
        <v>162</v>
      </c>
      <c r="AB10" s="75" t="s">
        <v>248</v>
      </c>
    </row>
    <row r="11" spans="1:33" ht="14.25" customHeight="1" thickTop="1" thickBot="1" x14ac:dyDescent="0.25">
      <c r="A11" s="1620" t="s">
        <v>49</v>
      </c>
      <c r="B11" s="1621"/>
      <c r="C11" s="1621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1"/>
      <c r="S11" s="1621"/>
      <c r="T11" s="1621"/>
      <c r="U11" s="1621"/>
      <c r="V11" s="1621"/>
      <c r="W11" s="1621"/>
      <c r="X11" s="1621"/>
      <c r="Y11" s="1621"/>
      <c r="Z11" s="1621"/>
      <c r="AA11" s="1621"/>
      <c r="AB11" s="1622"/>
      <c r="AD11" s="64"/>
    </row>
    <row r="12" spans="1:33" ht="14.25" customHeight="1" thickBot="1" x14ac:dyDescent="0.25">
      <c r="A12" s="382" t="s">
        <v>10</v>
      </c>
      <c r="B12" s="1623" t="s">
        <v>157</v>
      </c>
      <c r="C12" s="1624"/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1624"/>
      <c r="T12" s="1624"/>
      <c r="U12" s="1624"/>
      <c r="V12" s="1624"/>
      <c r="W12" s="1624"/>
      <c r="X12" s="1624"/>
      <c r="Y12" s="1624"/>
      <c r="Z12" s="1624"/>
      <c r="AA12" s="1624"/>
      <c r="AB12" s="1625"/>
    </row>
    <row r="13" spans="1:33" ht="14.25" customHeight="1" thickBot="1" x14ac:dyDescent="0.25">
      <c r="A13" s="383" t="s">
        <v>10</v>
      </c>
      <c r="B13" s="381" t="s">
        <v>10</v>
      </c>
      <c r="C13" s="1604" t="s">
        <v>158</v>
      </c>
      <c r="D13" s="1604"/>
      <c r="E13" s="1605"/>
      <c r="F13" s="1605"/>
      <c r="G13" s="1604"/>
      <c r="H13" s="1604"/>
      <c r="I13" s="1604"/>
      <c r="J13" s="1604"/>
      <c r="K13" s="1604"/>
      <c r="L13" s="1604"/>
      <c r="M13" s="1604"/>
      <c r="N13" s="1604"/>
      <c r="O13" s="1604"/>
      <c r="P13" s="1604"/>
      <c r="Q13" s="1604"/>
      <c r="R13" s="1604"/>
      <c r="S13" s="1604"/>
      <c r="T13" s="1604"/>
      <c r="U13" s="1604"/>
      <c r="V13" s="1604"/>
      <c r="W13" s="1604"/>
      <c r="X13" s="1604"/>
      <c r="Y13" s="1604"/>
      <c r="Z13" s="1604"/>
      <c r="AA13" s="1604"/>
      <c r="AB13" s="1606"/>
    </row>
    <row r="14" spans="1:33" ht="28.5" customHeight="1" x14ac:dyDescent="0.2">
      <c r="A14" s="380" t="s">
        <v>10</v>
      </c>
      <c r="B14" s="117" t="s">
        <v>10</v>
      </c>
      <c r="C14" s="379" t="s">
        <v>10</v>
      </c>
      <c r="D14" s="1607" t="s">
        <v>122</v>
      </c>
      <c r="E14" s="1607"/>
      <c r="F14" s="1607"/>
      <c r="G14" s="1607"/>
      <c r="H14" s="1607"/>
      <c r="I14" s="1607"/>
      <c r="J14" s="1607"/>
      <c r="K14" s="1607"/>
      <c r="L14" s="1607"/>
      <c r="M14" s="1607"/>
      <c r="N14" s="1607"/>
      <c r="O14" s="1607"/>
      <c r="P14" s="1607"/>
      <c r="Q14" s="1607"/>
      <c r="R14" s="1607"/>
      <c r="S14" s="1607"/>
      <c r="T14" s="1607"/>
      <c r="U14" s="1607"/>
      <c r="V14" s="1607"/>
      <c r="W14" s="1607"/>
      <c r="X14" s="1608"/>
      <c r="Y14" s="375"/>
      <c r="Z14" s="118"/>
      <c r="AA14" s="118"/>
      <c r="AB14" s="119"/>
    </row>
    <row r="15" spans="1:33" ht="0.75" customHeight="1" x14ac:dyDescent="0.25">
      <c r="A15" s="543"/>
      <c r="B15" s="537"/>
      <c r="C15" s="120"/>
      <c r="D15" s="121" t="s">
        <v>110</v>
      </c>
      <c r="E15" s="467" t="s">
        <v>100</v>
      </c>
      <c r="F15" s="467" t="s">
        <v>100</v>
      </c>
      <c r="G15" s="467" t="s">
        <v>213</v>
      </c>
      <c r="H15" s="122" t="s">
        <v>51</v>
      </c>
      <c r="I15" s="493">
        <v>131.30000000000001</v>
      </c>
      <c r="J15" s="493">
        <v>131.30000000000001</v>
      </c>
      <c r="K15" s="493">
        <v>99.4</v>
      </c>
      <c r="L15" s="517"/>
      <c r="M15" s="436">
        <f>I15*1.05</f>
        <v>137.86500000000001</v>
      </c>
      <c r="N15" s="437">
        <f>J15*1.05</f>
        <v>137.86500000000001</v>
      </c>
      <c r="O15" s="437">
        <f>K15*1.05</f>
        <v>104.37</v>
      </c>
      <c r="P15" s="438"/>
      <c r="Q15" s="374">
        <f>M15*1.05</f>
        <v>144.75825</v>
      </c>
      <c r="R15" s="124">
        <f>N15*1.05</f>
        <v>144.75825</v>
      </c>
      <c r="S15" s="124">
        <f>O15*1.05</f>
        <v>109.58850000000001</v>
      </c>
      <c r="T15" s="125"/>
      <c r="U15" s="126">
        <f>Q15*1.05</f>
        <v>151.9961625</v>
      </c>
      <c r="V15" s="124">
        <f>R15*1.05</f>
        <v>151.9961625</v>
      </c>
      <c r="W15" s="124">
        <f>S15*1.05</f>
        <v>115.06792500000002</v>
      </c>
      <c r="X15" s="125"/>
      <c r="Y15" s="127" t="s">
        <v>117</v>
      </c>
      <c r="Z15" s="128">
        <v>35</v>
      </c>
      <c r="AA15" s="128">
        <v>32</v>
      </c>
      <c r="AB15" s="128">
        <v>30</v>
      </c>
    </row>
    <row r="16" spans="1:33" ht="65.25" hidden="1" customHeight="1" x14ac:dyDescent="0.25">
      <c r="A16" s="543"/>
      <c r="B16" s="537"/>
      <c r="C16" s="120"/>
      <c r="D16" s="121" t="s">
        <v>95</v>
      </c>
      <c r="E16" s="467" t="s">
        <v>55</v>
      </c>
      <c r="F16" s="467" t="s">
        <v>55</v>
      </c>
      <c r="G16" s="467" t="s">
        <v>213</v>
      </c>
      <c r="H16" s="122" t="s">
        <v>51</v>
      </c>
      <c r="I16" s="493">
        <v>62.8</v>
      </c>
      <c r="J16" s="493">
        <v>62.8</v>
      </c>
      <c r="K16" s="493">
        <v>46.8</v>
      </c>
      <c r="L16" s="517"/>
      <c r="M16" s="140">
        <f t="shared" ref="M16:O36" si="0">I16*1.05</f>
        <v>65.94</v>
      </c>
      <c r="N16" s="437">
        <f>J16*1.05</f>
        <v>65.94</v>
      </c>
      <c r="O16" s="437">
        <f>K16*1.05</f>
        <v>49.14</v>
      </c>
      <c r="P16" s="439"/>
      <c r="Q16" s="126">
        <f t="shared" ref="Q16:S36" si="1">M16*1.05</f>
        <v>69.236999999999995</v>
      </c>
      <c r="R16" s="124">
        <f>N16*1.05</f>
        <v>69.236999999999995</v>
      </c>
      <c r="S16" s="124">
        <f>O16*1.05</f>
        <v>51.597000000000001</v>
      </c>
      <c r="T16" s="129"/>
      <c r="U16" s="126">
        <f t="shared" ref="U16:W36" si="2">Q16*1.05</f>
        <v>72.698849999999993</v>
      </c>
      <c r="V16" s="124">
        <f t="shared" si="2"/>
        <v>72.698849999999993</v>
      </c>
      <c r="W16" s="124">
        <f t="shared" si="2"/>
        <v>54.176850000000002</v>
      </c>
      <c r="X16" s="129"/>
      <c r="Y16" s="127"/>
      <c r="Z16" s="128">
        <v>66</v>
      </c>
      <c r="AA16" s="128">
        <v>60</v>
      </c>
      <c r="AB16" s="128">
        <v>50</v>
      </c>
    </row>
    <row r="17" spans="1:28" ht="60.75" hidden="1" customHeight="1" x14ac:dyDescent="0.25">
      <c r="A17" s="543"/>
      <c r="B17" s="537"/>
      <c r="C17" s="120"/>
      <c r="D17" s="121" t="s">
        <v>85</v>
      </c>
      <c r="E17" s="467" t="s">
        <v>56</v>
      </c>
      <c r="F17" s="467" t="s">
        <v>56</v>
      </c>
      <c r="G17" s="467" t="s">
        <v>213</v>
      </c>
      <c r="H17" s="122" t="s">
        <v>51</v>
      </c>
      <c r="I17" s="493">
        <v>124.1</v>
      </c>
      <c r="J17" s="493">
        <v>124.1</v>
      </c>
      <c r="K17" s="493">
        <v>92.3</v>
      </c>
      <c r="L17" s="517"/>
      <c r="M17" s="140">
        <f t="shared" si="0"/>
        <v>130.30500000000001</v>
      </c>
      <c r="N17" s="437">
        <f t="shared" si="0"/>
        <v>130.30500000000001</v>
      </c>
      <c r="O17" s="437">
        <f t="shared" si="0"/>
        <v>96.915000000000006</v>
      </c>
      <c r="P17" s="439"/>
      <c r="Q17" s="126">
        <f t="shared" si="1"/>
        <v>136.82025000000002</v>
      </c>
      <c r="R17" s="124">
        <f t="shared" si="1"/>
        <v>136.82025000000002</v>
      </c>
      <c r="S17" s="124">
        <f t="shared" si="1"/>
        <v>101.76075000000002</v>
      </c>
      <c r="T17" s="129"/>
      <c r="U17" s="126">
        <f t="shared" si="2"/>
        <v>143.66126250000002</v>
      </c>
      <c r="V17" s="124">
        <f t="shared" si="2"/>
        <v>143.66126250000002</v>
      </c>
      <c r="W17" s="124">
        <f t="shared" si="2"/>
        <v>106.84878750000001</v>
      </c>
      <c r="X17" s="129"/>
      <c r="Y17" s="127"/>
      <c r="Z17" s="128">
        <v>150</v>
      </c>
      <c r="AA17" s="128">
        <v>140</v>
      </c>
      <c r="AB17" s="128">
        <v>135</v>
      </c>
    </row>
    <row r="18" spans="1:28" ht="57.75" hidden="1" customHeight="1" x14ac:dyDescent="0.25">
      <c r="A18" s="543"/>
      <c r="B18" s="537"/>
      <c r="C18" s="120"/>
      <c r="D18" s="121" t="s">
        <v>86</v>
      </c>
      <c r="E18" s="467" t="s">
        <v>57</v>
      </c>
      <c r="F18" s="467" t="s">
        <v>57</v>
      </c>
      <c r="G18" s="467" t="s">
        <v>213</v>
      </c>
      <c r="H18" s="122" t="s">
        <v>51</v>
      </c>
      <c r="I18" s="493">
        <v>153</v>
      </c>
      <c r="J18" s="493">
        <v>153</v>
      </c>
      <c r="K18" s="493">
        <v>113.7</v>
      </c>
      <c r="L18" s="517"/>
      <c r="M18" s="140">
        <f t="shared" si="0"/>
        <v>160.65</v>
      </c>
      <c r="N18" s="437">
        <f t="shared" si="0"/>
        <v>160.65</v>
      </c>
      <c r="O18" s="437">
        <f t="shared" si="0"/>
        <v>119.38500000000001</v>
      </c>
      <c r="P18" s="439"/>
      <c r="Q18" s="126">
        <f t="shared" si="1"/>
        <v>168.6825</v>
      </c>
      <c r="R18" s="124">
        <f t="shared" si="1"/>
        <v>168.6825</v>
      </c>
      <c r="S18" s="124">
        <f t="shared" si="1"/>
        <v>125.35425000000001</v>
      </c>
      <c r="T18" s="129"/>
      <c r="U18" s="126">
        <f t="shared" si="2"/>
        <v>177.116625</v>
      </c>
      <c r="V18" s="124">
        <f t="shared" si="2"/>
        <v>177.116625</v>
      </c>
      <c r="W18" s="124">
        <f t="shared" si="2"/>
        <v>131.62196250000002</v>
      </c>
      <c r="X18" s="129"/>
      <c r="Y18" s="127"/>
      <c r="Z18" s="128">
        <v>188</v>
      </c>
      <c r="AA18" s="128">
        <v>180</v>
      </c>
      <c r="AB18" s="128">
        <v>178</v>
      </c>
    </row>
    <row r="19" spans="1:28" ht="59.25" hidden="1" x14ac:dyDescent="0.25">
      <c r="A19" s="1582"/>
      <c r="B19" s="1459"/>
      <c r="C19" s="120"/>
      <c r="D19" s="121" t="s">
        <v>111</v>
      </c>
      <c r="E19" s="467" t="s">
        <v>58</v>
      </c>
      <c r="F19" s="467" t="s">
        <v>58</v>
      </c>
      <c r="G19" s="467" t="s">
        <v>213</v>
      </c>
      <c r="H19" s="122" t="s">
        <v>51</v>
      </c>
      <c r="I19" s="493">
        <v>130.69999999999999</v>
      </c>
      <c r="J19" s="493">
        <v>130.69999999999999</v>
      </c>
      <c r="K19" s="493">
        <v>97.2</v>
      </c>
      <c r="L19" s="517"/>
      <c r="M19" s="140">
        <f t="shared" si="0"/>
        <v>137.23499999999999</v>
      </c>
      <c r="N19" s="437">
        <f t="shared" si="0"/>
        <v>137.23499999999999</v>
      </c>
      <c r="O19" s="437">
        <f t="shared" si="0"/>
        <v>102.06</v>
      </c>
      <c r="P19" s="439"/>
      <c r="Q19" s="126">
        <f t="shared" si="1"/>
        <v>144.09674999999999</v>
      </c>
      <c r="R19" s="124">
        <f t="shared" si="1"/>
        <v>144.09674999999999</v>
      </c>
      <c r="S19" s="124">
        <f t="shared" si="1"/>
        <v>107.16300000000001</v>
      </c>
      <c r="T19" s="129"/>
      <c r="U19" s="126">
        <f t="shared" si="2"/>
        <v>151.30158749999998</v>
      </c>
      <c r="V19" s="124">
        <f t="shared" si="2"/>
        <v>151.30158749999998</v>
      </c>
      <c r="W19" s="124">
        <f t="shared" si="2"/>
        <v>112.52115000000002</v>
      </c>
      <c r="X19" s="129"/>
      <c r="Y19" s="127"/>
      <c r="Z19" s="128">
        <v>153</v>
      </c>
      <c r="AA19" s="128">
        <v>152</v>
      </c>
      <c r="AB19" s="128">
        <v>152</v>
      </c>
    </row>
    <row r="20" spans="1:28" ht="59.25" hidden="1" x14ac:dyDescent="0.25">
      <c r="A20" s="1582"/>
      <c r="B20" s="1459"/>
      <c r="C20" s="120"/>
      <c r="D20" s="121" t="s">
        <v>88</v>
      </c>
      <c r="E20" s="467" t="s">
        <v>59</v>
      </c>
      <c r="F20" s="467" t="s">
        <v>59</v>
      </c>
      <c r="G20" s="467" t="s">
        <v>213</v>
      </c>
      <c r="H20" s="122" t="s">
        <v>51</v>
      </c>
      <c r="I20" s="493">
        <v>678.5</v>
      </c>
      <c r="J20" s="493">
        <v>678.5</v>
      </c>
      <c r="K20" s="493">
        <v>509.3</v>
      </c>
      <c r="L20" s="517">
        <v>6</v>
      </c>
      <c r="M20" s="140">
        <f t="shared" si="0"/>
        <v>712.42500000000007</v>
      </c>
      <c r="N20" s="437">
        <f t="shared" si="0"/>
        <v>712.42500000000007</v>
      </c>
      <c r="O20" s="437">
        <f t="shared" si="0"/>
        <v>534.76499999999999</v>
      </c>
      <c r="P20" s="439"/>
      <c r="Q20" s="126">
        <f t="shared" si="1"/>
        <v>748.0462500000001</v>
      </c>
      <c r="R20" s="124">
        <f t="shared" si="1"/>
        <v>748.0462500000001</v>
      </c>
      <c r="S20" s="124">
        <f t="shared" si="1"/>
        <v>561.50324999999998</v>
      </c>
      <c r="T20" s="129"/>
      <c r="U20" s="126">
        <f t="shared" si="2"/>
        <v>785.44856250000009</v>
      </c>
      <c r="V20" s="124">
        <f t="shared" si="2"/>
        <v>785.44856250000009</v>
      </c>
      <c r="W20" s="124">
        <f t="shared" si="2"/>
        <v>589.57841250000001</v>
      </c>
      <c r="X20" s="129"/>
      <c r="Y20" s="127"/>
      <c r="Z20" s="128">
        <v>450</v>
      </c>
      <c r="AA20" s="128">
        <v>440</v>
      </c>
      <c r="AB20" s="128">
        <v>435</v>
      </c>
    </row>
    <row r="21" spans="1:28" ht="59.25" hidden="1" x14ac:dyDescent="0.25">
      <c r="A21" s="1582"/>
      <c r="B21" s="1459"/>
      <c r="C21" s="120"/>
      <c r="D21" s="121" t="s">
        <v>137</v>
      </c>
      <c r="E21" s="467" t="s">
        <v>60</v>
      </c>
      <c r="F21" s="467" t="s">
        <v>60</v>
      </c>
      <c r="G21" s="467" t="s">
        <v>213</v>
      </c>
      <c r="H21" s="122" t="s">
        <v>51</v>
      </c>
      <c r="I21" s="493">
        <v>417.1</v>
      </c>
      <c r="J21" s="493">
        <v>417.1</v>
      </c>
      <c r="K21" s="493">
        <v>312</v>
      </c>
      <c r="L21" s="517"/>
      <c r="M21" s="140">
        <f t="shared" si="0"/>
        <v>437.95500000000004</v>
      </c>
      <c r="N21" s="437">
        <f t="shared" si="0"/>
        <v>437.95500000000004</v>
      </c>
      <c r="O21" s="437">
        <f t="shared" si="0"/>
        <v>327.60000000000002</v>
      </c>
      <c r="P21" s="439"/>
      <c r="Q21" s="126">
        <f t="shared" si="1"/>
        <v>459.85275000000007</v>
      </c>
      <c r="R21" s="124">
        <f t="shared" si="1"/>
        <v>459.85275000000007</v>
      </c>
      <c r="S21" s="124">
        <f t="shared" si="1"/>
        <v>343.98</v>
      </c>
      <c r="T21" s="129"/>
      <c r="U21" s="126">
        <f t="shared" si="2"/>
        <v>482.84538750000007</v>
      </c>
      <c r="V21" s="124">
        <f t="shared" si="2"/>
        <v>482.84538750000007</v>
      </c>
      <c r="W21" s="124">
        <f t="shared" si="2"/>
        <v>361.17900000000003</v>
      </c>
      <c r="X21" s="129"/>
      <c r="Y21" s="127"/>
      <c r="Z21" s="128">
        <v>370</v>
      </c>
      <c r="AA21" s="128">
        <v>360</v>
      </c>
      <c r="AB21" s="128">
        <v>305</v>
      </c>
    </row>
    <row r="22" spans="1:28" ht="3" customHeight="1" x14ac:dyDescent="0.25">
      <c r="A22" s="543"/>
      <c r="B22" s="537"/>
      <c r="C22" s="120"/>
      <c r="D22" s="121" t="s">
        <v>220</v>
      </c>
      <c r="E22" s="467" t="s">
        <v>61</v>
      </c>
      <c r="F22" s="467" t="s">
        <v>61</v>
      </c>
      <c r="G22" s="467" t="s">
        <v>213</v>
      </c>
      <c r="H22" s="122" t="s">
        <v>51</v>
      </c>
      <c r="I22" s="493">
        <v>432.1</v>
      </c>
      <c r="J22" s="493">
        <v>432.1</v>
      </c>
      <c r="K22" s="493">
        <v>324.60000000000002</v>
      </c>
      <c r="L22" s="517"/>
      <c r="M22" s="140">
        <f t="shared" si="0"/>
        <v>453.70500000000004</v>
      </c>
      <c r="N22" s="437">
        <f t="shared" si="0"/>
        <v>453.70500000000004</v>
      </c>
      <c r="O22" s="437">
        <f t="shared" si="0"/>
        <v>340.83000000000004</v>
      </c>
      <c r="P22" s="439"/>
      <c r="Q22" s="126">
        <f t="shared" si="1"/>
        <v>476.39025000000004</v>
      </c>
      <c r="R22" s="124">
        <f t="shared" si="1"/>
        <v>476.39025000000004</v>
      </c>
      <c r="S22" s="124">
        <f t="shared" si="1"/>
        <v>357.87150000000008</v>
      </c>
      <c r="T22" s="129"/>
      <c r="U22" s="126">
        <f t="shared" si="2"/>
        <v>500.20976250000007</v>
      </c>
      <c r="V22" s="124">
        <f t="shared" si="2"/>
        <v>500.20976250000007</v>
      </c>
      <c r="W22" s="124">
        <f t="shared" si="2"/>
        <v>375.76507500000008</v>
      </c>
      <c r="X22" s="129"/>
      <c r="Y22" s="127"/>
      <c r="Z22" s="128">
        <v>291</v>
      </c>
      <c r="AA22" s="128">
        <v>280</v>
      </c>
      <c r="AB22" s="128">
        <v>250</v>
      </c>
    </row>
    <row r="23" spans="1:28" ht="63" hidden="1" x14ac:dyDescent="0.25">
      <c r="A23" s="543"/>
      <c r="B23" s="537"/>
      <c r="C23" s="120"/>
      <c r="D23" s="121" t="s">
        <v>221</v>
      </c>
      <c r="E23" s="467" t="s">
        <v>62</v>
      </c>
      <c r="F23" s="467" t="s">
        <v>62</v>
      </c>
      <c r="G23" s="467" t="s">
        <v>213</v>
      </c>
      <c r="H23" s="122" t="s">
        <v>51</v>
      </c>
      <c r="I23" s="493">
        <v>484.1</v>
      </c>
      <c r="J23" s="493">
        <v>484.1</v>
      </c>
      <c r="K23" s="493">
        <v>364.07</v>
      </c>
      <c r="L23" s="517"/>
      <c r="M23" s="140">
        <f t="shared" si="0"/>
        <v>508.30500000000006</v>
      </c>
      <c r="N23" s="437">
        <f t="shared" si="0"/>
        <v>508.30500000000006</v>
      </c>
      <c r="O23" s="437">
        <f t="shared" si="0"/>
        <v>382.27350000000001</v>
      </c>
      <c r="P23" s="439"/>
      <c r="Q23" s="126">
        <f t="shared" si="1"/>
        <v>533.72025000000008</v>
      </c>
      <c r="R23" s="124">
        <f t="shared" si="1"/>
        <v>533.72025000000008</v>
      </c>
      <c r="S23" s="124">
        <f t="shared" si="1"/>
        <v>401.38717500000001</v>
      </c>
      <c r="T23" s="129"/>
      <c r="U23" s="126">
        <f t="shared" si="2"/>
        <v>560.40626250000014</v>
      </c>
      <c r="V23" s="124">
        <f t="shared" si="2"/>
        <v>560.40626250000014</v>
      </c>
      <c r="W23" s="124">
        <f t="shared" si="2"/>
        <v>421.45653375000001</v>
      </c>
      <c r="X23" s="129"/>
      <c r="Y23" s="127"/>
      <c r="Z23" s="128">
        <v>272</v>
      </c>
      <c r="AA23" s="128">
        <v>250</v>
      </c>
      <c r="AB23" s="128">
        <v>218</v>
      </c>
    </row>
    <row r="24" spans="1:28" ht="59.25" hidden="1" x14ac:dyDescent="0.25">
      <c r="A24" s="543"/>
      <c r="B24" s="537"/>
      <c r="C24" s="120"/>
      <c r="D24" s="130" t="s">
        <v>112</v>
      </c>
      <c r="E24" s="467" t="s">
        <v>63</v>
      </c>
      <c r="F24" s="467" t="s">
        <v>63</v>
      </c>
      <c r="G24" s="467" t="s">
        <v>213</v>
      </c>
      <c r="H24" s="122" t="s">
        <v>51</v>
      </c>
      <c r="I24" s="493">
        <v>805.7</v>
      </c>
      <c r="J24" s="493">
        <v>805.7</v>
      </c>
      <c r="K24" s="493">
        <v>603.79999999999995</v>
      </c>
      <c r="L24" s="517"/>
      <c r="M24" s="140">
        <f t="shared" si="0"/>
        <v>845.98500000000013</v>
      </c>
      <c r="N24" s="437">
        <f t="shared" si="0"/>
        <v>845.98500000000013</v>
      </c>
      <c r="O24" s="437">
        <f t="shared" si="0"/>
        <v>633.99</v>
      </c>
      <c r="P24" s="439"/>
      <c r="Q24" s="126">
        <f t="shared" si="1"/>
        <v>888.28425000000016</v>
      </c>
      <c r="R24" s="124">
        <f t="shared" si="1"/>
        <v>888.28425000000016</v>
      </c>
      <c r="S24" s="124">
        <f t="shared" si="1"/>
        <v>665.68950000000007</v>
      </c>
      <c r="T24" s="129"/>
      <c r="U24" s="126">
        <f t="shared" si="2"/>
        <v>932.69846250000023</v>
      </c>
      <c r="V24" s="124">
        <f t="shared" si="2"/>
        <v>932.69846250000023</v>
      </c>
      <c r="W24" s="124">
        <f t="shared" si="2"/>
        <v>698.97397500000011</v>
      </c>
      <c r="X24" s="129"/>
      <c r="Y24" s="127"/>
      <c r="Z24" s="128">
        <v>744</v>
      </c>
      <c r="AA24" s="128">
        <v>744</v>
      </c>
      <c r="AB24" s="128">
        <v>744</v>
      </c>
    </row>
    <row r="25" spans="1:28" ht="94.5" hidden="1" x14ac:dyDescent="0.25">
      <c r="A25" s="543"/>
      <c r="B25" s="537"/>
      <c r="C25" s="120"/>
      <c r="D25" s="121" t="s">
        <v>250</v>
      </c>
      <c r="E25" s="467" t="s">
        <v>64</v>
      </c>
      <c r="F25" s="467" t="s">
        <v>64</v>
      </c>
      <c r="G25" s="467" t="s">
        <v>213</v>
      </c>
      <c r="H25" s="122" t="s">
        <v>51</v>
      </c>
      <c r="I25" s="493">
        <v>256.5</v>
      </c>
      <c r="J25" s="493">
        <v>256.5</v>
      </c>
      <c r="K25" s="493">
        <v>192.9</v>
      </c>
      <c r="L25" s="517"/>
      <c r="M25" s="140">
        <f t="shared" si="0"/>
        <v>269.32499999999999</v>
      </c>
      <c r="N25" s="437">
        <f t="shared" si="0"/>
        <v>269.32499999999999</v>
      </c>
      <c r="O25" s="437">
        <f t="shared" si="0"/>
        <v>202.54500000000002</v>
      </c>
      <c r="P25" s="439"/>
      <c r="Q25" s="126">
        <f t="shared" si="1"/>
        <v>282.79124999999999</v>
      </c>
      <c r="R25" s="124">
        <f t="shared" si="1"/>
        <v>282.79124999999999</v>
      </c>
      <c r="S25" s="124">
        <f t="shared" si="1"/>
        <v>212.67225000000002</v>
      </c>
      <c r="T25" s="129"/>
      <c r="U25" s="126">
        <f t="shared" si="2"/>
        <v>296.9308125</v>
      </c>
      <c r="V25" s="124">
        <f t="shared" si="2"/>
        <v>296.9308125</v>
      </c>
      <c r="W25" s="124">
        <f t="shared" si="2"/>
        <v>223.30586250000002</v>
      </c>
      <c r="X25" s="129"/>
      <c r="Y25" s="127"/>
      <c r="Z25" s="128">
        <v>155</v>
      </c>
      <c r="AA25" s="128">
        <v>150</v>
      </c>
      <c r="AB25" s="128">
        <v>147</v>
      </c>
    </row>
    <row r="26" spans="1:28" ht="65.25" hidden="1" customHeight="1" x14ac:dyDescent="0.25">
      <c r="A26" s="543"/>
      <c r="B26" s="537"/>
      <c r="C26" s="120"/>
      <c r="D26" s="121" t="s">
        <v>138</v>
      </c>
      <c r="E26" s="467" t="s">
        <v>65</v>
      </c>
      <c r="F26" s="467" t="s">
        <v>65</v>
      </c>
      <c r="G26" s="467" t="s">
        <v>213</v>
      </c>
      <c r="H26" s="122" t="s">
        <v>51</v>
      </c>
      <c r="I26" s="493">
        <v>276.8</v>
      </c>
      <c r="J26" s="493">
        <v>276.8</v>
      </c>
      <c r="K26" s="493">
        <v>207.7</v>
      </c>
      <c r="L26" s="517"/>
      <c r="M26" s="140">
        <f t="shared" si="0"/>
        <v>290.64000000000004</v>
      </c>
      <c r="N26" s="437">
        <f t="shared" si="0"/>
        <v>290.64000000000004</v>
      </c>
      <c r="O26" s="437">
        <f t="shared" si="0"/>
        <v>218.08500000000001</v>
      </c>
      <c r="P26" s="438"/>
      <c r="Q26" s="126">
        <f t="shared" si="1"/>
        <v>305.17200000000008</v>
      </c>
      <c r="R26" s="124">
        <f t="shared" si="1"/>
        <v>305.17200000000008</v>
      </c>
      <c r="S26" s="124">
        <f t="shared" si="1"/>
        <v>228.98925000000003</v>
      </c>
      <c r="T26" s="125"/>
      <c r="U26" s="126">
        <f t="shared" si="2"/>
        <v>320.43060000000008</v>
      </c>
      <c r="V26" s="124">
        <f t="shared" si="2"/>
        <v>320.43060000000008</v>
      </c>
      <c r="W26" s="124">
        <f t="shared" si="2"/>
        <v>240.43871250000004</v>
      </c>
      <c r="X26" s="125"/>
      <c r="Y26" s="127"/>
      <c r="Z26" s="128">
        <v>193</v>
      </c>
      <c r="AA26" s="128">
        <v>190</v>
      </c>
      <c r="AB26" s="128">
        <v>180</v>
      </c>
    </row>
    <row r="27" spans="1:28" ht="75" hidden="1" customHeight="1" x14ac:dyDescent="0.25">
      <c r="A27" s="543"/>
      <c r="B27" s="537"/>
      <c r="C27" s="120"/>
      <c r="D27" s="121" t="s">
        <v>139</v>
      </c>
      <c r="E27" s="467" t="s">
        <v>66</v>
      </c>
      <c r="F27" s="467" t="s">
        <v>66</v>
      </c>
      <c r="G27" s="467" t="s">
        <v>213</v>
      </c>
      <c r="H27" s="122" t="s">
        <v>51</v>
      </c>
      <c r="I27" s="493">
        <f>SUM(J27+L27)</f>
        <v>249.1</v>
      </c>
      <c r="J27" s="493">
        <v>249.1</v>
      </c>
      <c r="K27" s="493">
        <v>187.8</v>
      </c>
      <c r="L27" s="517"/>
      <c r="M27" s="140">
        <f t="shared" si="0"/>
        <v>261.55500000000001</v>
      </c>
      <c r="N27" s="437">
        <f t="shared" si="0"/>
        <v>261.55500000000001</v>
      </c>
      <c r="O27" s="437">
        <f t="shared" si="0"/>
        <v>197.19000000000003</v>
      </c>
      <c r="P27" s="439"/>
      <c r="Q27" s="126">
        <f t="shared" si="1"/>
        <v>274.63275000000004</v>
      </c>
      <c r="R27" s="124">
        <f t="shared" si="1"/>
        <v>274.63275000000004</v>
      </c>
      <c r="S27" s="124">
        <f t="shared" si="1"/>
        <v>207.04950000000002</v>
      </c>
      <c r="T27" s="125"/>
      <c r="U27" s="126">
        <f t="shared" si="2"/>
        <v>288.36438750000008</v>
      </c>
      <c r="V27" s="124">
        <f t="shared" si="2"/>
        <v>288.36438750000008</v>
      </c>
      <c r="W27" s="124">
        <f t="shared" si="2"/>
        <v>217.40197500000002</v>
      </c>
      <c r="X27" s="125"/>
      <c r="Y27" s="127"/>
      <c r="Z27" s="128">
        <v>147</v>
      </c>
      <c r="AA27" s="128">
        <v>138</v>
      </c>
      <c r="AB27" s="128">
        <v>131</v>
      </c>
    </row>
    <row r="28" spans="1:28" ht="3.75" hidden="1" customHeight="1" x14ac:dyDescent="0.25">
      <c r="A28" s="1582"/>
      <c r="B28" s="1459"/>
      <c r="C28" s="120"/>
      <c r="D28" s="121" t="s">
        <v>222</v>
      </c>
      <c r="E28" s="467" t="s">
        <v>67</v>
      </c>
      <c r="F28" s="467" t="s">
        <v>67</v>
      </c>
      <c r="G28" s="467" t="s">
        <v>213</v>
      </c>
      <c r="H28" s="122" t="s">
        <v>51</v>
      </c>
      <c r="I28" s="493">
        <v>146.19999999999999</v>
      </c>
      <c r="J28" s="493">
        <v>146.19999999999999</v>
      </c>
      <c r="K28" s="493">
        <v>110.3</v>
      </c>
      <c r="L28" s="517"/>
      <c r="M28" s="140">
        <f t="shared" si="0"/>
        <v>153.51</v>
      </c>
      <c r="N28" s="437">
        <f t="shared" si="0"/>
        <v>153.51</v>
      </c>
      <c r="O28" s="437">
        <f t="shared" si="0"/>
        <v>115.815</v>
      </c>
      <c r="P28" s="438"/>
      <c r="Q28" s="126">
        <f t="shared" si="1"/>
        <v>161.18549999999999</v>
      </c>
      <c r="R28" s="124">
        <f t="shared" si="1"/>
        <v>161.18549999999999</v>
      </c>
      <c r="S28" s="124">
        <f t="shared" si="1"/>
        <v>121.60575</v>
      </c>
      <c r="T28" s="125"/>
      <c r="U28" s="126">
        <f t="shared" si="2"/>
        <v>169.244775</v>
      </c>
      <c r="V28" s="124">
        <f t="shared" si="2"/>
        <v>169.244775</v>
      </c>
      <c r="W28" s="124">
        <f t="shared" si="2"/>
        <v>127.68603750000001</v>
      </c>
      <c r="X28" s="125"/>
      <c r="Y28" s="127"/>
      <c r="Z28" s="128">
        <v>64</v>
      </c>
      <c r="AA28" s="128">
        <v>60</v>
      </c>
      <c r="AB28" s="128">
        <v>55</v>
      </c>
    </row>
    <row r="29" spans="1:28" ht="18" customHeight="1" x14ac:dyDescent="0.25">
      <c r="A29" s="1582"/>
      <c r="B29" s="1459"/>
      <c r="C29" s="120"/>
      <c r="D29" s="121" t="s">
        <v>119</v>
      </c>
      <c r="E29" s="467" t="s">
        <v>120</v>
      </c>
      <c r="F29" s="467" t="s">
        <v>120</v>
      </c>
      <c r="G29" s="467" t="s">
        <v>213</v>
      </c>
      <c r="H29" s="122" t="s">
        <v>51</v>
      </c>
      <c r="I29" s="493">
        <v>59.5</v>
      </c>
      <c r="J29" s="167">
        <v>59.5</v>
      </c>
      <c r="K29" s="493">
        <v>44.7</v>
      </c>
      <c r="L29" s="517"/>
      <c r="M29" s="140">
        <f t="shared" si="0"/>
        <v>62.475000000000001</v>
      </c>
      <c r="N29" s="437">
        <f t="shared" si="0"/>
        <v>62.475000000000001</v>
      </c>
      <c r="O29" s="437">
        <f t="shared" si="0"/>
        <v>46.935000000000002</v>
      </c>
      <c r="P29" s="438"/>
      <c r="Q29" s="126">
        <f t="shared" si="1"/>
        <v>65.59875000000001</v>
      </c>
      <c r="R29" s="124">
        <f t="shared" si="1"/>
        <v>65.59875000000001</v>
      </c>
      <c r="S29" s="124">
        <f t="shared" si="1"/>
        <v>49.281750000000002</v>
      </c>
      <c r="T29" s="125"/>
      <c r="U29" s="126">
        <f t="shared" si="2"/>
        <v>68.878687500000012</v>
      </c>
      <c r="V29" s="124">
        <f t="shared" si="2"/>
        <v>68.878687500000012</v>
      </c>
      <c r="W29" s="124">
        <f t="shared" si="2"/>
        <v>51.745837500000007</v>
      </c>
      <c r="X29" s="125"/>
      <c r="Y29" s="127"/>
      <c r="Z29" s="128">
        <v>43</v>
      </c>
      <c r="AA29" s="128">
        <v>40</v>
      </c>
      <c r="AB29" s="128">
        <v>35</v>
      </c>
    </row>
    <row r="30" spans="1:28" ht="18" customHeight="1" x14ac:dyDescent="0.25">
      <c r="A30" s="543"/>
      <c r="B30" s="537"/>
      <c r="C30" s="120"/>
      <c r="D30" s="121" t="s">
        <v>223</v>
      </c>
      <c r="E30" s="467" t="s">
        <v>68</v>
      </c>
      <c r="F30" s="467" t="s">
        <v>68</v>
      </c>
      <c r="G30" s="467" t="s">
        <v>213</v>
      </c>
      <c r="H30" s="122" t="s">
        <v>51</v>
      </c>
      <c r="I30" s="493">
        <v>108</v>
      </c>
      <c r="J30" s="493">
        <v>108</v>
      </c>
      <c r="K30" s="493">
        <v>80.900000000000006</v>
      </c>
      <c r="L30" s="517"/>
      <c r="M30" s="140">
        <f t="shared" si="0"/>
        <v>113.4</v>
      </c>
      <c r="N30" s="437">
        <f t="shared" si="0"/>
        <v>113.4</v>
      </c>
      <c r="O30" s="437">
        <f t="shared" si="0"/>
        <v>84.945000000000007</v>
      </c>
      <c r="P30" s="439"/>
      <c r="Q30" s="126">
        <f t="shared" si="1"/>
        <v>119.07000000000001</v>
      </c>
      <c r="R30" s="124">
        <f t="shared" si="1"/>
        <v>119.07000000000001</v>
      </c>
      <c r="S30" s="124">
        <f t="shared" si="1"/>
        <v>89.192250000000016</v>
      </c>
      <c r="T30" s="129"/>
      <c r="U30" s="126">
        <f t="shared" si="2"/>
        <v>125.02350000000001</v>
      </c>
      <c r="V30" s="124">
        <f t="shared" si="2"/>
        <v>125.02350000000001</v>
      </c>
      <c r="W30" s="124">
        <f t="shared" si="2"/>
        <v>93.651862500000021</v>
      </c>
      <c r="X30" s="129"/>
      <c r="Y30" s="127"/>
      <c r="Z30" s="128">
        <v>82</v>
      </c>
      <c r="AA30" s="128">
        <v>80</v>
      </c>
      <c r="AB30" s="128">
        <v>61</v>
      </c>
    </row>
    <row r="31" spans="1:28" ht="19.5" customHeight="1" x14ac:dyDescent="0.25">
      <c r="A31" s="543"/>
      <c r="B31" s="537"/>
      <c r="C31" s="120"/>
      <c r="D31" s="121" t="s">
        <v>224</v>
      </c>
      <c r="E31" s="467" t="s">
        <v>69</v>
      </c>
      <c r="F31" s="467" t="s">
        <v>69</v>
      </c>
      <c r="G31" s="467" t="s">
        <v>213</v>
      </c>
      <c r="H31" s="122" t="s">
        <v>51</v>
      </c>
      <c r="I31" s="493">
        <v>24.9</v>
      </c>
      <c r="J31" s="492">
        <v>24.9</v>
      </c>
      <c r="K31" s="492">
        <v>19</v>
      </c>
      <c r="L31" s="518"/>
      <c r="M31" s="140">
        <f t="shared" si="0"/>
        <v>26.145</v>
      </c>
      <c r="N31" s="437">
        <f t="shared" si="0"/>
        <v>26.145</v>
      </c>
      <c r="O31" s="437">
        <f t="shared" si="0"/>
        <v>19.95</v>
      </c>
      <c r="P31" s="440"/>
      <c r="Q31" s="126">
        <f t="shared" si="1"/>
        <v>27.452249999999999</v>
      </c>
      <c r="R31" s="124">
        <f t="shared" si="1"/>
        <v>27.452249999999999</v>
      </c>
      <c r="S31" s="124">
        <f t="shared" si="1"/>
        <v>20.947500000000002</v>
      </c>
      <c r="T31" s="131"/>
      <c r="U31" s="126">
        <f t="shared" si="2"/>
        <v>28.824862500000002</v>
      </c>
      <c r="V31" s="124">
        <f t="shared" si="2"/>
        <v>28.824862500000002</v>
      </c>
      <c r="W31" s="124">
        <f t="shared" si="2"/>
        <v>21.994875000000004</v>
      </c>
      <c r="X31" s="131"/>
      <c r="Y31" s="127"/>
      <c r="Z31" s="128">
        <v>315</v>
      </c>
      <c r="AA31" s="128">
        <v>310</v>
      </c>
      <c r="AB31" s="128">
        <v>305</v>
      </c>
    </row>
    <row r="32" spans="1:28" ht="20.25" customHeight="1" x14ac:dyDescent="0.25">
      <c r="A32" s="543"/>
      <c r="B32" s="537"/>
      <c r="C32" s="120"/>
      <c r="D32" s="121" t="s">
        <v>113</v>
      </c>
      <c r="E32" s="467" t="s">
        <v>70</v>
      </c>
      <c r="F32" s="467" t="s">
        <v>70</v>
      </c>
      <c r="G32" s="467" t="s">
        <v>213</v>
      </c>
      <c r="H32" s="122" t="s">
        <v>51</v>
      </c>
      <c r="I32" s="493">
        <v>25.3</v>
      </c>
      <c r="J32" s="492">
        <v>25.3</v>
      </c>
      <c r="K32" s="492">
        <v>19.3</v>
      </c>
      <c r="L32" s="518"/>
      <c r="M32" s="140">
        <f t="shared" si="0"/>
        <v>26.565000000000001</v>
      </c>
      <c r="N32" s="437">
        <f t="shared" si="0"/>
        <v>26.565000000000001</v>
      </c>
      <c r="O32" s="437">
        <f t="shared" si="0"/>
        <v>20.265000000000001</v>
      </c>
      <c r="P32" s="440"/>
      <c r="Q32" s="126">
        <f t="shared" si="1"/>
        <v>27.893250000000002</v>
      </c>
      <c r="R32" s="124">
        <f t="shared" si="1"/>
        <v>27.893250000000002</v>
      </c>
      <c r="S32" s="124">
        <f t="shared" si="1"/>
        <v>21.27825</v>
      </c>
      <c r="T32" s="131"/>
      <c r="U32" s="126">
        <f t="shared" si="2"/>
        <v>29.287912500000004</v>
      </c>
      <c r="V32" s="124">
        <f t="shared" si="2"/>
        <v>29.287912500000004</v>
      </c>
      <c r="W32" s="124">
        <f t="shared" si="2"/>
        <v>22.342162500000001</v>
      </c>
      <c r="X32" s="131"/>
      <c r="Y32" s="127"/>
      <c r="Z32" s="128">
        <v>325</v>
      </c>
      <c r="AA32" s="128">
        <v>310</v>
      </c>
      <c r="AB32" s="128">
        <v>305</v>
      </c>
    </row>
    <row r="33" spans="1:31" ht="20.25" customHeight="1" x14ac:dyDescent="0.25">
      <c r="A33" s="543"/>
      <c r="B33" s="537"/>
      <c r="C33" s="120"/>
      <c r="D33" s="121" t="s">
        <v>118</v>
      </c>
      <c r="E33" s="467" t="s">
        <v>72</v>
      </c>
      <c r="F33" s="467" t="s">
        <v>72</v>
      </c>
      <c r="G33" s="467" t="s">
        <v>213</v>
      </c>
      <c r="H33" s="122" t="s">
        <v>51</v>
      </c>
      <c r="I33" s="493">
        <v>18.399999999999999</v>
      </c>
      <c r="J33" s="492">
        <v>18.399999999999999</v>
      </c>
      <c r="K33" s="492"/>
      <c r="L33" s="518"/>
      <c r="M33" s="140">
        <f t="shared" si="0"/>
        <v>19.32</v>
      </c>
      <c r="N33" s="437">
        <f t="shared" si="0"/>
        <v>19.32</v>
      </c>
      <c r="O33" s="437"/>
      <c r="P33" s="440"/>
      <c r="Q33" s="126">
        <f t="shared" si="1"/>
        <v>20.286000000000001</v>
      </c>
      <c r="R33" s="124">
        <f t="shared" si="1"/>
        <v>20.286000000000001</v>
      </c>
      <c r="S33" s="124"/>
      <c r="T33" s="131"/>
      <c r="U33" s="126">
        <f t="shared" si="2"/>
        <v>21.300300000000004</v>
      </c>
      <c r="V33" s="124">
        <f t="shared" si="2"/>
        <v>21.300300000000004</v>
      </c>
      <c r="W33" s="124"/>
      <c r="X33" s="131"/>
      <c r="Y33" s="127"/>
      <c r="Z33" s="128">
        <v>22</v>
      </c>
      <c r="AA33" s="128">
        <v>22</v>
      </c>
      <c r="AB33" s="128">
        <v>22</v>
      </c>
    </row>
    <row r="34" spans="1:31" ht="21" customHeight="1" x14ac:dyDescent="0.25">
      <c r="A34" s="543"/>
      <c r="B34" s="537"/>
      <c r="C34" s="120"/>
      <c r="D34" s="121" t="s">
        <v>82</v>
      </c>
      <c r="E34" s="467" t="s">
        <v>72</v>
      </c>
      <c r="F34" s="467" t="s">
        <v>72</v>
      </c>
      <c r="G34" s="467" t="s">
        <v>213</v>
      </c>
      <c r="H34" s="122" t="s">
        <v>51</v>
      </c>
      <c r="I34" s="493">
        <v>197</v>
      </c>
      <c r="J34" s="492">
        <v>197</v>
      </c>
      <c r="K34" s="492"/>
      <c r="L34" s="518"/>
      <c r="M34" s="140">
        <f t="shared" si="0"/>
        <v>206.85000000000002</v>
      </c>
      <c r="N34" s="437">
        <f t="shared" si="0"/>
        <v>206.85000000000002</v>
      </c>
      <c r="O34" s="437"/>
      <c r="P34" s="441"/>
      <c r="Q34" s="126">
        <f t="shared" si="1"/>
        <v>217.19250000000002</v>
      </c>
      <c r="R34" s="124">
        <f t="shared" si="1"/>
        <v>217.19250000000002</v>
      </c>
      <c r="S34" s="124"/>
      <c r="T34" s="132"/>
      <c r="U34" s="126">
        <f t="shared" si="2"/>
        <v>228.05212500000005</v>
      </c>
      <c r="V34" s="124">
        <f t="shared" si="2"/>
        <v>228.05212500000005</v>
      </c>
      <c r="W34" s="124"/>
      <c r="X34" s="132"/>
      <c r="Y34" s="127"/>
      <c r="Z34" s="128"/>
      <c r="AA34" s="128"/>
      <c r="AB34" s="128"/>
    </row>
    <row r="35" spans="1:31" ht="21" customHeight="1" x14ac:dyDescent="0.25">
      <c r="A35" s="543"/>
      <c r="B35" s="537"/>
      <c r="C35" s="120"/>
      <c r="D35" s="121" t="s">
        <v>175</v>
      </c>
      <c r="E35" s="467" t="s">
        <v>72</v>
      </c>
      <c r="F35" s="467" t="s">
        <v>72</v>
      </c>
      <c r="G35" s="467" t="s">
        <v>213</v>
      </c>
      <c r="H35" s="122"/>
      <c r="I35" s="493">
        <v>78</v>
      </c>
      <c r="J35" s="492">
        <v>78</v>
      </c>
      <c r="K35" s="492"/>
      <c r="L35" s="518"/>
      <c r="M35" s="140">
        <f t="shared" si="0"/>
        <v>81.900000000000006</v>
      </c>
      <c r="N35" s="437">
        <f t="shared" si="0"/>
        <v>81.900000000000006</v>
      </c>
      <c r="O35" s="437"/>
      <c r="P35" s="441"/>
      <c r="Q35" s="126">
        <f t="shared" si="1"/>
        <v>85.995000000000005</v>
      </c>
      <c r="R35" s="124">
        <f t="shared" si="1"/>
        <v>85.995000000000005</v>
      </c>
      <c r="S35" s="124"/>
      <c r="T35" s="132"/>
      <c r="U35" s="126">
        <f t="shared" si="2"/>
        <v>90.294750000000008</v>
      </c>
      <c r="V35" s="124">
        <f t="shared" si="2"/>
        <v>90.294750000000008</v>
      </c>
      <c r="W35" s="124"/>
      <c r="X35" s="132"/>
      <c r="Y35" s="127"/>
      <c r="Z35" s="128"/>
      <c r="AA35" s="128"/>
      <c r="AB35" s="128"/>
    </row>
    <row r="36" spans="1:31" ht="21.75" customHeight="1" thickBot="1" x14ac:dyDescent="0.3">
      <c r="A36" s="543"/>
      <c r="B36" s="537"/>
      <c r="C36" s="120"/>
      <c r="D36" s="121" t="s">
        <v>124</v>
      </c>
      <c r="E36" s="467" t="s">
        <v>71</v>
      </c>
      <c r="F36" s="467" t="s">
        <v>71</v>
      </c>
      <c r="G36" s="467" t="s">
        <v>213</v>
      </c>
      <c r="H36" s="133" t="s">
        <v>51</v>
      </c>
      <c r="I36" s="521">
        <v>25.3</v>
      </c>
      <c r="J36" s="522">
        <v>25.3</v>
      </c>
      <c r="K36" s="522">
        <v>19.3</v>
      </c>
      <c r="L36" s="519"/>
      <c r="M36" s="140">
        <f t="shared" si="0"/>
        <v>26.565000000000001</v>
      </c>
      <c r="N36" s="442">
        <f t="shared" si="0"/>
        <v>26.565000000000001</v>
      </c>
      <c r="O36" s="442"/>
      <c r="P36" s="443"/>
      <c r="Q36" s="126">
        <f t="shared" si="1"/>
        <v>27.893250000000002</v>
      </c>
      <c r="R36" s="134">
        <f t="shared" si="1"/>
        <v>27.893250000000002</v>
      </c>
      <c r="S36" s="134"/>
      <c r="T36" s="135"/>
      <c r="U36" s="136">
        <f t="shared" si="2"/>
        <v>29.287912500000004</v>
      </c>
      <c r="V36" s="134">
        <f t="shared" si="2"/>
        <v>29.287912500000004</v>
      </c>
      <c r="W36" s="134"/>
      <c r="X36" s="135"/>
      <c r="Y36" s="137"/>
      <c r="Z36" s="138"/>
      <c r="AA36" s="138"/>
      <c r="AB36" s="138"/>
    </row>
    <row r="37" spans="1:31" ht="33.75" customHeight="1" thickBot="1" x14ac:dyDescent="0.25">
      <c r="A37" s="543"/>
      <c r="B37" s="537"/>
      <c r="C37" s="1460" t="s">
        <v>109</v>
      </c>
      <c r="D37" s="1460"/>
      <c r="E37" s="1460"/>
      <c r="F37" s="1460"/>
      <c r="G37" s="1460"/>
      <c r="H37" s="157" t="s">
        <v>8</v>
      </c>
      <c r="I37" s="158">
        <f t="shared" ref="I37:P37" si="3">SUM(I16:I36)</f>
        <v>4753.0999999999995</v>
      </c>
      <c r="J37" s="159">
        <f t="shared" si="3"/>
        <v>4753.0999999999995</v>
      </c>
      <c r="K37" s="159">
        <f t="shared" si="3"/>
        <v>3345.6700000000005</v>
      </c>
      <c r="L37" s="160">
        <f t="shared" si="3"/>
        <v>6</v>
      </c>
      <c r="M37" s="161">
        <f t="shared" si="3"/>
        <v>4990.7550000000001</v>
      </c>
      <c r="N37" s="162">
        <f t="shared" si="3"/>
        <v>4990.7550000000001</v>
      </c>
      <c r="O37" s="162">
        <f t="shared" si="3"/>
        <v>3492.6885000000002</v>
      </c>
      <c r="P37" s="163">
        <f t="shared" si="3"/>
        <v>0</v>
      </c>
      <c r="Q37" s="161">
        <f t="shared" ref="Q37:W37" si="4">SUM(Q16:Q36)</f>
        <v>5240.2927500000005</v>
      </c>
      <c r="R37" s="162">
        <f t="shared" si="4"/>
        <v>5240.2927500000005</v>
      </c>
      <c r="S37" s="162">
        <f t="shared" si="4"/>
        <v>3667.3229250000004</v>
      </c>
      <c r="T37" s="163"/>
      <c r="U37" s="161">
        <f t="shared" si="4"/>
        <v>5502.3073874999991</v>
      </c>
      <c r="V37" s="162">
        <f t="shared" si="4"/>
        <v>5502.3073874999991</v>
      </c>
      <c r="W37" s="162">
        <f t="shared" si="4"/>
        <v>3850.6890712499999</v>
      </c>
      <c r="X37" s="163"/>
      <c r="Y37" s="164"/>
      <c r="Z37" s="165">
        <f>SUM(Z15:Z33)</f>
        <v>4065</v>
      </c>
      <c r="AA37" s="165"/>
      <c r="AB37" s="165"/>
      <c r="AC37" s="63"/>
      <c r="AE37" s="77"/>
    </row>
    <row r="38" spans="1:31" ht="31.5" customHeight="1" x14ac:dyDescent="0.2">
      <c r="A38" s="543" t="s">
        <v>10</v>
      </c>
      <c r="B38" s="537" t="s">
        <v>10</v>
      </c>
      <c r="C38" s="141" t="s">
        <v>11</v>
      </c>
      <c r="D38" s="1587" t="s">
        <v>141</v>
      </c>
      <c r="E38" s="1588"/>
      <c r="F38" s="1588"/>
      <c r="G38" s="1588"/>
      <c r="H38" s="1588"/>
      <c r="I38" s="1588"/>
      <c r="J38" s="1588"/>
      <c r="K38" s="1588"/>
      <c r="L38" s="1588"/>
      <c r="M38" s="1588"/>
      <c r="N38" s="1588"/>
      <c r="O38" s="1588"/>
      <c r="P38" s="1588"/>
      <c r="Q38" s="1588"/>
      <c r="R38" s="1588"/>
      <c r="S38" s="1588"/>
      <c r="T38" s="1588"/>
      <c r="U38" s="1588"/>
      <c r="V38" s="1588"/>
      <c r="W38" s="1588"/>
      <c r="X38" s="1589"/>
      <c r="Y38" s="1590" t="s">
        <v>257</v>
      </c>
      <c r="Z38" s="143">
        <v>74</v>
      </c>
      <c r="AA38" s="143">
        <v>74</v>
      </c>
      <c r="AB38" s="143">
        <v>74</v>
      </c>
      <c r="AC38" s="63"/>
      <c r="AE38" s="77"/>
    </row>
    <row r="39" spans="1:31" ht="18" customHeight="1" thickBot="1" x14ac:dyDescent="0.3">
      <c r="A39" s="543"/>
      <c r="B39" s="144"/>
      <c r="C39" s="141"/>
      <c r="D39" s="121" t="s">
        <v>99</v>
      </c>
      <c r="E39" s="467" t="s">
        <v>100</v>
      </c>
      <c r="F39" s="467" t="s">
        <v>100</v>
      </c>
      <c r="G39" s="467" t="s">
        <v>213</v>
      </c>
      <c r="H39" s="145" t="s">
        <v>51</v>
      </c>
      <c r="I39" s="494">
        <v>146.6</v>
      </c>
      <c r="J39" s="494">
        <v>146.6</v>
      </c>
      <c r="K39" s="495">
        <v>100.4</v>
      </c>
      <c r="L39" s="496"/>
      <c r="M39" s="446">
        <f>I39*1.05</f>
        <v>153.93</v>
      </c>
      <c r="N39" s="447">
        <f>J39*1.05</f>
        <v>153.93</v>
      </c>
      <c r="O39" s="447">
        <f>K39*1.05</f>
        <v>105.42000000000002</v>
      </c>
      <c r="P39" s="448"/>
      <c r="Q39" s="146">
        <f>M39*1.05</f>
        <v>161.62650000000002</v>
      </c>
      <c r="R39" s="147">
        <f>N39*1.05</f>
        <v>161.62650000000002</v>
      </c>
      <c r="S39" s="147">
        <f>O39*1.05</f>
        <v>110.69100000000002</v>
      </c>
      <c r="T39" s="148"/>
      <c r="U39" s="146">
        <f>Q39*1.05</f>
        <v>169.70782500000004</v>
      </c>
      <c r="V39" s="147">
        <f>R39*1.05</f>
        <v>169.70782500000004</v>
      </c>
      <c r="W39" s="147">
        <f>S39*1.05</f>
        <v>116.22555000000003</v>
      </c>
      <c r="X39" s="148"/>
      <c r="Y39" s="1591"/>
      <c r="Z39" s="128">
        <v>20.75</v>
      </c>
      <c r="AA39" s="128">
        <v>20.75</v>
      </c>
      <c r="AB39" s="128">
        <v>20.75</v>
      </c>
      <c r="AC39" s="63"/>
      <c r="AE39" s="77"/>
    </row>
    <row r="40" spans="1:31" ht="60" hidden="1" thickBot="1" x14ac:dyDescent="0.3">
      <c r="A40" s="543"/>
      <c r="B40" s="144"/>
      <c r="C40" s="141"/>
      <c r="D40" s="121" t="s">
        <v>99</v>
      </c>
      <c r="E40" s="467" t="s">
        <v>100</v>
      </c>
      <c r="F40" s="467" t="s">
        <v>100</v>
      </c>
      <c r="G40" s="467" t="s">
        <v>213</v>
      </c>
      <c r="H40" s="145" t="s">
        <v>52</v>
      </c>
      <c r="I40" s="494"/>
      <c r="J40" s="494" t="s">
        <v>176</v>
      </c>
      <c r="K40" s="495"/>
      <c r="L40" s="496"/>
      <c r="M40" s="446"/>
      <c r="N40" s="447"/>
      <c r="O40" s="447"/>
      <c r="P40" s="448"/>
      <c r="Q40" s="146"/>
      <c r="R40" s="147"/>
      <c r="S40" s="147"/>
      <c r="T40" s="148"/>
      <c r="U40" s="146"/>
      <c r="V40" s="147"/>
      <c r="W40" s="147"/>
      <c r="X40" s="148"/>
      <c r="Y40" s="1591"/>
      <c r="Z40" s="128"/>
      <c r="AA40" s="128"/>
      <c r="AB40" s="128"/>
      <c r="AC40" s="63"/>
      <c r="AE40" s="77"/>
    </row>
    <row r="41" spans="1:31" ht="60" hidden="1" thickBot="1" x14ac:dyDescent="0.3">
      <c r="A41" s="543"/>
      <c r="B41" s="537"/>
      <c r="C41" s="141"/>
      <c r="D41" s="121" t="s">
        <v>114</v>
      </c>
      <c r="E41" s="467" t="s">
        <v>55</v>
      </c>
      <c r="F41" s="467" t="s">
        <v>55</v>
      </c>
      <c r="G41" s="467" t="s">
        <v>213</v>
      </c>
      <c r="H41" s="145" t="s">
        <v>52</v>
      </c>
      <c r="I41" s="494">
        <v>107.5</v>
      </c>
      <c r="J41" s="497">
        <v>107.5</v>
      </c>
      <c r="K41" s="497">
        <v>55.8</v>
      </c>
      <c r="L41" s="498"/>
      <c r="M41" s="446">
        <f t="shared" ref="M41:O59" si="5">I41*1.05</f>
        <v>112.875</v>
      </c>
      <c r="N41" s="447">
        <f t="shared" si="5"/>
        <v>112.875</v>
      </c>
      <c r="O41" s="447">
        <f t="shared" si="5"/>
        <v>58.589999999999996</v>
      </c>
      <c r="P41" s="448"/>
      <c r="Q41" s="146">
        <f t="shared" ref="Q41:S59" si="6">M41*1.05</f>
        <v>118.51875000000001</v>
      </c>
      <c r="R41" s="147">
        <f t="shared" si="6"/>
        <v>118.51875000000001</v>
      </c>
      <c r="S41" s="147">
        <f t="shared" si="6"/>
        <v>61.519500000000001</v>
      </c>
      <c r="T41" s="148"/>
      <c r="U41" s="146">
        <f t="shared" ref="U41:W59" si="7">Q41*1.05</f>
        <v>124.44468750000001</v>
      </c>
      <c r="V41" s="147">
        <f t="shared" si="7"/>
        <v>124.44468750000001</v>
      </c>
      <c r="W41" s="147">
        <f t="shared" si="7"/>
        <v>64.595475000000008</v>
      </c>
      <c r="X41" s="148"/>
      <c r="Y41" s="1592"/>
      <c r="Z41" s="128">
        <v>16</v>
      </c>
      <c r="AA41" s="128">
        <v>16</v>
      </c>
      <c r="AB41" s="128">
        <v>16</v>
      </c>
      <c r="AC41" s="63"/>
      <c r="AE41" s="77"/>
    </row>
    <row r="42" spans="1:31" ht="60" hidden="1" thickBot="1" x14ac:dyDescent="0.3">
      <c r="A42" s="543"/>
      <c r="B42" s="537"/>
      <c r="C42" s="141"/>
      <c r="D42" s="121" t="s">
        <v>115</v>
      </c>
      <c r="E42" s="467" t="s">
        <v>56</v>
      </c>
      <c r="F42" s="467" t="s">
        <v>56</v>
      </c>
      <c r="G42" s="467" t="s">
        <v>213</v>
      </c>
      <c r="H42" s="145" t="s">
        <v>52</v>
      </c>
      <c r="I42" s="494">
        <v>283.39999999999998</v>
      </c>
      <c r="J42" s="497">
        <v>283.39999999999998</v>
      </c>
      <c r="K42" s="497">
        <v>146.19999999999999</v>
      </c>
      <c r="L42" s="496"/>
      <c r="M42" s="446">
        <f t="shared" si="5"/>
        <v>297.57</v>
      </c>
      <c r="N42" s="447">
        <f t="shared" si="5"/>
        <v>297.57</v>
      </c>
      <c r="O42" s="447">
        <f t="shared" si="5"/>
        <v>153.51</v>
      </c>
      <c r="P42" s="448"/>
      <c r="Q42" s="146">
        <f t="shared" si="6"/>
        <v>312.44850000000002</v>
      </c>
      <c r="R42" s="147">
        <f t="shared" si="6"/>
        <v>312.44850000000002</v>
      </c>
      <c r="S42" s="147">
        <f t="shared" si="6"/>
        <v>161.18549999999999</v>
      </c>
      <c r="T42" s="148"/>
      <c r="U42" s="146">
        <f t="shared" si="7"/>
        <v>328.07092500000005</v>
      </c>
      <c r="V42" s="147">
        <f t="shared" si="7"/>
        <v>328.07092500000005</v>
      </c>
      <c r="W42" s="147">
        <f t="shared" si="7"/>
        <v>169.244775</v>
      </c>
      <c r="X42" s="148"/>
      <c r="Y42" s="149"/>
      <c r="Z42" s="128">
        <v>36</v>
      </c>
      <c r="AA42" s="128">
        <v>36</v>
      </c>
      <c r="AB42" s="128">
        <v>36</v>
      </c>
      <c r="AC42" s="63"/>
      <c r="AE42" s="77"/>
    </row>
    <row r="43" spans="1:31" ht="51.75" hidden="1" customHeight="1" x14ac:dyDescent="0.25">
      <c r="A43" s="543"/>
      <c r="B43" s="537"/>
      <c r="C43" s="141"/>
      <c r="D43" s="121" t="s">
        <v>86</v>
      </c>
      <c r="E43" s="467" t="s">
        <v>57</v>
      </c>
      <c r="F43" s="467" t="s">
        <v>57</v>
      </c>
      <c r="G43" s="467" t="s">
        <v>213</v>
      </c>
      <c r="H43" s="145" t="s">
        <v>52</v>
      </c>
      <c r="I43" s="494">
        <v>401.8</v>
      </c>
      <c r="J43" s="497">
        <v>396.8</v>
      </c>
      <c r="K43" s="497">
        <v>211</v>
      </c>
      <c r="L43" s="498">
        <v>5</v>
      </c>
      <c r="M43" s="446">
        <f>I43*1.05</f>
        <v>421.89000000000004</v>
      </c>
      <c r="N43" s="447">
        <f t="shared" si="5"/>
        <v>416.64000000000004</v>
      </c>
      <c r="O43" s="447">
        <f t="shared" si="5"/>
        <v>221.55</v>
      </c>
      <c r="P43" s="449"/>
      <c r="Q43" s="146">
        <f>M43*1.05</f>
        <v>442.98450000000008</v>
      </c>
      <c r="R43" s="147">
        <f>N43*1.05</f>
        <v>437.47200000000004</v>
      </c>
      <c r="S43" s="147">
        <f>O43*1.05</f>
        <v>232.62750000000003</v>
      </c>
      <c r="T43" s="150"/>
      <c r="U43" s="146">
        <f>Q43*1.05</f>
        <v>465.13372500000008</v>
      </c>
      <c r="V43" s="147">
        <f>R43*1.05</f>
        <v>459.34560000000005</v>
      </c>
      <c r="W43" s="147">
        <f>S43*1.05</f>
        <v>244.25887500000005</v>
      </c>
      <c r="X43" s="150"/>
      <c r="Y43" s="149"/>
      <c r="Z43" s="128">
        <v>45</v>
      </c>
      <c r="AA43" s="128">
        <v>45</v>
      </c>
      <c r="AB43" s="128">
        <v>45</v>
      </c>
      <c r="AC43" s="63"/>
      <c r="AE43" s="77"/>
    </row>
    <row r="44" spans="1:31" ht="51" hidden="1" customHeight="1" x14ac:dyDescent="0.25">
      <c r="A44" s="543"/>
      <c r="B44" s="537"/>
      <c r="C44" s="141"/>
      <c r="D44" s="121" t="s">
        <v>87</v>
      </c>
      <c r="E44" s="467" t="s">
        <v>58</v>
      </c>
      <c r="F44" s="467" t="s">
        <v>58</v>
      </c>
      <c r="G44" s="467" t="s">
        <v>213</v>
      </c>
      <c r="H44" s="145" t="s">
        <v>52</v>
      </c>
      <c r="I44" s="494" t="s">
        <v>256</v>
      </c>
      <c r="J44" s="497">
        <v>292.2</v>
      </c>
      <c r="K44" s="497">
        <v>158</v>
      </c>
      <c r="L44" s="501">
        <v>4.7</v>
      </c>
      <c r="M44" s="446">
        <v>306.8</v>
      </c>
      <c r="N44" s="447">
        <f t="shared" si="5"/>
        <v>306.81</v>
      </c>
      <c r="O44" s="447">
        <f t="shared" si="5"/>
        <v>165.9</v>
      </c>
      <c r="P44" s="448"/>
      <c r="Q44" s="146">
        <f>M44*1.05</f>
        <v>322.14000000000004</v>
      </c>
      <c r="R44" s="147">
        <f t="shared" si="6"/>
        <v>322.15050000000002</v>
      </c>
      <c r="S44" s="147">
        <f t="shared" si="6"/>
        <v>174.19500000000002</v>
      </c>
      <c r="T44" s="148"/>
      <c r="U44" s="146">
        <f t="shared" si="7"/>
        <v>338.24700000000007</v>
      </c>
      <c r="V44" s="147">
        <f t="shared" si="7"/>
        <v>338.25802500000003</v>
      </c>
      <c r="W44" s="147">
        <f t="shared" si="7"/>
        <v>182.90475000000004</v>
      </c>
      <c r="X44" s="148"/>
      <c r="Y44" s="149"/>
      <c r="Z44" s="128">
        <v>34.25</v>
      </c>
      <c r="AA44" s="128">
        <v>34.25</v>
      </c>
      <c r="AB44" s="128">
        <v>34.25</v>
      </c>
      <c r="AC44" s="63"/>
      <c r="AE44" s="77"/>
    </row>
    <row r="45" spans="1:31" ht="45.75" hidden="1" customHeight="1" x14ac:dyDescent="0.25">
      <c r="A45" s="543"/>
      <c r="B45" s="537"/>
      <c r="C45" s="141"/>
      <c r="D45" s="121" t="s">
        <v>116</v>
      </c>
      <c r="E45" s="467" t="s">
        <v>59</v>
      </c>
      <c r="F45" s="467" t="s">
        <v>59</v>
      </c>
      <c r="G45" s="467" t="s">
        <v>213</v>
      </c>
      <c r="H45" s="145" t="s">
        <v>52</v>
      </c>
      <c r="I45" s="494">
        <v>191.8</v>
      </c>
      <c r="J45" s="497">
        <v>191.8</v>
      </c>
      <c r="K45" s="497">
        <v>89</v>
      </c>
      <c r="L45" s="496"/>
      <c r="M45" s="446">
        <f t="shared" si="5"/>
        <v>201.39000000000001</v>
      </c>
      <c r="N45" s="447">
        <f t="shared" si="5"/>
        <v>201.39000000000001</v>
      </c>
      <c r="O45" s="447">
        <f t="shared" si="5"/>
        <v>93.45</v>
      </c>
      <c r="P45" s="448"/>
      <c r="Q45" s="146">
        <f t="shared" si="6"/>
        <v>211.45950000000002</v>
      </c>
      <c r="R45" s="147">
        <f t="shared" si="6"/>
        <v>211.45950000000002</v>
      </c>
      <c r="S45" s="147">
        <f t="shared" si="6"/>
        <v>98.122500000000002</v>
      </c>
      <c r="T45" s="148"/>
      <c r="U45" s="146">
        <f t="shared" si="7"/>
        <v>222.03247500000003</v>
      </c>
      <c r="V45" s="147">
        <f t="shared" si="7"/>
        <v>222.03247500000003</v>
      </c>
      <c r="W45" s="147">
        <f t="shared" si="7"/>
        <v>103.02862500000001</v>
      </c>
      <c r="X45" s="148"/>
      <c r="Y45" s="149"/>
      <c r="Z45" s="128">
        <v>20.25</v>
      </c>
      <c r="AA45" s="128">
        <v>20.25</v>
      </c>
      <c r="AB45" s="128">
        <v>20.25</v>
      </c>
      <c r="AC45" s="63"/>
      <c r="AE45" s="77"/>
    </row>
    <row r="46" spans="1:31" ht="60" hidden="1" thickBot="1" x14ac:dyDescent="0.3">
      <c r="A46" s="543"/>
      <c r="B46" s="537"/>
      <c r="C46" s="141"/>
      <c r="D46" s="121" t="s">
        <v>137</v>
      </c>
      <c r="E46" s="467" t="s">
        <v>60</v>
      </c>
      <c r="F46" s="467" t="s">
        <v>60</v>
      </c>
      <c r="G46" s="467" t="s">
        <v>213</v>
      </c>
      <c r="H46" s="145" t="s">
        <v>52</v>
      </c>
      <c r="I46" s="494">
        <v>229.4</v>
      </c>
      <c r="J46" s="497">
        <v>224.9</v>
      </c>
      <c r="K46" s="497">
        <v>107.7</v>
      </c>
      <c r="L46" s="498">
        <v>4.5</v>
      </c>
      <c r="M46" s="446">
        <f t="shared" si="5"/>
        <v>240.87</v>
      </c>
      <c r="N46" s="447">
        <f t="shared" si="5"/>
        <v>236.14500000000001</v>
      </c>
      <c r="O46" s="447">
        <f t="shared" si="5"/>
        <v>113.08500000000001</v>
      </c>
      <c r="P46" s="448"/>
      <c r="Q46" s="146">
        <f t="shared" si="6"/>
        <v>252.91350000000003</v>
      </c>
      <c r="R46" s="147">
        <f t="shared" si="6"/>
        <v>247.95225000000002</v>
      </c>
      <c r="S46" s="147">
        <f t="shared" si="6"/>
        <v>118.73925000000001</v>
      </c>
      <c r="T46" s="148"/>
      <c r="U46" s="146">
        <f t="shared" si="7"/>
        <v>265.55917500000004</v>
      </c>
      <c r="V46" s="147">
        <f t="shared" si="7"/>
        <v>260.34986250000003</v>
      </c>
      <c r="W46" s="147">
        <f t="shared" si="7"/>
        <v>124.67621250000002</v>
      </c>
      <c r="X46" s="148"/>
      <c r="Y46" s="149"/>
      <c r="Z46" s="128">
        <v>24.5</v>
      </c>
      <c r="AA46" s="128">
        <v>24.5</v>
      </c>
      <c r="AB46" s="128">
        <v>24.5</v>
      </c>
      <c r="AC46" s="63"/>
      <c r="AE46" s="77"/>
    </row>
    <row r="47" spans="1:31" ht="79.5" hidden="1" thickBot="1" x14ac:dyDescent="0.3">
      <c r="A47" s="543"/>
      <c r="B47" s="537"/>
      <c r="C47" s="141"/>
      <c r="D47" s="121" t="s">
        <v>225</v>
      </c>
      <c r="E47" s="467" t="s">
        <v>61</v>
      </c>
      <c r="F47" s="467" t="s">
        <v>61</v>
      </c>
      <c r="G47" s="467" t="s">
        <v>213</v>
      </c>
      <c r="H47" s="145" t="s">
        <v>52</v>
      </c>
      <c r="I47" s="494">
        <v>252.5</v>
      </c>
      <c r="J47" s="497">
        <v>240</v>
      </c>
      <c r="K47" s="497">
        <v>120.9</v>
      </c>
      <c r="L47" s="498">
        <v>12.5</v>
      </c>
      <c r="M47" s="446">
        <f t="shared" si="5"/>
        <v>265.125</v>
      </c>
      <c r="N47" s="447">
        <f t="shared" si="5"/>
        <v>252</v>
      </c>
      <c r="O47" s="447">
        <f t="shared" si="5"/>
        <v>126.94500000000001</v>
      </c>
      <c r="P47" s="449"/>
      <c r="Q47" s="146">
        <f t="shared" si="6"/>
        <v>278.38125000000002</v>
      </c>
      <c r="R47" s="147">
        <f t="shared" si="6"/>
        <v>264.60000000000002</v>
      </c>
      <c r="S47" s="147">
        <f t="shared" si="6"/>
        <v>133.29225000000002</v>
      </c>
      <c r="T47" s="150"/>
      <c r="U47" s="146">
        <f t="shared" si="7"/>
        <v>292.30031250000002</v>
      </c>
      <c r="V47" s="147">
        <f t="shared" si="7"/>
        <v>277.83000000000004</v>
      </c>
      <c r="W47" s="147">
        <f t="shared" si="7"/>
        <v>139.95686250000003</v>
      </c>
      <c r="X47" s="150"/>
      <c r="Y47" s="149"/>
      <c r="Z47" s="128">
        <v>28</v>
      </c>
      <c r="AA47" s="128">
        <v>28</v>
      </c>
      <c r="AB47" s="128">
        <v>28</v>
      </c>
      <c r="AC47" s="63"/>
      <c r="AE47" s="77"/>
    </row>
    <row r="48" spans="1:31" ht="6" hidden="1" customHeight="1" x14ac:dyDescent="0.25">
      <c r="A48" s="543"/>
      <c r="B48" s="537"/>
      <c r="C48" s="141"/>
      <c r="D48" s="121" t="s">
        <v>147</v>
      </c>
      <c r="E48" s="467" t="s">
        <v>62</v>
      </c>
      <c r="F48" s="467" t="s">
        <v>62</v>
      </c>
      <c r="G48" s="467" t="s">
        <v>213</v>
      </c>
      <c r="H48" s="145" t="s">
        <v>52</v>
      </c>
      <c r="I48" s="494">
        <v>262.3</v>
      </c>
      <c r="J48" s="497">
        <v>262.3</v>
      </c>
      <c r="K48" s="497">
        <v>133.6</v>
      </c>
      <c r="L48" s="498"/>
      <c r="M48" s="446">
        <f t="shared" si="5"/>
        <v>275.41500000000002</v>
      </c>
      <c r="N48" s="447">
        <f t="shared" si="5"/>
        <v>275.41500000000002</v>
      </c>
      <c r="O48" s="447">
        <f t="shared" si="5"/>
        <v>140.28</v>
      </c>
      <c r="P48" s="449"/>
      <c r="Q48" s="146">
        <f t="shared" si="6"/>
        <v>289.18575000000004</v>
      </c>
      <c r="R48" s="147">
        <f t="shared" si="6"/>
        <v>289.18575000000004</v>
      </c>
      <c r="S48" s="147">
        <f t="shared" si="6"/>
        <v>147.29400000000001</v>
      </c>
      <c r="T48" s="150"/>
      <c r="U48" s="146">
        <f t="shared" si="7"/>
        <v>303.64503750000006</v>
      </c>
      <c r="V48" s="147">
        <f t="shared" si="7"/>
        <v>303.64503750000006</v>
      </c>
      <c r="W48" s="147">
        <f t="shared" si="7"/>
        <v>154.65870000000001</v>
      </c>
      <c r="X48" s="150"/>
      <c r="Y48" s="149"/>
      <c r="Z48" s="128">
        <v>30.5</v>
      </c>
      <c r="AA48" s="128">
        <v>30.5</v>
      </c>
      <c r="AB48" s="128">
        <v>30.5</v>
      </c>
      <c r="AC48" s="63"/>
      <c r="AE48" s="77"/>
    </row>
    <row r="49" spans="1:31" ht="60" hidden="1" thickBot="1" x14ac:dyDescent="0.3">
      <c r="A49" s="543"/>
      <c r="B49" s="537"/>
      <c r="C49" s="141"/>
      <c r="D49" s="130" t="s">
        <v>226</v>
      </c>
      <c r="E49" s="467" t="s">
        <v>63</v>
      </c>
      <c r="F49" s="467" t="s">
        <v>63</v>
      </c>
      <c r="G49" s="467" t="s">
        <v>213</v>
      </c>
      <c r="H49" s="145" t="s">
        <v>52</v>
      </c>
      <c r="I49" s="494">
        <v>398.4</v>
      </c>
      <c r="J49" s="497">
        <v>373.4</v>
      </c>
      <c r="K49" s="497">
        <v>184.3</v>
      </c>
      <c r="L49" s="498">
        <v>25</v>
      </c>
      <c r="M49" s="446">
        <f t="shared" si="5"/>
        <v>418.32</v>
      </c>
      <c r="N49" s="447">
        <f t="shared" si="5"/>
        <v>392.07</v>
      </c>
      <c r="O49" s="447">
        <f t="shared" si="5"/>
        <v>193.51500000000001</v>
      </c>
      <c r="P49" s="449"/>
      <c r="Q49" s="146">
        <f t="shared" si="6"/>
        <v>439.23599999999999</v>
      </c>
      <c r="R49" s="147">
        <f t="shared" si="6"/>
        <v>411.67349999999999</v>
      </c>
      <c r="S49" s="147">
        <f t="shared" si="6"/>
        <v>203.19075000000004</v>
      </c>
      <c r="T49" s="150"/>
      <c r="U49" s="146">
        <f t="shared" si="7"/>
        <v>461.19780000000003</v>
      </c>
      <c r="V49" s="147">
        <f t="shared" si="7"/>
        <v>432.25717500000002</v>
      </c>
      <c r="W49" s="147">
        <f t="shared" si="7"/>
        <v>213.35028750000004</v>
      </c>
      <c r="X49" s="150"/>
      <c r="Y49" s="149"/>
      <c r="Z49" s="128">
        <v>42</v>
      </c>
      <c r="AA49" s="128">
        <v>42</v>
      </c>
      <c r="AB49" s="128">
        <v>42</v>
      </c>
      <c r="AC49" s="63"/>
      <c r="AE49" s="77"/>
    </row>
    <row r="50" spans="1:31" ht="52.5" hidden="1" customHeight="1" x14ac:dyDescent="0.25">
      <c r="A50" s="543"/>
      <c r="B50" s="537"/>
      <c r="C50" s="141"/>
      <c r="D50" s="130" t="s">
        <v>226</v>
      </c>
      <c r="E50" s="467" t="s">
        <v>63</v>
      </c>
      <c r="F50" s="467" t="s">
        <v>63</v>
      </c>
      <c r="G50" s="467" t="s">
        <v>213</v>
      </c>
      <c r="H50" s="145" t="s">
        <v>136</v>
      </c>
      <c r="I50" s="494">
        <v>26.6</v>
      </c>
      <c r="J50" s="497">
        <v>26.6</v>
      </c>
      <c r="K50" s="497">
        <v>12.5</v>
      </c>
      <c r="L50" s="498"/>
      <c r="M50" s="446">
        <f t="shared" si="5"/>
        <v>27.930000000000003</v>
      </c>
      <c r="N50" s="447">
        <f t="shared" si="5"/>
        <v>27.930000000000003</v>
      </c>
      <c r="O50" s="447">
        <f t="shared" si="5"/>
        <v>13.125</v>
      </c>
      <c r="P50" s="449"/>
      <c r="Q50" s="146">
        <f t="shared" si="6"/>
        <v>29.326500000000003</v>
      </c>
      <c r="R50" s="147">
        <f t="shared" si="6"/>
        <v>29.326500000000003</v>
      </c>
      <c r="S50" s="147">
        <f t="shared" si="6"/>
        <v>13.78125</v>
      </c>
      <c r="T50" s="150"/>
      <c r="U50" s="146">
        <f t="shared" si="7"/>
        <v>30.792825000000004</v>
      </c>
      <c r="V50" s="147">
        <f t="shared" si="7"/>
        <v>30.792825000000004</v>
      </c>
      <c r="W50" s="147">
        <f t="shared" si="7"/>
        <v>14.4703125</v>
      </c>
      <c r="X50" s="150"/>
      <c r="Y50" s="149"/>
      <c r="Z50" s="128"/>
      <c r="AA50" s="128"/>
      <c r="AB50" s="128"/>
      <c r="AC50" s="63"/>
      <c r="AE50" s="77"/>
    </row>
    <row r="51" spans="1:31" ht="95.25" hidden="1" thickBot="1" x14ac:dyDescent="0.3">
      <c r="A51" s="543"/>
      <c r="B51" s="537"/>
      <c r="C51" s="141"/>
      <c r="D51" s="121" t="s">
        <v>255</v>
      </c>
      <c r="E51" s="467" t="s">
        <v>64</v>
      </c>
      <c r="F51" s="467" t="s">
        <v>64</v>
      </c>
      <c r="G51" s="467" t="s">
        <v>213</v>
      </c>
      <c r="H51" s="145" t="s">
        <v>52</v>
      </c>
      <c r="I51" s="494">
        <v>145.80000000000001</v>
      </c>
      <c r="J51" s="499">
        <v>145.80000000000001</v>
      </c>
      <c r="K51" s="500">
        <v>83</v>
      </c>
      <c r="L51" s="498"/>
      <c r="M51" s="446">
        <f t="shared" si="5"/>
        <v>153.09000000000003</v>
      </c>
      <c r="N51" s="447">
        <f t="shared" si="5"/>
        <v>153.09000000000003</v>
      </c>
      <c r="O51" s="447">
        <f t="shared" si="5"/>
        <v>87.15</v>
      </c>
      <c r="P51" s="449"/>
      <c r="Q51" s="146">
        <f t="shared" si="6"/>
        <v>160.74450000000004</v>
      </c>
      <c r="R51" s="147">
        <f t="shared" si="6"/>
        <v>160.74450000000004</v>
      </c>
      <c r="S51" s="147">
        <f t="shared" si="6"/>
        <v>91.507500000000007</v>
      </c>
      <c r="T51" s="150"/>
      <c r="U51" s="146">
        <f t="shared" si="7"/>
        <v>168.78172500000005</v>
      </c>
      <c r="V51" s="147">
        <f t="shared" si="7"/>
        <v>168.78172500000005</v>
      </c>
      <c r="W51" s="147">
        <f t="shared" si="7"/>
        <v>96.082875000000016</v>
      </c>
      <c r="X51" s="150"/>
      <c r="Y51" s="149"/>
      <c r="Z51" s="128">
        <v>18.5</v>
      </c>
      <c r="AA51" s="128">
        <v>18.5</v>
      </c>
      <c r="AB51" s="128">
        <v>18.5</v>
      </c>
      <c r="AC51" s="63"/>
      <c r="AE51" s="77"/>
    </row>
    <row r="52" spans="1:31" ht="63.75" hidden="1" thickBot="1" x14ac:dyDescent="0.3">
      <c r="A52" s="543"/>
      <c r="B52" s="537"/>
      <c r="C52" s="141"/>
      <c r="D52" s="121" t="s">
        <v>140</v>
      </c>
      <c r="E52" s="467" t="s">
        <v>65</v>
      </c>
      <c r="F52" s="467" t="s">
        <v>65</v>
      </c>
      <c r="G52" s="467" t="s">
        <v>213</v>
      </c>
      <c r="H52" s="145" t="s">
        <v>52</v>
      </c>
      <c r="I52" s="494">
        <v>157</v>
      </c>
      <c r="J52" s="497">
        <v>157</v>
      </c>
      <c r="K52" s="497">
        <v>93.3</v>
      </c>
      <c r="L52" s="498"/>
      <c r="M52" s="446">
        <f t="shared" si="5"/>
        <v>164.85</v>
      </c>
      <c r="N52" s="447">
        <f t="shared" si="5"/>
        <v>164.85</v>
      </c>
      <c r="O52" s="447">
        <f t="shared" si="5"/>
        <v>97.965000000000003</v>
      </c>
      <c r="P52" s="449"/>
      <c r="Q52" s="146">
        <f t="shared" si="6"/>
        <v>173.0925</v>
      </c>
      <c r="R52" s="147">
        <f t="shared" si="6"/>
        <v>173.0925</v>
      </c>
      <c r="S52" s="147">
        <f t="shared" si="6"/>
        <v>102.86325000000001</v>
      </c>
      <c r="T52" s="150"/>
      <c r="U52" s="146">
        <f t="shared" si="7"/>
        <v>181.74712500000001</v>
      </c>
      <c r="V52" s="147">
        <f t="shared" si="7"/>
        <v>181.74712500000001</v>
      </c>
      <c r="W52" s="147">
        <f t="shared" si="7"/>
        <v>108.00641250000001</v>
      </c>
      <c r="X52" s="150"/>
      <c r="Y52" s="149"/>
      <c r="Z52" s="128">
        <v>20</v>
      </c>
      <c r="AA52" s="128">
        <v>20</v>
      </c>
      <c r="AB52" s="128">
        <v>20</v>
      </c>
      <c r="AC52" s="63"/>
      <c r="AE52" s="77"/>
    </row>
    <row r="53" spans="1:31" ht="95.25" hidden="1" thickBot="1" x14ac:dyDescent="0.3">
      <c r="A53" s="543"/>
      <c r="B53" s="537"/>
      <c r="C53" s="141"/>
      <c r="D53" s="121" t="s">
        <v>227</v>
      </c>
      <c r="E53" s="467" t="s">
        <v>66</v>
      </c>
      <c r="F53" s="467" t="s">
        <v>66</v>
      </c>
      <c r="G53" s="467" t="s">
        <v>213</v>
      </c>
      <c r="H53" s="145" t="s">
        <v>52</v>
      </c>
      <c r="I53" s="494">
        <v>156</v>
      </c>
      <c r="J53" s="499">
        <v>152</v>
      </c>
      <c r="K53" s="500">
        <v>82.7</v>
      </c>
      <c r="L53" s="498"/>
      <c r="M53" s="446">
        <f t="shared" si="5"/>
        <v>163.80000000000001</v>
      </c>
      <c r="N53" s="447">
        <f t="shared" si="5"/>
        <v>159.6</v>
      </c>
      <c r="O53" s="447">
        <f t="shared" si="5"/>
        <v>86.835000000000008</v>
      </c>
      <c r="P53" s="449"/>
      <c r="Q53" s="146">
        <f t="shared" si="6"/>
        <v>171.99</v>
      </c>
      <c r="R53" s="147">
        <f t="shared" si="6"/>
        <v>167.58</v>
      </c>
      <c r="S53" s="147">
        <f t="shared" si="6"/>
        <v>91.176750000000013</v>
      </c>
      <c r="T53" s="150"/>
      <c r="U53" s="146">
        <f t="shared" si="7"/>
        <v>180.58950000000002</v>
      </c>
      <c r="V53" s="147">
        <f t="shared" si="7"/>
        <v>175.95900000000003</v>
      </c>
      <c r="W53" s="147">
        <f t="shared" si="7"/>
        <v>95.735587500000022</v>
      </c>
      <c r="X53" s="150"/>
      <c r="Y53" s="149"/>
      <c r="Z53" s="128">
        <v>18.5</v>
      </c>
      <c r="AA53" s="128">
        <v>18.5</v>
      </c>
      <c r="AB53" s="128">
        <v>18.5</v>
      </c>
      <c r="AC53" s="63"/>
      <c r="AE53" s="77"/>
    </row>
    <row r="54" spans="1:31" ht="60" hidden="1" thickBot="1" x14ac:dyDescent="0.3">
      <c r="A54" s="543"/>
      <c r="B54" s="537"/>
      <c r="C54" s="141"/>
      <c r="D54" s="121" t="s">
        <v>92</v>
      </c>
      <c r="E54" s="467" t="s">
        <v>67</v>
      </c>
      <c r="F54" s="467" t="s">
        <v>67</v>
      </c>
      <c r="G54" s="467" t="s">
        <v>213</v>
      </c>
      <c r="H54" s="145" t="s">
        <v>52</v>
      </c>
      <c r="I54" s="494">
        <v>54</v>
      </c>
      <c r="J54" s="499">
        <v>54</v>
      </c>
      <c r="K54" s="500">
        <v>37.200000000000003</v>
      </c>
      <c r="L54" s="496"/>
      <c r="M54" s="446">
        <f t="shared" si="5"/>
        <v>56.7</v>
      </c>
      <c r="N54" s="447">
        <f t="shared" si="5"/>
        <v>56.7</v>
      </c>
      <c r="O54" s="447">
        <f t="shared" si="5"/>
        <v>39.06</v>
      </c>
      <c r="P54" s="448"/>
      <c r="Q54" s="146">
        <f t="shared" si="6"/>
        <v>59.535000000000004</v>
      </c>
      <c r="R54" s="147">
        <f t="shared" si="6"/>
        <v>59.535000000000004</v>
      </c>
      <c r="S54" s="147">
        <f t="shared" si="6"/>
        <v>41.013000000000005</v>
      </c>
      <c r="T54" s="148"/>
      <c r="U54" s="146">
        <f t="shared" si="7"/>
        <v>62.511750000000006</v>
      </c>
      <c r="V54" s="147">
        <f t="shared" si="7"/>
        <v>62.511750000000006</v>
      </c>
      <c r="W54" s="147">
        <f t="shared" si="7"/>
        <v>43.06365000000001</v>
      </c>
      <c r="X54" s="148"/>
      <c r="Y54" s="149"/>
      <c r="Z54" s="128">
        <v>9</v>
      </c>
      <c r="AA54" s="128">
        <v>9</v>
      </c>
      <c r="AB54" s="128">
        <v>9</v>
      </c>
      <c r="AC54" s="63"/>
      <c r="AE54" s="77"/>
    </row>
    <row r="55" spans="1:31" ht="1.5" hidden="1" customHeight="1" x14ac:dyDescent="0.25">
      <c r="A55" s="543"/>
      <c r="B55" s="537"/>
      <c r="C55" s="141"/>
      <c r="D55" s="121" t="s">
        <v>121</v>
      </c>
      <c r="E55" s="467" t="s">
        <v>120</v>
      </c>
      <c r="F55" s="467" t="s">
        <v>120</v>
      </c>
      <c r="G55" s="467" t="s">
        <v>213</v>
      </c>
      <c r="H55" s="145" t="s">
        <v>52</v>
      </c>
      <c r="I55" s="494">
        <v>53.8</v>
      </c>
      <c r="J55" s="499">
        <v>48.4</v>
      </c>
      <c r="K55" s="500">
        <v>27.5</v>
      </c>
      <c r="L55" s="501">
        <v>5.4</v>
      </c>
      <c r="M55" s="446">
        <f t="shared" si="5"/>
        <v>56.49</v>
      </c>
      <c r="N55" s="447">
        <f t="shared" si="5"/>
        <v>50.82</v>
      </c>
      <c r="O55" s="447">
        <f t="shared" si="5"/>
        <v>28.875</v>
      </c>
      <c r="P55" s="448"/>
      <c r="Q55" s="146">
        <f t="shared" si="6"/>
        <v>59.314500000000002</v>
      </c>
      <c r="R55" s="147">
        <f t="shared" si="6"/>
        <v>53.361000000000004</v>
      </c>
      <c r="S55" s="147">
        <f t="shared" si="6"/>
        <v>30.318750000000001</v>
      </c>
      <c r="T55" s="148"/>
      <c r="U55" s="146">
        <f t="shared" si="7"/>
        <v>62.280225000000009</v>
      </c>
      <c r="V55" s="147">
        <f t="shared" si="7"/>
        <v>56.029050000000005</v>
      </c>
      <c r="W55" s="147">
        <f t="shared" si="7"/>
        <v>31.834687500000001</v>
      </c>
      <c r="X55" s="148"/>
      <c r="Y55" s="149"/>
      <c r="Z55" s="128">
        <v>5.5</v>
      </c>
      <c r="AA55" s="128">
        <v>5.5</v>
      </c>
      <c r="AB55" s="128">
        <v>5.5</v>
      </c>
      <c r="AC55" s="63"/>
      <c r="AE55" s="77"/>
    </row>
    <row r="56" spans="1:31" ht="58.5" hidden="1" customHeight="1" x14ac:dyDescent="0.25">
      <c r="A56" s="543"/>
      <c r="B56" s="537"/>
      <c r="C56" s="141"/>
      <c r="D56" s="121" t="s">
        <v>93</v>
      </c>
      <c r="E56" s="467" t="s">
        <v>68</v>
      </c>
      <c r="F56" s="467" t="s">
        <v>68</v>
      </c>
      <c r="G56" s="467" t="s">
        <v>213</v>
      </c>
      <c r="H56" s="145" t="s">
        <v>52</v>
      </c>
      <c r="I56" s="494">
        <v>15.2</v>
      </c>
      <c r="J56" s="499">
        <v>15.2</v>
      </c>
      <c r="K56" s="500">
        <v>10.4</v>
      </c>
      <c r="L56" s="496"/>
      <c r="M56" s="446">
        <f t="shared" si="5"/>
        <v>15.959999999999999</v>
      </c>
      <c r="N56" s="447">
        <f t="shared" si="5"/>
        <v>15.959999999999999</v>
      </c>
      <c r="O56" s="447">
        <f>K56*1.05</f>
        <v>10.920000000000002</v>
      </c>
      <c r="P56" s="448"/>
      <c r="Q56" s="146">
        <f t="shared" si="6"/>
        <v>16.757999999999999</v>
      </c>
      <c r="R56" s="147">
        <f t="shared" si="6"/>
        <v>16.757999999999999</v>
      </c>
      <c r="S56" s="147">
        <f t="shared" si="6"/>
        <v>11.466000000000003</v>
      </c>
      <c r="T56" s="148"/>
      <c r="U56" s="146">
        <f t="shared" si="7"/>
        <v>17.5959</v>
      </c>
      <c r="V56" s="147">
        <f t="shared" si="7"/>
        <v>17.5959</v>
      </c>
      <c r="W56" s="147">
        <f t="shared" si="7"/>
        <v>12.039300000000004</v>
      </c>
      <c r="X56" s="148"/>
      <c r="Y56" s="149"/>
      <c r="Z56" s="128">
        <v>2.5</v>
      </c>
      <c r="AA56" s="128">
        <v>2.5</v>
      </c>
      <c r="AB56" s="128">
        <v>2.5</v>
      </c>
      <c r="AC56" s="63"/>
      <c r="AE56" s="77"/>
    </row>
    <row r="57" spans="1:31" ht="60.75" hidden="1" customHeight="1" x14ac:dyDescent="0.25">
      <c r="A57" s="543"/>
      <c r="B57" s="537"/>
      <c r="C57" s="141"/>
      <c r="D57" s="121" t="s">
        <v>228</v>
      </c>
      <c r="E57" s="467" t="s">
        <v>69</v>
      </c>
      <c r="F57" s="467" t="s">
        <v>69</v>
      </c>
      <c r="G57" s="467" t="s">
        <v>213</v>
      </c>
      <c r="H57" s="145" t="s">
        <v>52</v>
      </c>
      <c r="I57" s="494">
        <v>359</v>
      </c>
      <c r="J57" s="502">
        <v>359</v>
      </c>
      <c r="K57" s="503">
        <v>252.8</v>
      </c>
      <c r="L57" s="498"/>
      <c r="M57" s="446">
        <f t="shared" si="5"/>
        <v>376.95</v>
      </c>
      <c r="N57" s="447">
        <f t="shared" si="5"/>
        <v>376.95</v>
      </c>
      <c r="O57" s="447">
        <f>K57*1.05</f>
        <v>265.44</v>
      </c>
      <c r="P57" s="448"/>
      <c r="Q57" s="146">
        <f t="shared" si="6"/>
        <v>395.79750000000001</v>
      </c>
      <c r="R57" s="147">
        <f t="shared" si="6"/>
        <v>395.79750000000001</v>
      </c>
      <c r="S57" s="147">
        <f>O57*1.05</f>
        <v>278.71199999999999</v>
      </c>
      <c r="T57" s="148"/>
      <c r="U57" s="146">
        <f t="shared" si="7"/>
        <v>415.58737500000001</v>
      </c>
      <c r="V57" s="147">
        <f t="shared" si="7"/>
        <v>415.58737500000001</v>
      </c>
      <c r="W57" s="147">
        <f>S57*1.05</f>
        <v>292.64760000000001</v>
      </c>
      <c r="X57" s="148"/>
      <c r="Y57" s="149"/>
      <c r="Z57" s="128">
        <v>8.5</v>
      </c>
      <c r="AA57" s="128">
        <v>8.5</v>
      </c>
      <c r="AB57" s="128">
        <v>8.5</v>
      </c>
      <c r="AC57" s="63"/>
      <c r="AE57" s="77"/>
    </row>
    <row r="58" spans="1:31" ht="59.25" hidden="1" customHeight="1" x14ac:dyDescent="0.25">
      <c r="A58" s="543"/>
      <c r="B58" s="537"/>
      <c r="C58" s="141"/>
      <c r="D58" s="121" t="s">
        <v>107</v>
      </c>
      <c r="E58" s="467" t="s">
        <v>70</v>
      </c>
      <c r="F58" s="467" t="s">
        <v>70</v>
      </c>
      <c r="G58" s="467" t="s">
        <v>213</v>
      </c>
      <c r="H58" s="145" t="s">
        <v>52</v>
      </c>
      <c r="I58" s="494">
        <v>147.80000000000001</v>
      </c>
      <c r="J58" s="502">
        <v>147.80000000000001</v>
      </c>
      <c r="K58" s="503">
        <v>99.2</v>
      </c>
      <c r="L58" s="498"/>
      <c r="M58" s="446">
        <f t="shared" si="5"/>
        <v>155.19000000000003</v>
      </c>
      <c r="N58" s="447">
        <f t="shared" si="5"/>
        <v>155.19000000000003</v>
      </c>
      <c r="O58" s="447">
        <f t="shared" si="5"/>
        <v>104.16000000000001</v>
      </c>
      <c r="P58" s="448"/>
      <c r="Q58" s="146">
        <f t="shared" si="6"/>
        <v>162.94950000000003</v>
      </c>
      <c r="R58" s="147">
        <f t="shared" si="6"/>
        <v>162.94950000000003</v>
      </c>
      <c r="S58" s="147">
        <f t="shared" si="6"/>
        <v>109.36800000000001</v>
      </c>
      <c r="T58" s="148"/>
      <c r="U58" s="146">
        <f t="shared" si="7"/>
        <v>171.09697500000004</v>
      </c>
      <c r="V58" s="147">
        <f t="shared" si="7"/>
        <v>171.09697500000004</v>
      </c>
      <c r="W58" s="147">
        <f t="shared" si="7"/>
        <v>114.83640000000001</v>
      </c>
      <c r="X58" s="148"/>
      <c r="Y58" s="149"/>
      <c r="Z58" s="128">
        <v>6</v>
      </c>
      <c r="AA58" s="128">
        <v>6</v>
      </c>
      <c r="AB58" s="128">
        <v>6</v>
      </c>
      <c r="AC58" s="63"/>
      <c r="AE58" s="77"/>
    </row>
    <row r="59" spans="1:31" ht="63" hidden="1" customHeight="1" x14ac:dyDescent="0.25">
      <c r="A59" s="543"/>
      <c r="B59" s="537"/>
      <c r="C59" s="141"/>
      <c r="D59" s="121" t="s">
        <v>243</v>
      </c>
      <c r="E59" s="467" t="s">
        <v>71</v>
      </c>
      <c r="F59" s="467" t="s">
        <v>71</v>
      </c>
      <c r="G59" s="467" t="s">
        <v>213</v>
      </c>
      <c r="H59" s="151" t="s">
        <v>52</v>
      </c>
      <c r="I59" s="523">
        <v>156.30000000000001</v>
      </c>
      <c r="J59" s="524">
        <v>154.30000000000001</v>
      </c>
      <c r="K59" s="525">
        <v>100.7</v>
      </c>
      <c r="L59" s="504"/>
      <c r="M59" s="450">
        <f t="shared" si="5"/>
        <v>164.11500000000001</v>
      </c>
      <c r="N59" s="451">
        <f t="shared" si="5"/>
        <v>162.01500000000001</v>
      </c>
      <c r="O59" s="451">
        <f t="shared" si="5"/>
        <v>105.73500000000001</v>
      </c>
      <c r="P59" s="452"/>
      <c r="Q59" s="152">
        <f t="shared" si="6"/>
        <v>172.32075</v>
      </c>
      <c r="R59" s="153">
        <f t="shared" si="6"/>
        <v>170.11575000000002</v>
      </c>
      <c r="S59" s="153">
        <f t="shared" si="6"/>
        <v>111.02175000000003</v>
      </c>
      <c r="T59" s="154"/>
      <c r="U59" s="152">
        <f t="shared" si="7"/>
        <v>180.93678750000001</v>
      </c>
      <c r="V59" s="153">
        <f t="shared" si="7"/>
        <v>178.62153750000002</v>
      </c>
      <c r="W59" s="153">
        <f t="shared" si="7"/>
        <v>116.57283750000003</v>
      </c>
      <c r="X59" s="154"/>
      <c r="Y59" s="155"/>
      <c r="Z59" s="138">
        <v>15.5</v>
      </c>
      <c r="AA59" s="138">
        <v>15.5</v>
      </c>
      <c r="AB59" s="138">
        <v>15.5</v>
      </c>
      <c r="AC59" s="63"/>
      <c r="AE59" s="77"/>
    </row>
    <row r="60" spans="1:31" ht="15.75" customHeight="1" thickBot="1" x14ac:dyDescent="0.25">
      <c r="A60" s="543"/>
      <c r="B60" s="537"/>
      <c r="C60" s="156" t="s">
        <v>109</v>
      </c>
      <c r="D60" s="156"/>
      <c r="E60" s="468"/>
      <c r="F60" s="468"/>
      <c r="G60" s="468"/>
      <c r="H60" s="157" t="s">
        <v>8</v>
      </c>
      <c r="I60" s="161">
        <f t="shared" ref="I60:N60" si="8">SUM(I39:I59)</f>
        <v>3545.2000000000003</v>
      </c>
      <c r="J60" s="162">
        <f t="shared" si="8"/>
        <v>3779.0000000000005</v>
      </c>
      <c r="K60" s="162">
        <f t="shared" si="8"/>
        <v>2106.1999999999998</v>
      </c>
      <c r="L60" s="163">
        <f t="shared" si="8"/>
        <v>57.1</v>
      </c>
      <c r="M60" s="224">
        <f>SUM(M39:M59)</f>
        <v>4029.26</v>
      </c>
      <c r="N60" s="159">
        <f t="shared" si="8"/>
        <v>3967.95</v>
      </c>
      <c r="O60" s="159">
        <f>SUM(O39:O59)</f>
        <v>2211.5100000000002</v>
      </c>
      <c r="P60" s="160"/>
      <c r="Q60" s="161">
        <f t="shared" ref="Q60:W60" si="9">SUM(Q39:Q59)</f>
        <v>4230.7230000000009</v>
      </c>
      <c r="R60" s="162">
        <f t="shared" si="9"/>
        <v>4166.3475000000008</v>
      </c>
      <c r="S60" s="162">
        <f t="shared" si="9"/>
        <v>2322.0854999999997</v>
      </c>
      <c r="T60" s="163"/>
      <c r="U60" s="161">
        <f t="shared" si="9"/>
        <v>4442.2591499999999</v>
      </c>
      <c r="V60" s="162">
        <f t="shared" si="9"/>
        <v>4374.6648750000004</v>
      </c>
      <c r="W60" s="162">
        <f t="shared" si="9"/>
        <v>2438.1897749999998</v>
      </c>
      <c r="X60" s="163"/>
      <c r="Y60" s="164"/>
      <c r="Z60" s="165"/>
      <c r="AA60" s="165"/>
      <c r="AB60" s="165"/>
      <c r="AC60" s="63"/>
      <c r="AE60" s="77"/>
    </row>
    <row r="61" spans="1:31" ht="17.25" customHeight="1" x14ac:dyDescent="0.2">
      <c r="A61" s="543" t="s">
        <v>10</v>
      </c>
      <c r="B61" s="537" t="s">
        <v>10</v>
      </c>
      <c r="C61" s="139" t="s">
        <v>50</v>
      </c>
      <c r="D61" s="1593" t="s">
        <v>161</v>
      </c>
      <c r="E61" s="1594"/>
      <c r="F61" s="1594"/>
      <c r="G61" s="1594"/>
      <c r="H61" s="1594"/>
      <c r="I61" s="1594"/>
      <c r="J61" s="1594"/>
      <c r="K61" s="1594"/>
      <c r="L61" s="1594"/>
      <c r="M61" s="1594"/>
      <c r="N61" s="1594"/>
      <c r="O61" s="1594"/>
      <c r="P61" s="1594"/>
      <c r="Q61" s="1594"/>
      <c r="R61" s="1594"/>
      <c r="S61" s="1594"/>
      <c r="T61" s="1594"/>
      <c r="U61" s="1594"/>
      <c r="V61" s="1594"/>
      <c r="W61" s="1595"/>
      <c r="X61" s="445"/>
      <c r="Y61" s="1596" t="s">
        <v>214</v>
      </c>
      <c r="Z61" s="142"/>
      <c r="AA61" s="142"/>
      <c r="AB61" s="142"/>
      <c r="AC61" s="61">
        <f>I60+I89+I108+I114+I120+I131+I133+I138</f>
        <v>3820.4780000000005</v>
      </c>
    </row>
    <row r="62" spans="1:31" ht="59.25" hidden="1" x14ac:dyDescent="0.25">
      <c r="A62" s="543"/>
      <c r="B62" s="537"/>
      <c r="C62" s="139"/>
      <c r="D62" s="121" t="s">
        <v>99</v>
      </c>
      <c r="E62" s="467" t="s">
        <v>100</v>
      </c>
      <c r="F62" s="467" t="s">
        <v>100</v>
      </c>
      <c r="G62" s="469" t="s">
        <v>215</v>
      </c>
      <c r="H62" s="122" t="s">
        <v>104</v>
      </c>
      <c r="I62" s="505">
        <v>4.7</v>
      </c>
      <c r="J62" s="505">
        <v>4.7</v>
      </c>
      <c r="K62" s="505"/>
      <c r="L62" s="509"/>
      <c r="M62" s="453">
        <f>I62*1.05</f>
        <v>4.9350000000000005</v>
      </c>
      <c r="N62" s="454">
        <f>J62*1.05</f>
        <v>4.9350000000000005</v>
      </c>
      <c r="O62" s="454"/>
      <c r="P62" s="455"/>
      <c r="Q62" s="166">
        <f>M62*1.05</f>
        <v>5.181750000000001</v>
      </c>
      <c r="R62" s="167">
        <f>N62*1.05</f>
        <v>5.181750000000001</v>
      </c>
      <c r="S62" s="167"/>
      <c r="T62" s="168"/>
      <c r="U62" s="166">
        <f>Q62*1.05</f>
        <v>5.4408375000000015</v>
      </c>
      <c r="V62" s="167">
        <f>R62*1.05</f>
        <v>5.4408375000000015</v>
      </c>
      <c r="W62" s="167"/>
      <c r="X62" s="168"/>
      <c r="Y62" s="1597"/>
      <c r="Z62" s="128">
        <v>100</v>
      </c>
      <c r="AA62" s="128">
        <v>100</v>
      </c>
      <c r="AB62" s="128">
        <v>100</v>
      </c>
    </row>
    <row r="63" spans="1:31" ht="59.25" hidden="1" x14ac:dyDescent="0.25">
      <c r="A63" s="543"/>
      <c r="B63" s="537"/>
      <c r="C63" s="139"/>
      <c r="D63" s="121" t="s">
        <v>95</v>
      </c>
      <c r="E63" s="467" t="s">
        <v>55</v>
      </c>
      <c r="F63" s="467" t="s">
        <v>55</v>
      </c>
      <c r="G63" s="469" t="s">
        <v>215</v>
      </c>
      <c r="H63" s="122" t="s">
        <v>104</v>
      </c>
      <c r="I63" s="505">
        <v>15.3</v>
      </c>
      <c r="J63" s="505">
        <v>15.3</v>
      </c>
      <c r="K63" s="505"/>
      <c r="L63" s="509"/>
      <c r="M63" s="453">
        <f t="shared" ref="M63:N74" si="10">I63*1.05</f>
        <v>16.065000000000001</v>
      </c>
      <c r="N63" s="454">
        <f t="shared" si="10"/>
        <v>16.065000000000001</v>
      </c>
      <c r="O63" s="454"/>
      <c r="P63" s="455"/>
      <c r="Q63" s="166">
        <f t="shared" ref="Q63:R74" si="11">M63*1.05</f>
        <v>16.868250000000003</v>
      </c>
      <c r="R63" s="167">
        <f>N63*1.05</f>
        <v>16.868250000000003</v>
      </c>
      <c r="S63" s="167"/>
      <c r="T63" s="168"/>
      <c r="U63" s="166">
        <f t="shared" ref="U63:V80" si="12">Q63*1.05</f>
        <v>17.711662500000003</v>
      </c>
      <c r="V63" s="167">
        <f>R63*1.05</f>
        <v>17.711662500000003</v>
      </c>
      <c r="W63" s="167"/>
      <c r="X63" s="168"/>
      <c r="Y63" s="1597"/>
      <c r="Z63" s="128">
        <v>100</v>
      </c>
      <c r="AA63" s="128">
        <v>100</v>
      </c>
      <c r="AB63" s="128">
        <v>100</v>
      </c>
    </row>
    <row r="64" spans="1:31" ht="59.25" hidden="1" x14ac:dyDescent="0.25">
      <c r="A64" s="543"/>
      <c r="B64" s="537"/>
      <c r="C64" s="139"/>
      <c r="D64" s="121" t="s">
        <v>85</v>
      </c>
      <c r="E64" s="467" t="s">
        <v>56</v>
      </c>
      <c r="F64" s="467" t="s">
        <v>56</v>
      </c>
      <c r="G64" s="469" t="s">
        <v>215</v>
      </c>
      <c r="H64" s="122" t="s">
        <v>104</v>
      </c>
      <c r="I64" s="505">
        <f>SUM(J64+L64)</f>
        <v>48.5</v>
      </c>
      <c r="J64" s="505">
        <v>48.5</v>
      </c>
      <c r="K64" s="505"/>
      <c r="L64" s="509"/>
      <c r="M64" s="453">
        <f t="shared" si="10"/>
        <v>50.925000000000004</v>
      </c>
      <c r="N64" s="454">
        <f t="shared" si="10"/>
        <v>50.925000000000004</v>
      </c>
      <c r="O64" s="454"/>
      <c r="P64" s="455"/>
      <c r="Q64" s="166">
        <f t="shared" si="11"/>
        <v>53.471250000000005</v>
      </c>
      <c r="R64" s="167">
        <f>N64*1.05</f>
        <v>53.471250000000005</v>
      </c>
      <c r="S64" s="167"/>
      <c r="T64" s="168"/>
      <c r="U64" s="166">
        <f t="shared" si="12"/>
        <v>56.144812500000008</v>
      </c>
      <c r="V64" s="167">
        <f>R64*1.05</f>
        <v>56.144812500000008</v>
      </c>
      <c r="W64" s="167"/>
      <c r="X64" s="168"/>
      <c r="Y64" s="1597"/>
      <c r="Z64" s="128">
        <v>100</v>
      </c>
      <c r="AA64" s="128">
        <v>100</v>
      </c>
      <c r="AB64" s="128">
        <v>100</v>
      </c>
    </row>
    <row r="65" spans="1:28" ht="1.5" hidden="1" customHeight="1" x14ac:dyDescent="0.25">
      <c r="A65" s="543"/>
      <c r="B65" s="537"/>
      <c r="C65" s="139"/>
      <c r="D65" s="121" t="s">
        <v>86</v>
      </c>
      <c r="E65" s="467" t="s">
        <v>57</v>
      </c>
      <c r="F65" s="467" t="s">
        <v>57</v>
      </c>
      <c r="G65" s="469" t="s">
        <v>215</v>
      </c>
      <c r="H65" s="122" t="s">
        <v>104</v>
      </c>
      <c r="I65" s="505">
        <f>SUM(J65+L65)</f>
        <v>59.6</v>
      </c>
      <c r="J65" s="505">
        <v>59.6</v>
      </c>
      <c r="K65" s="505"/>
      <c r="L65" s="509"/>
      <c r="M65" s="453">
        <f t="shared" si="10"/>
        <v>62.580000000000005</v>
      </c>
      <c r="N65" s="454">
        <f t="shared" si="10"/>
        <v>62.580000000000005</v>
      </c>
      <c r="O65" s="454"/>
      <c r="P65" s="455"/>
      <c r="Q65" s="166">
        <f t="shared" si="11"/>
        <v>65.709000000000003</v>
      </c>
      <c r="R65" s="167">
        <f>N65*1.05</f>
        <v>65.709000000000003</v>
      </c>
      <c r="S65" s="167"/>
      <c r="T65" s="168"/>
      <c r="U65" s="166">
        <f t="shared" si="12"/>
        <v>68.994450000000001</v>
      </c>
      <c r="V65" s="167">
        <f>R65*1.05</f>
        <v>68.994450000000001</v>
      </c>
      <c r="W65" s="167"/>
      <c r="X65" s="168"/>
      <c r="Y65" s="169"/>
      <c r="Z65" s="128">
        <v>100</v>
      </c>
      <c r="AA65" s="128">
        <v>100</v>
      </c>
      <c r="AB65" s="128">
        <v>100</v>
      </c>
    </row>
    <row r="66" spans="1:28" ht="59.25" hidden="1" x14ac:dyDescent="0.25">
      <c r="A66" s="543"/>
      <c r="B66" s="537"/>
      <c r="C66" s="139"/>
      <c r="D66" s="121" t="s">
        <v>87</v>
      </c>
      <c r="E66" s="467" t="s">
        <v>58</v>
      </c>
      <c r="F66" s="467" t="s">
        <v>58</v>
      </c>
      <c r="G66" s="469" t="s">
        <v>215</v>
      </c>
      <c r="H66" s="122" t="s">
        <v>104</v>
      </c>
      <c r="I66" s="505">
        <f>SUM(J66+L66)</f>
        <v>47.7</v>
      </c>
      <c r="J66" s="505">
        <v>47.7</v>
      </c>
      <c r="K66" s="505"/>
      <c r="L66" s="509"/>
      <c r="M66" s="453">
        <f t="shared" si="10"/>
        <v>50.085000000000008</v>
      </c>
      <c r="N66" s="454">
        <f t="shared" si="10"/>
        <v>50.085000000000008</v>
      </c>
      <c r="O66" s="454"/>
      <c r="P66" s="455"/>
      <c r="Q66" s="166">
        <f t="shared" si="11"/>
        <v>52.589250000000014</v>
      </c>
      <c r="R66" s="167">
        <f t="shared" si="11"/>
        <v>52.589250000000014</v>
      </c>
      <c r="S66" s="167"/>
      <c r="T66" s="168"/>
      <c r="U66" s="166">
        <f t="shared" si="12"/>
        <v>55.218712500000017</v>
      </c>
      <c r="V66" s="167">
        <f t="shared" si="12"/>
        <v>55.218712500000017</v>
      </c>
      <c r="W66" s="167"/>
      <c r="X66" s="168"/>
      <c r="Y66" s="169"/>
      <c r="Z66" s="128">
        <v>100</v>
      </c>
      <c r="AA66" s="128">
        <v>100</v>
      </c>
      <c r="AB66" s="128">
        <v>100</v>
      </c>
    </row>
    <row r="67" spans="1:28" ht="59.25" hidden="1" x14ac:dyDescent="0.25">
      <c r="A67" s="543"/>
      <c r="B67" s="537"/>
      <c r="C67" s="139"/>
      <c r="D67" s="121" t="s">
        <v>88</v>
      </c>
      <c r="E67" s="467" t="s">
        <v>59</v>
      </c>
      <c r="F67" s="467" t="s">
        <v>59</v>
      </c>
      <c r="G67" s="469" t="s">
        <v>215</v>
      </c>
      <c r="H67" s="122" t="s">
        <v>104</v>
      </c>
      <c r="I67" s="505">
        <f>SUM(J67+L67)</f>
        <v>36.5</v>
      </c>
      <c r="J67" s="505">
        <v>36.5</v>
      </c>
      <c r="K67" s="505"/>
      <c r="L67" s="510"/>
      <c r="M67" s="453">
        <f t="shared" si="10"/>
        <v>38.325000000000003</v>
      </c>
      <c r="N67" s="454">
        <f t="shared" si="10"/>
        <v>38.325000000000003</v>
      </c>
      <c r="O67" s="454"/>
      <c r="P67" s="456"/>
      <c r="Q67" s="166">
        <f t="shared" si="11"/>
        <v>40.241250000000008</v>
      </c>
      <c r="R67" s="167">
        <f t="shared" si="11"/>
        <v>40.241250000000008</v>
      </c>
      <c r="S67" s="167"/>
      <c r="T67" s="168"/>
      <c r="U67" s="166">
        <f t="shared" si="12"/>
        <v>42.253312500000007</v>
      </c>
      <c r="V67" s="167">
        <f t="shared" si="12"/>
        <v>42.253312500000007</v>
      </c>
      <c r="W67" s="167"/>
      <c r="X67" s="168"/>
      <c r="Y67" s="169"/>
      <c r="Z67" s="128">
        <v>100</v>
      </c>
      <c r="AA67" s="128">
        <v>100</v>
      </c>
      <c r="AB67" s="128">
        <v>100</v>
      </c>
    </row>
    <row r="68" spans="1:28" ht="59.25" hidden="1" x14ac:dyDescent="0.25">
      <c r="A68" s="543"/>
      <c r="B68" s="537"/>
      <c r="C68" s="139"/>
      <c r="D68" s="121" t="s">
        <v>137</v>
      </c>
      <c r="E68" s="467" t="s">
        <v>59</v>
      </c>
      <c r="F68" s="467" t="s">
        <v>59</v>
      </c>
      <c r="G68" s="469" t="s">
        <v>215</v>
      </c>
      <c r="H68" s="122" t="s">
        <v>104</v>
      </c>
      <c r="I68" s="505">
        <f>SUM(J68+L68)</f>
        <v>29.7</v>
      </c>
      <c r="J68" s="505">
        <v>29.7</v>
      </c>
      <c r="K68" s="505"/>
      <c r="L68" s="509"/>
      <c r="M68" s="453">
        <f t="shared" si="10"/>
        <v>31.185000000000002</v>
      </c>
      <c r="N68" s="454">
        <f t="shared" si="10"/>
        <v>31.185000000000002</v>
      </c>
      <c r="O68" s="454"/>
      <c r="P68" s="455"/>
      <c r="Q68" s="166">
        <f t="shared" si="11"/>
        <v>32.744250000000001</v>
      </c>
      <c r="R68" s="167">
        <f t="shared" si="11"/>
        <v>32.744250000000001</v>
      </c>
      <c r="S68" s="167"/>
      <c r="T68" s="168"/>
      <c r="U68" s="166">
        <f t="shared" si="12"/>
        <v>34.381462500000005</v>
      </c>
      <c r="V68" s="167">
        <f t="shared" si="12"/>
        <v>34.381462500000005</v>
      </c>
      <c r="W68" s="167"/>
      <c r="X68" s="168"/>
      <c r="Y68" s="169"/>
      <c r="Z68" s="128">
        <v>100</v>
      </c>
      <c r="AA68" s="128">
        <v>100</v>
      </c>
      <c r="AB68" s="128">
        <v>100</v>
      </c>
    </row>
    <row r="69" spans="1:28" ht="59.25" hidden="1" x14ac:dyDescent="0.25">
      <c r="A69" s="543"/>
      <c r="B69" s="537"/>
      <c r="C69" s="139"/>
      <c r="D69" s="121" t="s">
        <v>148</v>
      </c>
      <c r="E69" s="467" t="s">
        <v>61</v>
      </c>
      <c r="F69" s="467" t="s">
        <v>61</v>
      </c>
      <c r="G69" s="469" t="s">
        <v>215</v>
      </c>
      <c r="H69" s="122" t="s">
        <v>104</v>
      </c>
      <c r="I69" s="505">
        <v>22.5</v>
      </c>
      <c r="J69" s="505">
        <v>22.5</v>
      </c>
      <c r="K69" s="505"/>
      <c r="L69" s="509"/>
      <c r="M69" s="453">
        <f t="shared" si="10"/>
        <v>23.625</v>
      </c>
      <c r="N69" s="454">
        <f t="shared" si="10"/>
        <v>23.625</v>
      </c>
      <c r="O69" s="454"/>
      <c r="P69" s="455"/>
      <c r="Q69" s="166">
        <f t="shared" si="11"/>
        <v>24.806250000000002</v>
      </c>
      <c r="R69" s="167">
        <f t="shared" si="11"/>
        <v>24.806250000000002</v>
      </c>
      <c r="S69" s="167"/>
      <c r="T69" s="168"/>
      <c r="U69" s="166">
        <f t="shared" si="12"/>
        <v>26.046562500000004</v>
      </c>
      <c r="V69" s="167">
        <f t="shared" si="12"/>
        <v>26.046562500000004</v>
      </c>
      <c r="W69" s="167"/>
      <c r="X69" s="168"/>
      <c r="Y69" s="169"/>
      <c r="Z69" s="128">
        <v>100</v>
      </c>
      <c r="AA69" s="128">
        <v>100</v>
      </c>
      <c r="AB69" s="128">
        <v>100</v>
      </c>
    </row>
    <row r="70" spans="1:28" ht="59.25" hidden="1" x14ac:dyDescent="0.25">
      <c r="A70" s="543"/>
      <c r="B70" s="537"/>
      <c r="C70" s="139"/>
      <c r="D70" s="121" t="s">
        <v>89</v>
      </c>
      <c r="E70" s="467" t="s">
        <v>62</v>
      </c>
      <c r="F70" s="467" t="s">
        <v>62</v>
      </c>
      <c r="G70" s="469" t="s">
        <v>215</v>
      </c>
      <c r="H70" s="122" t="s">
        <v>104</v>
      </c>
      <c r="I70" s="505">
        <v>13</v>
      </c>
      <c r="J70" s="505">
        <v>13</v>
      </c>
      <c r="K70" s="505"/>
      <c r="L70" s="509"/>
      <c r="M70" s="453">
        <f t="shared" si="10"/>
        <v>13.65</v>
      </c>
      <c r="N70" s="454">
        <f t="shared" si="10"/>
        <v>13.65</v>
      </c>
      <c r="O70" s="454"/>
      <c r="P70" s="455"/>
      <c r="Q70" s="166">
        <f t="shared" si="11"/>
        <v>14.332500000000001</v>
      </c>
      <c r="R70" s="167">
        <f t="shared" si="11"/>
        <v>14.332500000000001</v>
      </c>
      <c r="S70" s="167"/>
      <c r="T70" s="168"/>
      <c r="U70" s="166">
        <f t="shared" si="12"/>
        <v>15.049125000000002</v>
      </c>
      <c r="V70" s="167">
        <f t="shared" si="12"/>
        <v>15.049125000000002</v>
      </c>
      <c r="W70" s="167"/>
      <c r="X70" s="168"/>
      <c r="Y70" s="169"/>
      <c r="Z70" s="128">
        <v>100</v>
      </c>
      <c r="AA70" s="128">
        <v>100</v>
      </c>
      <c r="AB70" s="128">
        <v>100</v>
      </c>
    </row>
    <row r="71" spans="1:28" ht="59.25" hidden="1" x14ac:dyDescent="0.25">
      <c r="A71" s="543"/>
      <c r="B71" s="537"/>
      <c r="C71" s="139"/>
      <c r="D71" s="130" t="s">
        <v>152</v>
      </c>
      <c r="E71" s="467" t="s">
        <v>63</v>
      </c>
      <c r="F71" s="467" t="s">
        <v>63</v>
      </c>
      <c r="G71" s="469" t="s">
        <v>215</v>
      </c>
      <c r="H71" s="122" t="s">
        <v>104</v>
      </c>
      <c r="I71" s="505">
        <v>37.4</v>
      </c>
      <c r="J71" s="505">
        <v>37.4</v>
      </c>
      <c r="K71" s="511">
        <v>1.2</v>
      </c>
      <c r="L71" s="509"/>
      <c r="M71" s="453">
        <f t="shared" si="10"/>
        <v>39.270000000000003</v>
      </c>
      <c r="N71" s="454">
        <f t="shared" si="10"/>
        <v>39.270000000000003</v>
      </c>
      <c r="O71" s="454"/>
      <c r="P71" s="455"/>
      <c r="Q71" s="166">
        <f t="shared" si="11"/>
        <v>41.233500000000006</v>
      </c>
      <c r="R71" s="167">
        <f t="shared" si="11"/>
        <v>41.233500000000006</v>
      </c>
      <c r="S71" s="167"/>
      <c r="T71" s="168"/>
      <c r="U71" s="166">
        <f t="shared" si="12"/>
        <v>43.295175000000008</v>
      </c>
      <c r="V71" s="167">
        <f t="shared" si="12"/>
        <v>43.295175000000008</v>
      </c>
      <c r="W71" s="170"/>
      <c r="X71" s="168"/>
      <c r="Y71" s="169"/>
      <c r="Z71" s="128">
        <v>100</v>
      </c>
      <c r="AA71" s="128">
        <v>100</v>
      </c>
      <c r="AB71" s="128">
        <v>100</v>
      </c>
    </row>
    <row r="72" spans="1:28" ht="6" customHeight="1" thickBot="1" x14ac:dyDescent="0.3">
      <c r="A72" s="543"/>
      <c r="B72" s="537"/>
      <c r="C72" s="139"/>
      <c r="D72" s="121" t="s">
        <v>90</v>
      </c>
      <c r="E72" s="467" t="s">
        <v>64</v>
      </c>
      <c r="F72" s="467" t="s">
        <v>64</v>
      </c>
      <c r="G72" s="469" t="s">
        <v>215</v>
      </c>
      <c r="H72" s="122" t="s">
        <v>104</v>
      </c>
      <c r="I72" s="505">
        <f>SUM(J72+L72)</f>
        <v>9.4</v>
      </c>
      <c r="J72" s="505">
        <v>9.4</v>
      </c>
      <c r="K72" s="505"/>
      <c r="L72" s="509"/>
      <c r="M72" s="453">
        <f t="shared" si="10"/>
        <v>9.870000000000001</v>
      </c>
      <c r="N72" s="454">
        <f t="shared" si="10"/>
        <v>9.870000000000001</v>
      </c>
      <c r="O72" s="454"/>
      <c r="P72" s="455"/>
      <c r="Q72" s="166">
        <f t="shared" si="11"/>
        <v>10.363500000000002</v>
      </c>
      <c r="R72" s="167">
        <f t="shared" si="11"/>
        <v>10.363500000000002</v>
      </c>
      <c r="S72" s="167"/>
      <c r="T72" s="168"/>
      <c r="U72" s="166">
        <f t="shared" si="12"/>
        <v>10.881675000000003</v>
      </c>
      <c r="V72" s="167">
        <f t="shared" si="12"/>
        <v>10.881675000000003</v>
      </c>
      <c r="W72" s="167"/>
      <c r="X72" s="168"/>
      <c r="Y72" s="169"/>
      <c r="Z72" s="128">
        <v>100</v>
      </c>
      <c r="AA72" s="128">
        <v>100</v>
      </c>
      <c r="AB72" s="128">
        <v>100</v>
      </c>
    </row>
    <row r="73" spans="1:28" ht="63.75" hidden="1" thickBot="1" x14ac:dyDescent="0.3">
      <c r="A73" s="543"/>
      <c r="B73" s="537"/>
      <c r="C73" s="139"/>
      <c r="D73" s="121" t="s">
        <v>134</v>
      </c>
      <c r="E73" s="467" t="s">
        <v>65</v>
      </c>
      <c r="F73" s="467" t="s">
        <v>65</v>
      </c>
      <c r="G73" s="469" t="s">
        <v>215</v>
      </c>
      <c r="H73" s="122" t="s">
        <v>104</v>
      </c>
      <c r="I73" s="505">
        <f>SUM(J73+L73)</f>
        <v>9.5</v>
      </c>
      <c r="J73" s="505">
        <v>9.5</v>
      </c>
      <c r="K73" s="505"/>
      <c r="L73" s="509"/>
      <c r="M73" s="453">
        <f t="shared" si="10"/>
        <v>9.9749999999999996</v>
      </c>
      <c r="N73" s="454">
        <f t="shared" si="10"/>
        <v>9.9749999999999996</v>
      </c>
      <c r="O73" s="454"/>
      <c r="P73" s="455"/>
      <c r="Q73" s="166">
        <f t="shared" si="11"/>
        <v>10.473750000000001</v>
      </c>
      <c r="R73" s="167">
        <f>N73*1.05</f>
        <v>10.473750000000001</v>
      </c>
      <c r="S73" s="167"/>
      <c r="T73" s="168"/>
      <c r="U73" s="166">
        <f t="shared" si="12"/>
        <v>10.997437500000002</v>
      </c>
      <c r="V73" s="167">
        <f>R73*1.05</f>
        <v>10.997437500000002</v>
      </c>
      <c r="W73" s="167"/>
      <c r="X73" s="168"/>
      <c r="Y73" s="169"/>
      <c r="Z73" s="128">
        <v>100</v>
      </c>
      <c r="AA73" s="128">
        <v>100</v>
      </c>
      <c r="AB73" s="128">
        <v>100</v>
      </c>
    </row>
    <row r="74" spans="1:28" ht="60" hidden="1" thickBot="1" x14ac:dyDescent="0.3">
      <c r="A74" s="543"/>
      <c r="B74" s="537"/>
      <c r="C74" s="139"/>
      <c r="D74" s="121" t="s">
        <v>91</v>
      </c>
      <c r="E74" s="467" t="s">
        <v>66</v>
      </c>
      <c r="F74" s="467" t="s">
        <v>66</v>
      </c>
      <c r="G74" s="469" t="s">
        <v>215</v>
      </c>
      <c r="H74" s="122" t="s">
        <v>104</v>
      </c>
      <c r="I74" s="505">
        <f>SUM(J74+L74)</f>
        <v>10.8</v>
      </c>
      <c r="J74" s="505">
        <v>8.8000000000000007</v>
      </c>
      <c r="K74" s="505"/>
      <c r="L74" s="123">
        <v>2</v>
      </c>
      <c r="M74" s="453">
        <f t="shared" si="10"/>
        <v>11.340000000000002</v>
      </c>
      <c r="N74" s="454">
        <f t="shared" si="10"/>
        <v>9.240000000000002</v>
      </c>
      <c r="O74" s="454"/>
      <c r="P74" s="457">
        <v>2</v>
      </c>
      <c r="Q74" s="166">
        <f t="shared" si="11"/>
        <v>11.907000000000002</v>
      </c>
      <c r="R74" s="167">
        <f>N74*1.05</f>
        <v>9.7020000000000017</v>
      </c>
      <c r="S74" s="167"/>
      <c r="T74" s="168"/>
      <c r="U74" s="166">
        <f t="shared" si="12"/>
        <v>12.502350000000002</v>
      </c>
      <c r="V74" s="167">
        <f>R74*1.05</f>
        <v>10.187100000000003</v>
      </c>
      <c r="W74" s="167"/>
      <c r="X74" s="168"/>
      <c r="Y74" s="169"/>
      <c r="Z74" s="128">
        <v>100</v>
      </c>
      <c r="AA74" s="128">
        <v>100</v>
      </c>
      <c r="AB74" s="128">
        <v>100</v>
      </c>
    </row>
    <row r="75" spans="1:28" ht="60" hidden="1" thickBot="1" x14ac:dyDescent="0.3">
      <c r="A75" s="544"/>
      <c r="B75" s="171"/>
      <c r="C75" s="172"/>
      <c r="D75" s="173" t="s">
        <v>92</v>
      </c>
      <c r="E75" s="481" t="s">
        <v>67</v>
      </c>
      <c r="F75" s="481" t="s">
        <v>67</v>
      </c>
      <c r="G75" s="469" t="s">
        <v>215</v>
      </c>
      <c r="H75" s="122" t="s">
        <v>104</v>
      </c>
      <c r="I75" s="505"/>
      <c r="J75" s="512"/>
      <c r="K75" s="512"/>
      <c r="L75" s="513"/>
      <c r="M75" s="453"/>
      <c r="N75" s="454"/>
      <c r="O75" s="454"/>
      <c r="P75" s="458"/>
      <c r="Q75" s="166"/>
      <c r="R75" s="167"/>
      <c r="S75" s="167"/>
      <c r="T75" s="174"/>
      <c r="U75" s="166"/>
      <c r="V75" s="167"/>
      <c r="W75" s="175"/>
      <c r="X75" s="174"/>
      <c r="Y75" s="176"/>
      <c r="Z75" s="128">
        <v>100</v>
      </c>
      <c r="AA75" s="128">
        <v>100</v>
      </c>
      <c r="AB75" s="128">
        <v>100</v>
      </c>
    </row>
    <row r="76" spans="1:28" s="76" customFormat="1" ht="63.75" hidden="1" thickBot="1" x14ac:dyDescent="0.3">
      <c r="A76" s="1582"/>
      <c r="B76" s="1459"/>
      <c r="C76" s="1583"/>
      <c r="D76" s="121" t="s">
        <v>121</v>
      </c>
      <c r="E76" s="467" t="s">
        <v>120</v>
      </c>
      <c r="F76" s="467" t="s">
        <v>120</v>
      </c>
      <c r="G76" s="469" t="s">
        <v>215</v>
      </c>
      <c r="H76" s="122" t="s">
        <v>104</v>
      </c>
      <c r="I76" s="505">
        <f>SUM(J76+L76)</f>
        <v>0.6</v>
      </c>
      <c r="J76" s="505">
        <v>0.6</v>
      </c>
      <c r="K76" s="505"/>
      <c r="L76" s="509"/>
      <c r="M76" s="453">
        <f>I76*1.05</f>
        <v>0.63</v>
      </c>
      <c r="N76" s="454">
        <f>J76*1.05</f>
        <v>0.63</v>
      </c>
      <c r="O76" s="454"/>
      <c r="P76" s="455"/>
      <c r="Q76" s="166">
        <f>M76*1.05</f>
        <v>0.66150000000000009</v>
      </c>
      <c r="R76" s="167">
        <f>N76*1.05</f>
        <v>0.66150000000000009</v>
      </c>
      <c r="S76" s="167"/>
      <c r="T76" s="168"/>
      <c r="U76" s="166">
        <f t="shared" si="12"/>
        <v>0.69457500000000016</v>
      </c>
      <c r="V76" s="167">
        <f>R76*1.05</f>
        <v>0.69457500000000016</v>
      </c>
      <c r="W76" s="167"/>
      <c r="X76" s="168"/>
      <c r="Y76" s="169"/>
      <c r="Z76" s="128">
        <v>100</v>
      </c>
      <c r="AA76" s="128">
        <v>100</v>
      </c>
      <c r="AB76" s="128">
        <v>100</v>
      </c>
    </row>
    <row r="77" spans="1:28" ht="60" hidden="1" thickBot="1" x14ac:dyDescent="0.3">
      <c r="A77" s="1582"/>
      <c r="B77" s="1459"/>
      <c r="C77" s="1583"/>
      <c r="D77" s="177" t="s">
        <v>93</v>
      </c>
      <c r="E77" s="482" t="s">
        <v>68</v>
      </c>
      <c r="F77" s="482" t="s">
        <v>68</v>
      </c>
      <c r="G77" s="469" t="s">
        <v>215</v>
      </c>
      <c r="H77" s="178" t="s">
        <v>104</v>
      </c>
      <c r="I77" s="505"/>
      <c r="J77" s="514"/>
      <c r="K77" s="514"/>
      <c r="L77" s="515"/>
      <c r="M77" s="453"/>
      <c r="N77" s="454"/>
      <c r="O77" s="454"/>
      <c r="P77" s="459"/>
      <c r="Q77" s="166"/>
      <c r="R77" s="167"/>
      <c r="S77" s="167"/>
      <c r="T77" s="179"/>
      <c r="U77" s="166"/>
      <c r="V77" s="167"/>
      <c r="W77" s="180"/>
      <c r="X77" s="179"/>
      <c r="Y77" s="181"/>
      <c r="Z77" s="128">
        <v>100</v>
      </c>
      <c r="AA77" s="128">
        <v>100</v>
      </c>
      <c r="AB77" s="128">
        <v>100</v>
      </c>
    </row>
    <row r="78" spans="1:28" s="79" customFormat="1" ht="60" hidden="1" thickBot="1" x14ac:dyDescent="0.3">
      <c r="A78" s="1582"/>
      <c r="B78" s="1459"/>
      <c r="C78" s="1583"/>
      <c r="D78" s="121" t="s">
        <v>135</v>
      </c>
      <c r="E78" s="467" t="s">
        <v>69</v>
      </c>
      <c r="F78" s="467" t="s">
        <v>69</v>
      </c>
      <c r="G78" s="469" t="s">
        <v>215</v>
      </c>
      <c r="H78" s="122" t="s">
        <v>104</v>
      </c>
      <c r="I78" s="505">
        <f>SUM(J78+L78)</f>
        <v>37.799999999999997</v>
      </c>
      <c r="J78" s="505">
        <v>37.799999999999997</v>
      </c>
      <c r="K78" s="505">
        <v>10</v>
      </c>
      <c r="L78" s="509"/>
      <c r="M78" s="453">
        <f>I78*1.05</f>
        <v>39.69</v>
      </c>
      <c r="N78" s="454">
        <f>J78*1.05</f>
        <v>39.69</v>
      </c>
      <c r="O78" s="454">
        <f>K78*1.05</f>
        <v>10.5</v>
      </c>
      <c r="P78" s="455"/>
      <c r="Q78" s="166">
        <f>M78*1.05</f>
        <v>41.674500000000002</v>
      </c>
      <c r="R78" s="167">
        <f>N78*1.05</f>
        <v>41.674500000000002</v>
      </c>
      <c r="S78" s="167">
        <f>O78*1.05</f>
        <v>11.025</v>
      </c>
      <c r="T78" s="168"/>
      <c r="U78" s="166">
        <f t="shared" si="12"/>
        <v>43.758225000000003</v>
      </c>
      <c r="V78" s="167">
        <f>R78*1.05</f>
        <v>43.758225000000003</v>
      </c>
      <c r="W78" s="167">
        <f>S78*1.05</f>
        <v>11.576250000000002</v>
      </c>
      <c r="X78" s="168"/>
      <c r="Y78" s="169"/>
      <c r="Z78" s="128">
        <v>100</v>
      </c>
      <c r="AA78" s="128">
        <v>100</v>
      </c>
      <c r="AB78" s="128">
        <v>100</v>
      </c>
    </row>
    <row r="79" spans="1:28" ht="60" hidden="1" thickBot="1" x14ac:dyDescent="0.3">
      <c r="A79" s="543"/>
      <c r="B79" s="537"/>
      <c r="C79" s="139"/>
      <c r="D79" s="121" t="s">
        <v>107</v>
      </c>
      <c r="E79" s="467" t="s">
        <v>70</v>
      </c>
      <c r="F79" s="467" t="s">
        <v>70</v>
      </c>
      <c r="G79" s="469" t="s">
        <v>215</v>
      </c>
      <c r="H79" s="122" t="s">
        <v>104</v>
      </c>
      <c r="I79" s="505">
        <f>SUM(J79+L79)</f>
        <v>7.6</v>
      </c>
      <c r="J79" s="505">
        <v>7.6</v>
      </c>
      <c r="K79" s="505"/>
      <c r="L79" s="509"/>
      <c r="M79" s="453">
        <f>I79*1.05</f>
        <v>7.9799999999999995</v>
      </c>
      <c r="N79" s="454">
        <f>J79*1.05</f>
        <v>7.9799999999999995</v>
      </c>
      <c r="O79" s="454"/>
      <c r="P79" s="455"/>
      <c r="Q79" s="166">
        <f>M79*1.05</f>
        <v>8.3789999999999996</v>
      </c>
      <c r="R79" s="167">
        <f>N79*1.05</f>
        <v>8.3789999999999996</v>
      </c>
      <c r="S79" s="167"/>
      <c r="T79" s="168"/>
      <c r="U79" s="166">
        <f t="shared" si="12"/>
        <v>8.7979500000000002</v>
      </c>
      <c r="V79" s="167">
        <f>R79*1.05</f>
        <v>8.7979500000000002</v>
      </c>
      <c r="W79" s="167"/>
      <c r="X79" s="168"/>
      <c r="Y79" s="169"/>
      <c r="Z79" s="128">
        <v>100</v>
      </c>
      <c r="AA79" s="128">
        <v>100</v>
      </c>
      <c r="AB79" s="128">
        <v>100</v>
      </c>
    </row>
    <row r="80" spans="1:28" ht="60" hidden="1" thickBot="1" x14ac:dyDescent="0.3">
      <c r="A80" s="543"/>
      <c r="B80" s="182"/>
      <c r="C80" s="139"/>
      <c r="D80" s="121" t="s">
        <v>74</v>
      </c>
      <c r="E80" s="467" t="s">
        <v>71</v>
      </c>
      <c r="F80" s="467" t="s">
        <v>71</v>
      </c>
      <c r="G80" s="469" t="s">
        <v>215</v>
      </c>
      <c r="H80" s="133" t="s">
        <v>104</v>
      </c>
      <c r="I80" s="526">
        <f>SUM(J80+L80)</f>
        <v>10</v>
      </c>
      <c r="J80" s="526">
        <v>6</v>
      </c>
      <c r="K80" s="512">
        <v>2</v>
      </c>
      <c r="L80" s="516">
        <v>4</v>
      </c>
      <c r="M80" s="460">
        <f>I80*1.05</f>
        <v>10.5</v>
      </c>
      <c r="N80" s="461">
        <f>J80*1.05</f>
        <v>6.3000000000000007</v>
      </c>
      <c r="O80" s="461"/>
      <c r="P80" s="462">
        <v>4</v>
      </c>
      <c r="Q80" s="183">
        <f>M80*1.05</f>
        <v>11.025</v>
      </c>
      <c r="R80" s="175">
        <f>N80*1.05</f>
        <v>6.6150000000000011</v>
      </c>
      <c r="S80" s="175"/>
      <c r="T80" s="174"/>
      <c r="U80" s="183">
        <f t="shared" si="12"/>
        <v>11.576250000000002</v>
      </c>
      <c r="V80" s="175">
        <f>R80*1.05</f>
        <v>6.9457500000000012</v>
      </c>
      <c r="W80" s="175"/>
      <c r="X80" s="174"/>
      <c r="Y80" s="176"/>
      <c r="Z80" s="138">
        <v>100</v>
      </c>
      <c r="AA80" s="138">
        <v>100</v>
      </c>
      <c r="AB80" s="138">
        <v>100</v>
      </c>
    </row>
    <row r="81" spans="1:94" ht="15.75" customHeight="1" thickBot="1" x14ac:dyDescent="0.25">
      <c r="A81" s="543"/>
      <c r="B81" s="182"/>
      <c r="C81" s="139"/>
      <c r="D81" s="1583" t="s">
        <v>109</v>
      </c>
      <c r="E81" s="1583"/>
      <c r="F81" s="1583"/>
      <c r="G81" s="1583"/>
      <c r="H81" s="520" t="s">
        <v>8</v>
      </c>
      <c r="I81" s="507">
        <f>SUM(I62:I80)</f>
        <v>400.6</v>
      </c>
      <c r="J81" s="507">
        <f>SUM(J62:J80)</f>
        <v>394.6</v>
      </c>
      <c r="K81" s="507">
        <f t="shared" ref="K81:W81" si="13">SUM(K62:K80)</f>
        <v>13.2</v>
      </c>
      <c r="L81" s="508">
        <f t="shared" si="13"/>
        <v>6</v>
      </c>
      <c r="M81" s="506">
        <f t="shared" si="13"/>
        <v>420.63</v>
      </c>
      <c r="N81" s="507">
        <f t="shared" si="13"/>
        <v>414.33000000000004</v>
      </c>
      <c r="O81" s="507">
        <f t="shared" si="13"/>
        <v>10.5</v>
      </c>
      <c r="P81" s="508">
        <f t="shared" si="13"/>
        <v>6</v>
      </c>
      <c r="Q81" s="506">
        <f>SUM(Q62:Q80)</f>
        <v>441.66149999999999</v>
      </c>
      <c r="R81" s="507">
        <f>SUM(R62:R80)</f>
        <v>435.04650000000004</v>
      </c>
      <c r="S81" s="507">
        <f t="shared" si="13"/>
        <v>11.025</v>
      </c>
      <c r="T81" s="508"/>
      <c r="U81" s="506">
        <f t="shared" si="13"/>
        <v>463.74457500000005</v>
      </c>
      <c r="V81" s="184">
        <f t="shared" si="13"/>
        <v>456.79882500000002</v>
      </c>
      <c r="W81" s="184">
        <f t="shared" si="13"/>
        <v>11.576250000000002</v>
      </c>
      <c r="X81" s="185"/>
      <c r="Y81" s="186"/>
      <c r="Z81" s="165"/>
      <c r="AA81" s="165"/>
      <c r="AB81" s="165"/>
      <c r="AC81" s="63"/>
      <c r="AE81" s="77"/>
    </row>
    <row r="82" spans="1:94" ht="25.5" customHeight="1" thickBot="1" x14ac:dyDescent="0.25">
      <c r="A82" s="543" t="s">
        <v>10</v>
      </c>
      <c r="B82" s="182" t="s">
        <v>10</v>
      </c>
      <c r="C82" s="1584" t="s">
        <v>102</v>
      </c>
      <c r="D82" s="1584"/>
      <c r="E82" s="1584"/>
      <c r="F82" s="1584"/>
      <c r="G82" s="1584"/>
      <c r="H82" s="1585"/>
      <c r="I82" s="187">
        <f t="shared" ref="I82:P82" si="14">SUM(I37+I60+I81)</f>
        <v>8698.9</v>
      </c>
      <c r="J82" s="187">
        <f t="shared" si="14"/>
        <v>8926.7000000000007</v>
      </c>
      <c r="K82" s="187">
        <f t="shared" si="14"/>
        <v>5465.0700000000006</v>
      </c>
      <c r="L82" s="187">
        <f t="shared" si="14"/>
        <v>69.099999999999994</v>
      </c>
      <c r="M82" s="187">
        <f t="shared" si="14"/>
        <v>9440.6449999999986</v>
      </c>
      <c r="N82" s="187">
        <f t="shared" si="14"/>
        <v>9373.0349999999999</v>
      </c>
      <c r="O82" s="187">
        <f>SUM(O37+M82+O60+O81)</f>
        <v>15155.343499999999</v>
      </c>
      <c r="P82" s="187">
        <f t="shared" si="14"/>
        <v>6</v>
      </c>
      <c r="Q82" s="187">
        <f>SUM(Q37,Q60,Q81)</f>
        <v>9912.6772500000025</v>
      </c>
      <c r="R82" s="187">
        <f t="shared" ref="R82:W82" si="15">SUM(R37+R60+R81)</f>
        <v>9841.6867500000008</v>
      </c>
      <c r="S82" s="187">
        <f t="shared" si="15"/>
        <v>6000.4334249999993</v>
      </c>
      <c r="T82" s="187">
        <f t="shared" si="15"/>
        <v>0</v>
      </c>
      <c r="U82" s="187">
        <f t="shared" si="15"/>
        <v>10408.3111125</v>
      </c>
      <c r="V82" s="187">
        <f t="shared" si="15"/>
        <v>10333.771087499999</v>
      </c>
      <c r="W82" s="187">
        <f t="shared" si="15"/>
        <v>6300.4550962499998</v>
      </c>
      <c r="X82" s="187">
        <f>SUM(X37+X60+X81)</f>
        <v>0</v>
      </c>
      <c r="Y82" s="1586"/>
      <c r="Z82" s="1586"/>
      <c r="AA82" s="1586"/>
      <c r="AB82" s="1586"/>
      <c r="AC82" s="61">
        <f>I37+I60+I81</f>
        <v>8698.9</v>
      </c>
    </row>
    <row r="83" spans="1:94" ht="26.25" customHeight="1" thickBot="1" x14ac:dyDescent="0.25">
      <c r="A83" s="543" t="s">
        <v>10</v>
      </c>
      <c r="B83" s="182" t="s">
        <v>11</v>
      </c>
      <c r="C83" s="1569" t="s">
        <v>166</v>
      </c>
      <c r="D83" s="1569"/>
      <c r="E83" s="1569"/>
      <c r="F83" s="1569"/>
      <c r="G83" s="1569"/>
      <c r="H83" s="1569"/>
      <c r="I83" s="1569"/>
      <c r="J83" s="1569"/>
      <c r="K83" s="1569"/>
      <c r="L83" s="1569"/>
      <c r="M83" s="1569"/>
      <c r="N83" s="1569"/>
      <c r="O83" s="1569"/>
      <c r="P83" s="1569"/>
      <c r="Q83" s="1569"/>
      <c r="R83" s="1569"/>
      <c r="S83" s="1569"/>
      <c r="T83" s="1569"/>
      <c r="U83" s="1569"/>
      <c r="V83" s="1569"/>
      <c r="W83" s="1569"/>
      <c r="X83" s="1569"/>
      <c r="Y83" s="1569"/>
      <c r="Z83" s="1569"/>
      <c r="AA83" s="1569"/>
      <c r="AB83" s="1569"/>
    </row>
    <row r="84" spans="1:94" ht="23.25" customHeight="1" x14ac:dyDescent="0.2">
      <c r="A84" s="538" t="s">
        <v>10</v>
      </c>
      <c r="B84" s="188" t="s">
        <v>11</v>
      </c>
      <c r="C84" s="189" t="s">
        <v>10</v>
      </c>
      <c r="D84" s="1570" t="s">
        <v>165</v>
      </c>
      <c r="E84" s="1571"/>
      <c r="F84" s="1571"/>
      <c r="G84" s="1571"/>
      <c r="H84" s="1571"/>
      <c r="I84" s="1571"/>
      <c r="J84" s="1571"/>
      <c r="K84" s="1571"/>
      <c r="L84" s="1571"/>
      <c r="M84" s="1571"/>
      <c r="N84" s="1571"/>
      <c r="O84" s="1571"/>
      <c r="P84" s="1571"/>
      <c r="Q84" s="1571"/>
      <c r="R84" s="1571"/>
      <c r="S84" s="1571"/>
      <c r="T84" s="1571"/>
      <c r="U84" s="1571"/>
      <c r="V84" s="1571"/>
      <c r="W84" s="1571"/>
      <c r="X84" s="1571"/>
      <c r="Y84" s="1572"/>
      <c r="Z84" s="1572"/>
      <c r="AA84" s="1572"/>
      <c r="AB84" s="1573"/>
      <c r="AE84" s="77"/>
    </row>
    <row r="85" spans="1:94" s="82" customFormat="1" ht="53.25" customHeight="1" thickBot="1" x14ac:dyDescent="0.25">
      <c r="A85" s="1574"/>
      <c r="B85" s="1576"/>
      <c r="C85" s="1578"/>
      <c r="D85" s="1580" t="s">
        <v>143</v>
      </c>
      <c r="E85" s="1566" t="s">
        <v>72</v>
      </c>
      <c r="F85" s="1568" t="s">
        <v>72</v>
      </c>
      <c r="G85" s="1531" t="s">
        <v>219</v>
      </c>
      <c r="H85" s="151" t="s">
        <v>151</v>
      </c>
      <c r="I85" s="190">
        <v>42.6</v>
      </c>
      <c r="J85" s="138">
        <v>42.6</v>
      </c>
      <c r="K85" s="138"/>
      <c r="L85" s="191"/>
      <c r="M85" s="192"/>
      <c r="N85" s="193"/>
      <c r="O85" s="193"/>
      <c r="P85" s="194"/>
      <c r="Q85" s="388"/>
      <c r="R85" s="195"/>
      <c r="S85" s="196"/>
      <c r="T85" s="197"/>
      <c r="U85" s="198"/>
      <c r="V85" s="199"/>
      <c r="W85" s="199"/>
      <c r="X85" s="197"/>
      <c r="Y85" s="200"/>
      <c r="Z85" s="138"/>
      <c r="AA85" s="138"/>
      <c r="AB85" s="138"/>
      <c r="AC85" s="80"/>
      <c r="AD85" s="80"/>
      <c r="AE85" s="81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</row>
    <row r="86" spans="1:94" s="82" customFormat="1" ht="16.5" thickBot="1" x14ac:dyDescent="0.25">
      <c r="A86" s="1575"/>
      <c r="B86" s="1577"/>
      <c r="C86" s="1579"/>
      <c r="D86" s="1581"/>
      <c r="E86" s="1567"/>
      <c r="F86" s="1568"/>
      <c r="G86" s="1533"/>
      <c r="H86" s="201" t="s">
        <v>8</v>
      </c>
      <c r="I86" s="158">
        <v>42.6</v>
      </c>
      <c r="J86" s="159">
        <v>42.6</v>
      </c>
      <c r="K86" s="203"/>
      <c r="L86" s="204"/>
      <c r="M86" s="205"/>
      <c r="N86" s="203"/>
      <c r="O86" s="203"/>
      <c r="P86" s="204"/>
      <c r="Q86" s="202"/>
      <c r="R86" s="205"/>
      <c r="S86" s="203"/>
      <c r="T86" s="204"/>
      <c r="U86" s="205"/>
      <c r="V86" s="203"/>
      <c r="W86" s="203"/>
      <c r="X86" s="204"/>
      <c r="Y86" s="410"/>
      <c r="Z86" s="411"/>
      <c r="AA86" s="411"/>
      <c r="AB86" s="411"/>
      <c r="AC86" s="80"/>
      <c r="AD86" s="80"/>
      <c r="AE86" s="81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</row>
    <row r="87" spans="1:94" s="76" customFormat="1" ht="45.75" customHeight="1" thickBot="1" x14ac:dyDescent="0.25">
      <c r="A87" s="1549"/>
      <c r="B87" s="206"/>
      <c r="C87" s="207"/>
      <c r="D87" s="1565" t="s">
        <v>73</v>
      </c>
      <c r="E87" s="1566" t="s">
        <v>72</v>
      </c>
      <c r="F87" s="1568" t="s">
        <v>72</v>
      </c>
      <c r="G87" s="1534" t="s">
        <v>219</v>
      </c>
      <c r="H87" s="208" t="s">
        <v>151</v>
      </c>
      <c r="I87" s="209">
        <v>73.400000000000006</v>
      </c>
      <c r="J87" s="210">
        <v>73.400000000000006</v>
      </c>
      <c r="K87" s="211"/>
      <c r="L87" s="212"/>
      <c r="M87" s="213">
        <v>300</v>
      </c>
      <c r="N87" s="214"/>
      <c r="O87" s="214"/>
      <c r="P87" s="215">
        <v>300</v>
      </c>
      <c r="Q87" s="209">
        <v>487.6</v>
      </c>
      <c r="R87" s="216"/>
      <c r="S87" s="217"/>
      <c r="T87" s="218">
        <v>487.6</v>
      </c>
      <c r="U87" s="219"/>
      <c r="V87" s="220"/>
      <c r="W87" s="220"/>
      <c r="X87" s="221"/>
      <c r="Y87" s="413" t="s">
        <v>169</v>
      </c>
      <c r="Z87" s="273"/>
      <c r="AA87" s="273" t="s">
        <v>77</v>
      </c>
      <c r="AB87" s="143"/>
      <c r="AC87" s="61"/>
      <c r="AD87" s="61"/>
      <c r="AE87" s="77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</row>
    <row r="88" spans="1:94" s="76" customFormat="1" ht="16.5" thickBot="1" x14ac:dyDescent="0.25">
      <c r="A88" s="1548"/>
      <c r="B88" s="222"/>
      <c r="C88" s="189"/>
      <c r="D88" s="1565"/>
      <c r="E88" s="1567"/>
      <c r="F88" s="1568"/>
      <c r="G88" s="1534"/>
      <c r="H88" s="223" t="s">
        <v>8</v>
      </c>
      <c r="I88" s="158">
        <v>73.400000000000006</v>
      </c>
      <c r="J88" s="159">
        <v>73.400000000000006</v>
      </c>
      <c r="K88" s="159"/>
      <c r="L88" s="160"/>
      <c r="M88" s="224">
        <f>SUM(M85:M87)</f>
        <v>300</v>
      </c>
      <c r="N88" s="159"/>
      <c r="O88" s="159"/>
      <c r="P88" s="160">
        <v>300</v>
      </c>
      <c r="Q88" s="158">
        <v>487.6</v>
      </c>
      <c r="R88" s="224"/>
      <c r="S88" s="159"/>
      <c r="T88" s="160">
        <v>487.6</v>
      </c>
      <c r="U88" s="161"/>
      <c r="V88" s="162"/>
      <c r="W88" s="162"/>
      <c r="X88" s="163"/>
      <c r="Y88" s="225"/>
      <c r="Z88" s="226"/>
      <c r="AA88" s="226"/>
      <c r="AB88" s="226"/>
      <c r="AC88" s="61"/>
      <c r="AD88" s="61"/>
      <c r="AE88" s="77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</row>
    <row r="89" spans="1:94" ht="40.5" customHeight="1" x14ac:dyDescent="0.2">
      <c r="A89" s="412" t="s">
        <v>10</v>
      </c>
      <c r="B89" s="1562" t="s">
        <v>11</v>
      </c>
      <c r="C89" s="1563" t="s">
        <v>232</v>
      </c>
      <c r="D89" s="1564" t="s">
        <v>123</v>
      </c>
      <c r="E89" s="1508" t="s">
        <v>61</v>
      </c>
      <c r="F89" s="1508" t="s">
        <v>61</v>
      </c>
      <c r="G89" s="1531" t="s">
        <v>219</v>
      </c>
      <c r="H89" s="249" t="s">
        <v>52</v>
      </c>
      <c r="I89" s="233">
        <v>2.2999999999999998</v>
      </c>
      <c r="J89" s="235"/>
      <c r="K89" s="235"/>
      <c r="L89" s="236">
        <v>2.2999999999999998</v>
      </c>
      <c r="M89" s="250"/>
      <c r="N89" s="231"/>
      <c r="O89" s="231"/>
      <c r="P89" s="251"/>
      <c r="Q89" s="233"/>
      <c r="R89" s="234"/>
      <c r="S89" s="235"/>
      <c r="T89" s="236"/>
      <c r="U89" s="234"/>
      <c r="V89" s="252"/>
      <c r="W89" s="252"/>
      <c r="X89" s="253"/>
      <c r="Y89" s="1544" t="s">
        <v>170</v>
      </c>
      <c r="Z89" s="235"/>
      <c r="AA89" s="235"/>
      <c r="AB89" s="235"/>
      <c r="AC89" s="83"/>
      <c r="AD89" s="83"/>
      <c r="AE89" s="84"/>
      <c r="AF89" s="83"/>
      <c r="AI89" s="77"/>
    </row>
    <row r="90" spans="1:94" ht="43.5" customHeight="1" x14ac:dyDescent="0.2">
      <c r="A90" s="1547"/>
      <c r="B90" s="1562"/>
      <c r="C90" s="1563"/>
      <c r="D90" s="1564"/>
      <c r="E90" s="1509"/>
      <c r="F90" s="1509"/>
      <c r="G90" s="1532"/>
      <c r="H90" s="254" t="s">
        <v>80</v>
      </c>
      <c r="I90" s="255">
        <v>24.5</v>
      </c>
      <c r="J90" s="240"/>
      <c r="K90" s="240"/>
      <c r="L90" s="241">
        <v>24.5</v>
      </c>
      <c r="M90" s="256">
        <v>10.199999999999999</v>
      </c>
      <c r="N90" s="257"/>
      <c r="O90" s="257"/>
      <c r="P90" s="258">
        <v>10.199999999999999</v>
      </c>
      <c r="Q90" s="259"/>
      <c r="R90" s="260"/>
      <c r="S90" s="261"/>
      <c r="T90" s="262"/>
      <c r="U90" s="260"/>
      <c r="V90" s="261"/>
      <c r="W90" s="261"/>
      <c r="X90" s="262"/>
      <c r="Y90" s="1545"/>
      <c r="Z90" s="376">
        <v>1</v>
      </c>
      <c r="AA90" s="240"/>
      <c r="AB90" s="240"/>
      <c r="AE90" s="77"/>
      <c r="AI90" s="77"/>
    </row>
    <row r="91" spans="1:94" ht="54" customHeight="1" thickBot="1" x14ac:dyDescent="0.25">
      <c r="A91" s="1547"/>
      <c r="B91" s="1550"/>
      <c r="C91" s="1552"/>
      <c r="D91" s="1564"/>
      <c r="E91" s="1509"/>
      <c r="F91" s="1509"/>
      <c r="G91" s="1538"/>
      <c r="H91" s="263" t="s">
        <v>75</v>
      </c>
      <c r="I91" s="245"/>
      <c r="J91" s="246"/>
      <c r="K91" s="246"/>
      <c r="L91" s="247"/>
      <c r="M91" s="192"/>
      <c r="N91" s="193"/>
      <c r="O91" s="193"/>
      <c r="P91" s="194"/>
      <c r="Q91" s="264"/>
      <c r="R91" s="265"/>
      <c r="S91" s="266"/>
      <c r="T91" s="267"/>
      <c r="U91" s="265"/>
      <c r="V91" s="266"/>
      <c r="W91" s="266"/>
      <c r="X91" s="267"/>
      <c r="Y91" s="1546"/>
      <c r="Z91" s="268"/>
      <c r="AA91" s="268"/>
      <c r="AB91" s="268"/>
      <c r="AE91" s="77"/>
      <c r="AI91" s="77"/>
    </row>
    <row r="92" spans="1:94" ht="17.25" customHeight="1" thickBot="1" x14ac:dyDescent="0.25">
      <c r="A92" s="1548"/>
      <c r="B92" s="269"/>
      <c r="C92" s="387"/>
      <c r="D92" s="1564"/>
      <c r="E92" s="1510"/>
      <c r="F92" s="1510"/>
      <c r="G92" s="1539"/>
      <c r="H92" s="271" t="s">
        <v>8</v>
      </c>
      <c r="I92" s="113">
        <v>26.8</v>
      </c>
      <c r="J92" s="114"/>
      <c r="K92" s="114"/>
      <c r="L92" s="115">
        <v>26.8</v>
      </c>
      <c r="M92" s="116">
        <v>10.199999999999999</v>
      </c>
      <c r="N92" s="114"/>
      <c r="O92" s="114"/>
      <c r="P92" s="115">
        <v>10.199999999999999</v>
      </c>
      <c r="Q92" s="113"/>
      <c r="R92" s="116"/>
      <c r="S92" s="114"/>
      <c r="T92" s="115"/>
      <c r="U92" s="116"/>
      <c r="V92" s="114"/>
      <c r="W92" s="114"/>
      <c r="X92" s="115"/>
      <c r="Y92" s="272"/>
      <c r="Z92" s="273"/>
      <c r="AA92" s="273"/>
      <c r="AB92" s="273"/>
      <c r="AE92" s="77"/>
      <c r="AI92" s="77"/>
    </row>
    <row r="93" spans="1:94" s="83" customFormat="1" ht="23.25" customHeight="1" x14ac:dyDescent="0.2">
      <c r="A93" s="1549" t="s">
        <v>10</v>
      </c>
      <c r="B93" s="1550" t="s">
        <v>11</v>
      </c>
      <c r="C93" s="1552" t="s">
        <v>233</v>
      </c>
      <c r="D93" s="1554" t="s">
        <v>230</v>
      </c>
      <c r="E93" s="1508" t="s">
        <v>72</v>
      </c>
      <c r="F93" s="1557" t="s">
        <v>72</v>
      </c>
      <c r="G93" s="1531" t="s">
        <v>219</v>
      </c>
      <c r="H93" s="274" t="s">
        <v>83</v>
      </c>
      <c r="I93" s="275"/>
      <c r="J93" s="276"/>
      <c r="K93" s="276"/>
      <c r="L93" s="277"/>
      <c r="M93" s="230">
        <v>27</v>
      </c>
      <c r="N93" s="278"/>
      <c r="O93" s="278"/>
      <c r="P93" s="232">
        <v>27</v>
      </c>
      <c r="Q93" s="279">
        <v>8.3000000000000007</v>
      </c>
      <c r="R93" s="280"/>
      <c r="S93" s="281"/>
      <c r="T93" s="282">
        <v>8.3000000000000007</v>
      </c>
      <c r="U93" s="280"/>
      <c r="V93" s="283"/>
      <c r="W93" s="283"/>
      <c r="X93" s="284"/>
      <c r="Y93" s="1558" t="s">
        <v>216</v>
      </c>
      <c r="Z93" s="285"/>
      <c r="AA93" s="377" t="s">
        <v>77</v>
      </c>
      <c r="AB93" s="285"/>
      <c r="AE93" s="84"/>
    </row>
    <row r="94" spans="1:94" ht="26.25" customHeight="1" x14ac:dyDescent="0.2">
      <c r="A94" s="1547"/>
      <c r="B94" s="1551"/>
      <c r="C94" s="1553"/>
      <c r="D94" s="1555"/>
      <c r="E94" s="1509"/>
      <c r="F94" s="1557"/>
      <c r="G94" s="1532"/>
      <c r="H94" s="254" t="s">
        <v>75</v>
      </c>
      <c r="I94" s="286"/>
      <c r="J94" s="287"/>
      <c r="K94" s="287" t="s">
        <v>239</v>
      </c>
      <c r="L94" s="288"/>
      <c r="M94" s="256"/>
      <c r="N94" s="257"/>
      <c r="O94" s="257"/>
      <c r="P94" s="258"/>
      <c r="Q94" s="259">
        <v>434.4</v>
      </c>
      <c r="R94" s="260"/>
      <c r="S94" s="261"/>
      <c r="T94" s="262">
        <v>434.4</v>
      </c>
      <c r="U94" s="260"/>
      <c r="V94" s="261"/>
      <c r="W94" s="261"/>
      <c r="X94" s="262"/>
      <c r="Y94" s="1541"/>
      <c r="Z94" s="240"/>
      <c r="AA94" s="240"/>
      <c r="AB94" s="240"/>
      <c r="AE94" s="77"/>
    </row>
    <row r="95" spans="1:94" ht="24.75" customHeight="1" thickBot="1" x14ac:dyDescent="0.25">
      <c r="A95" s="1547"/>
      <c r="B95" s="1551"/>
      <c r="C95" s="1553"/>
      <c r="D95" s="1555"/>
      <c r="E95" s="1509"/>
      <c r="F95" s="1557"/>
      <c r="G95" s="1538"/>
      <c r="H95" s="263" t="s">
        <v>80</v>
      </c>
      <c r="I95" s="289"/>
      <c r="J95" s="290"/>
      <c r="K95" s="290"/>
      <c r="L95" s="291"/>
      <c r="M95" s="192"/>
      <c r="N95" s="193"/>
      <c r="O95" s="193"/>
      <c r="P95" s="194"/>
      <c r="Q95" s="264">
        <v>38.299999999999997</v>
      </c>
      <c r="R95" s="265"/>
      <c r="S95" s="266"/>
      <c r="T95" s="267">
        <v>38.299999999999997</v>
      </c>
      <c r="U95" s="265"/>
      <c r="V95" s="266"/>
      <c r="W95" s="266"/>
      <c r="X95" s="267"/>
      <c r="Y95" s="1541"/>
      <c r="Z95" s="240"/>
      <c r="AA95" s="240"/>
      <c r="AB95" s="240"/>
      <c r="AE95" s="77"/>
    </row>
    <row r="96" spans="1:94" ht="16.5" thickBot="1" x14ac:dyDescent="0.25">
      <c r="A96" s="1548"/>
      <c r="B96" s="269"/>
      <c r="C96" s="387"/>
      <c r="D96" s="1556"/>
      <c r="E96" s="1510"/>
      <c r="F96" s="1557"/>
      <c r="G96" s="1539"/>
      <c r="H96" s="292" t="s">
        <v>8</v>
      </c>
      <c r="I96" s="113"/>
      <c r="J96" s="114"/>
      <c r="K96" s="114"/>
      <c r="L96" s="115"/>
      <c r="M96" s="293">
        <v>27</v>
      </c>
      <c r="N96" s="114"/>
      <c r="O96" s="114"/>
      <c r="P96" s="294">
        <v>27</v>
      </c>
      <c r="Q96" s="113">
        <f>SUM(Q93:Q95)</f>
        <v>481</v>
      </c>
      <c r="R96" s="116"/>
      <c r="S96" s="114"/>
      <c r="T96" s="115">
        <f>SUM(T93:T95)</f>
        <v>481</v>
      </c>
      <c r="U96" s="116"/>
      <c r="V96" s="114"/>
      <c r="W96" s="114"/>
      <c r="X96" s="115"/>
      <c r="Y96" s="1542"/>
      <c r="Z96" s="226"/>
      <c r="AA96" s="226"/>
      <c r="AB96" s="226"/>
      <c r="AE96" s="77"/>
    </row>
    <row r="97" spans="1:31" s="83" customFormat="1" ht="24" customHeight="1" thickBot="1" x14ac:dyDescent="0.25">
      <c r="A97" s="1549" t="s">
        <v>10</v>
      </c>
      <c r="B97" s="1562" t="s">
        <v>11</v>
      </c>
      <c r="C97" s="1563" t="s">
        <v>234</v>
      </c>
      <c r="D97" s="1564" t="s">
        <v>238</v>
      </c>
      <c r="E97" s="1508" t="s">
        <v>72</v>
      </c>
      <c r="F97" s="1508" t="s">
        <v>72</v>
      </c>
      <c r="G97" s="1531" t="s">
        <v>219</v>
      </c>
      <c r="H97" s="295" t="s">
        <v>83</v>
      </c>
      <c r="I97" s="296"/>
      <c r="J97" s="297"/>
      <c r="K97" s="297"/>
      <c r="L97" s="298"/>
      <c r="M97" s="299">
        <v>9</v>
      </c>
      <c r="N97" s="300"/>
      <c r="O97" s="300"/>
      <c r="P97" s="301">
        <v>9</v>
      </c>
      <c r="Q97" s="296">
        <v>49</v>
      </c>
      <c r="R97" s="302"/>
      <c r="S97" s="297"/>
      <c r="T97" s="298">
        <v>49</v>
      </c>
      <c r="U97" s="302"/>
      <c r="V97" s="303"/>
      <c r="W97" s="303"/>
      <c r="X97" s="304"/>
      <c r="Y97" s="1540" t="s">
        <v>218</v>
      </c>
      <c r="Z97" s="297"/>
      <c r="AA97" s="378" t="s">
        <v>77</v>
      </c>
      <c r="AB97" s="297"/>
      <c r="AE97" s="84"/>
    </row>
    <row r="98" spans="1:31" ht="17.25" customHeight="1" x14ac:dyDescent="0.2">
      <c r="A98" s="1547"/>
      <c r="B98" s="1562"/>
      <c r="C98" s="1563"/>
      <c r="D98" s="1564"/>
      <c r="E98" s="1509"/>
      <c r="F98" s="1509"/>
      <c r="G98" s="1532"/>
      <c r="H98" s="254" t="s">
        <v>75</v>
      </c>
      <c r="I98" s="255"/>
      <c r="J98" s="305"/>
      <c r="K98" s="305"/>
      <c r="L98" s="241"/>
      <c r="M98" s="256">
        <v>15</v>
      </c>
      <c r="N98" s="257"/>
      <c r="O98" s="257"/>
      <c r="P98" s="258">
        <v>15</v>
      </c>
      <c r="Q98" s="296">
        <v>277</v>
      </c>
      <c r="R98" s="302"/>
      <c r="S98" s="297"/>
      <c r="T98" s="298">
        <v>277</v>
      </c>
      <c r="U98" s="260"/>
      <c r="V98" s="261"/>
      <c r="W98" s="261"/>
      <c r="X98" s="262"/>
      <c r="Y98" s="1541"/>
      <c r="Z98" s="240"/>
      <c r="AA98" s="240"/>
      <c r="AB98" s="240"/>
      <c r="AE98" s="77"/>
    </row>
    <row r="99" spans="1:31" ht="18" customHeight="1" thickBot="1" x14ac:dyDescent="0.25">
      <c r="A99" s="1547"/>
      <c r="B99" s="1550"/>
      <c r="C99" s="1552"/>
      <c r="D99" s="1564"/>
      <c r="E99" s="1509"/>
      <c r="F99" s="1509"/>
      <c r="G99" s="1538"/>
      <c r="H99" s="263"/>
      <c r="I99" s="245"/>
      <c r="J99" s="246"/>
      <c r="K99" s="246"/>
      <c r="L99" s="247"/>
      <c r="M99" s="192"/>
      <c r="N99" s="193"/>
      <c r="O99" s="193"/>
      <c r="P99" s="194"/>
      <c r="Q99" s="264"/>
      <c r="R99" s="265"/>
      <c r="S99" s="266"/>
      <c r="T99" s="267"/>
      <c r="U99" s="265"/>
      <c r="V99" s="266"/>
      <c r="W99" s="266"/>
      <c r="X99" s="267"/>
      <c r="Y99" s="1541"/>
      <c r="Z99" s="240"/>
      <c r="AA99" s="240"/>
      <c r="AB99" s="240"/>
      <c r="AE99" s="77"/>
    </row>
    <row r="100" spans="1:31" ht="20.25" customHeight="1" thickBot="1" x14ac:dyDescent="0.25">
      <c r="A100" s="1548"/>
      <c r="B100" s="269"/>
      <c r="C100" s="387"/>
      <c r="D100" s="1564"/>
      <c r="E100" s="1510"/>
      <c r="F100" s="1509"/>
      <c r="G100" s="1539"/>
      <c r="H100" s="292" t="s">
        <v>8</v>
      </c>
      <c r="I100" s="113"/>
      <c r="J100" s="114"/>
      <c r="K100" s="114"/>
      <c r="L100" s="115"/>
      <c r="M100" s="293">
        <v>24</v>
      </c>
      <c r="N100" s="114"/>
      <c r="O100" s="114"/>
      <c r="P100" s="294">
        <v>24</v>
      </c>
      <c r="Q100" s="113">
        <v>326</v>
      </c>
      <c r="R100" s="116"/>
      <c r="S100" s="114"/>
      <c r="T100" s="115">
        <v>326</v>
      </c>
      <c r="U100" s="116"/>
      <c r="V100" s="114"/>
      <c r="W100" s="114"/>
      <c r="X100" s="115"/>
      <c r="Y100" s="1542"/>
      <c r="Z100" s="226"/>
      <c r="AA100" s="226"/>
      <c r="AB100" s="226"/>
      <c r="AE100" s="77"/>
    </row>
    <row r="101" spans="1:31" s="83" customFormat="1" ht="18.75" customHeight="1" x14ac:dyDescent="0.2">
      <c r="A101" s="1559" t="s">
        <v>10</v>
      </c>
      <c r="B101" s="1562" t="s">
        <v>11</v>
      </c>
      <c r="C101" s="1563" t="s">
        <v>235</v>
      </c>
      <c r="D101" s="1564" t="s">
        <v>144</v>
      </c>
      <c r="E101" s="1508" t="s">
        <v>72</v>
      </c>
      <c r="F101" s="1509" t="s">
        <v>72</v>
      </c>
      <c r="G101" s="1531" t="s">
        <v>219</v>
      </c>
      <c r="H101" s="274" t="s">
        <v>83</v>
      </c>
      <c r="I101" s="227"/>
      <c r="J101" s="228"/>
      <c r="K101" s="228"/>
      <c r="L101" s="229"/>
      <c r="M101" s="230"/>
      <c r="N101" s="278"/>
      <c r="O101" s="278"/>
      <c r="P101" s="232"/>
      <c r="Q101" s="279"/>
      <c r="R101" s="280"/>
      <c r="S101" s="281"/>
      <c r="T101" s="282"/>
      <c r="U101" s="280"/>
      <c r="V101" s="283"/>
      <c r="W101" s="283"/>
      <c r="X101" s="284"/>
      <c r="Y101" s="306" t="s">
        <v>145</v>
      </c>
      <c r="Z101" s="281"/>
      <c r="AA101" s="281"/>
      <c r="AB101" s="281"/>
      <c r="AE101" s="84"/>
    </row>
    <row r="102" spans="1:31" ht="26.25" customHeight="1" x14ac:dyDescent="0.2">
      <c r="A102" s="1560"/>
      <c r="B102" s="1562"/>
      <c r="C102" s="1563"/>
      <c r="D102" s="1564"/>
      <c r="E102" s="1509"/>
      <c r="F102" s="1509"/>
      <c r="G102" s="1532"/>
      <c r="H102" s="254" t="s">
        <v>83</v>
      </c>
      <c r="I102" s="255"/>
      <c r="J102" s="240"/>
      <c r="K102" s="240"/>
      <c r="L102" s="241"/>
      <c r="M102" s="237">
        <v>11</v>
      </c>
      <c r="N102" s="257"/>
      <c r="O102" s="257"/>
      <c r="P102" s="238">
        <v>11</v>
      </c>
      <c r="Q102" s="255">
        <v>10</v>
      </c>
      <c r="R102" s="260"/>
      <c r="S102" s="261"/>
      <c r="T102" s="241">
        <v>10</v>
      </c>
      <c r="U102" s="260"/>
      <c r="V102" s="261"/>
      <c r="W102" s="261"/>
      <c r="X102" s="262"/>
      <c r="Y102" s="1543" t="s">
        <v>217</v>
      </c>
      <c r="Z102" s="240"/>
      <c r="AA102" s="240"/>
      <c r="AB102" s="240"/>
      <c r="AE102" s="77"/>
    </row>
    <row r="103" spans="1:31" ht="23.25" customHeight="1" thickBot="1" x14ac:dyDescent="0.25">
      <c r="A103" s="1560"/>
      <c r="B103" s="1550"/>
      <c r="C103" s="1552"/>
      <c r="D103" s="1564"/>
      <c r="E103" s="1509"/>
      <c r="F103" s="1509"/>
      <c r="G103" s="1538"/>
      <c r="H103" s="263" t="s">
        <v>75</v>
      </c>
      <c r="I103" s="242"/>
      <c r="J103" s="243"/>
      <c r="K103" s="243"/>
      <c r="L103" s="244"/>
      <c r="M103" s="192"/>
      <c r="N103" s="193"/>
      <c r="O103" s="193"/>
      <c r="P103" s="194"/>
      <c r="Q103" s="264">
        <v>113.5</v>
      </c>
      <c r="R103" s="265"/>
      <c r="S103" s="266"/>
      <c r="T103" s="267">
        <v>113.5</v>
      </c>
      <c r="U103" s="265"/>
      <c r="V103" s="266"/>
      <c r="W103" s="266"/>
      <c r="X103" s="267"/>
      <c r="Y103" s="1541"/>
      <c r="Z103" s="240"/>
      <c r="AA103" s="376" t="s">
        <v>77</v>
      </c>
      <c r="AB103" s="240"/>
      <c r="AE103" s="77"/>
    </row>
    <row r="104" spans="1:31" ht="16.5" thickBot="1" x14ac:dyDescent="0.25">
      <c r="A104" s="1561"/>
      <c r="B104" s="269"/>
      <c r="C104" s="270"/>
      <c r="D104" s="1564"/>
      <c r="E104" s="1510"/>
      <c r="F104" s="1510"/>
      <c r="G104" s="1539"/>
      <c r="H104" s="292" t="s">
        <v>8</v>
      </c>
      <c r="I104" s="113"/>
      <c r="J104" s="114"/>
      <c r="K104" s="114"/>
      <c r="L104" s="115"/>
      <c r="M104" s="293">
        <v>11</v>
      </c>
      <c r="N104" s="114"/>
      <c r="O104" s="114"/>
      <c r="P104" s="294">
        <v>11</v>
      </c>
      <c r="Q104" s="113">
        <f>SUM(Q102:Q103)</f>
        <v>123.5</v>
      </c>
      <c r="R104" s="116"/>
      <c r="S104" s="114"/>
      <c r="T104" s="115">
        <f>SUM(T102:T103)</f>
        <v>123.5</v>
      </c>
      <c r="U104" s="116"/>
      <c r="V104" s="114"/>
      <c r="W104" s="114"/>
      <c r="X104" s="115"/>
      <c r="Y104" s="1542"/>
      <c r="Z104" s="226"/>
      <c r="AA104" s="226"/>
      <c r="AB104" s="226"/>
      <c r="AE104" s="77"/>
    </row>
    <row r="105" spans="1:31" ht="22.5" customHeight="1" thickBot="1" x14ac:dyDescent="0.25">
      <c r="A105" s="1519" t="s">
        <v>10</v>
      </c>
      <c r="B105" s="1522" t="s">
        <v>11</v>
      </c>
      <c r="C105" s="1525">
        <v>23</v>
      </c>
      <c r="D105" s="1535" t="s">
        <v>236</v>
      </c>
      <c r="E105" s="1493">
        <v>190565192</v>
      </c>
      <c r="F105" s="1537">
        <v>190565192</v>
      </c>
      <c r="G105" s="1493" t="s">
        <v>219</v>
      </c>
      <c r="H105" s="151" t="s">
        <v>151</v>
      </c>
      <c r="I105" s="190">
        <v>60</v>
      </c>
      <c r="J105" s="138"/>
      <c r="K105" s="138"/>
      <c r="L105" s="191">
        <v>60</v>
      </c>
      <c r="M105" s="192"/>
      <c r="N105" s="193"/>
      <c r="O105" s="193"/>
      <c r="P105" s="194"/>
      <c r="Q105" s="388"/>
      <c r="R105" s="195"/>
      <c r="S105" s="196"/>
      <c r="T105" s="197"/>
      <c r="U105" s="198"/>
      <c r="V105" s="199"/>
      <c r="W105" s="199"/>
      <c r="X105" s="197"/>
      <c r="Y105" s="1495"/>
      <c r="Z105" s="1517"/>
      <c r="AA105" s="1514"/>
      <c r="AB105" s="1514"/>
      <c r="AE105" s="77"/>
    </row>
    <row r="106" spans="1:31" ht="15.75" customHeight="1" thickBot="1" x14ac:dyDescent="0.25">
      <c r="A106" s="1521"/>
      <c r="B106" s="1524"/>
      <c r="C106" s="1527"/>
      <c r="D106" s="1536"/>
      <c r="E106" s="1494"/>
      <c r="F106" s="1537"/>
      <c r="G106" s="1494"/>
      <c r="H106" s="201" t="s">
        <v>8</v>
      </c>
      <c r="I106" s="158">
        <v>60</v>
      </c>
      <c r="J106" s="159"/>
      <c r="K106" s="159"/>
      <c r="L106" s="160">
        <v>60</v>
      </c>
      <c r="M106" s="224"/>
      <c r="N106" s="159"/>
      <c r="O106" s="159"/>
      <c r="P106" s="160"/>
      <c r="Q106" s="202"/>
      <c r="R106" s="205"/>
      <c r="S106" s="203"/>
      <c r="T106" s="204"/>
      <c r="U106" s="205"/>
      <c r="V106" s="203"/>
      <c r="W106" s="203"/>
      <c r="X106" s="204"/>
      <c r="Y106" s="1496"/>
      <c r="Z106" s="1518"/>
      <c r="AA106" s="1516"/>
      <c r="AB106" s="1516"/>
      <c r="AE106" s="77"/>
    </row>
    <row r="107" spans="1:31" ht="21.75" customHeight="1" x14ac:dyDescent="0.2">
      <c r="A107" s="1519" t="s">
        <v>10</v>
      </c>
      <c r="B107" s="1522" t="s">
        <v>11</v>
      </c>
      <c r="C107" s="1525">
        <v>24</v>
      </c>
      <c r="D107" s="1528" t="s">
        <v>237</v>
      </c>
      <c r="E107" s="1531" t="s">
        <v>61</v>
      </c>
      <c r="F107" s="1534" t="s">
        <v>61</v>
      </c>
      <c r="G107" s="1531" t="s">
        <v>219</v>
      </c>
      <c r="H107" s="397" t="s">
        <v>151</v>
      </c>
      <c r="I107" s="398">
        <v>30</v>
      </c>
      <c r="J107" s="399"/>
      <c r="K107" s="399"/>
      <c r="L107" s="400">
        <v>30</v>
      </c>
      <c r="M107" s="401"/>
      <c r="N107" s="402"/>
      <c r="O107" s="402"/>
      <c r="P107" s="403"/>
      <c r="Q107" s="404"/>
      <c r="R107" s="405"/>
      <c r="S107" s="406"/>
      <c r="T107" s="407"/>
      <c r="U107" s="408"/>
      <c r="V107" s="409"/>
      <c r="W107" s="409"/>
      <c r="X107" s="407"/>
      <c r="Y107" s="1511"/>
      <c r="Z107" s="1514"/>
      <c r="AA107" s="1514"/>
      <c r="AB107" s="1514"/>
      <c r="AE107" s="77"/>
    </row>
    <row r="108" spans="1:31" ht="20.25" customHeight="1" thickBot="1" x14ac:dyDescent="0.25">
      <c r="A108" s="1520"/>
      <c r="B108" s="1523"/>
      <c r="C108" s="1526"/>
      <c r="D108" s="1529"/>
      <c r="E108" s="1532"/>
      <c r="F108" s="1534"/>
      <c r="G108" s="1532"/>
      <c r="H108" s="208" t="s">
        <v>52</v>
      </c>
      <c r="I108" s="389">
        <v>4.2300000000000004</v>
      </c>
      <c r="J108" s="390"/>
      <c r="K108" s="390"/>
      <c r="L108" s="391">
        <v>4.2300000000000004</v>
      </c>
      <c r="M108" s="392"/>
      <c r="N108" s="214"/>
      <c r="O108" s="214"/>
      <c r="P108" s="393"/>
      <c r="Q108" s="394"/>
      <c r="R108" s="395"/>
      <c r="S108" s="396"/>
      <c r="T108" s="221"/>
      <c r="U108" s="219"/>
      <c r="V108" s="220"/>
      <c r="W108" s="220"/>
      <c r="X108" s="221"/>
      <c r="Y108" s="1512"/>
      <c r="Z108" s="1515"/>
      <c r="AA108" s="1515"/>
      <c r="AB108" s="1515"/>
      <c r="AE108" s="77"/>
    </row>
    <row r="109" spans="1:31" ht="18.75" customHeight="1" thickBot="1" x14ac:dyDescent="0.25">
      <c r="A109" s="1521"/>
      <c r="B109" s="1524"/>
      <c r="C109" s="1527"/>
      <c r="D109" s="1530"/>
      <c r="E109" s="1533"/>
      <c r="F109" s="1534"/>
      <c r="G109" s="1533"/>
      <c r="H109" s="201" t="s">
        <v>8</v>
      </c>
      <c r="I109" s="158">
        <v>34.200000000000003</v>
      </c>
      <c r="J109" s="159"/>
      <c r="K109" s="159"/>
      <c r="L109" s="160">
        <v>34.200000000000003</v>
      </c>
      <c r="M109" s="224"/>
      <c r="N109" s="159"/>
      <c r="O109" s="159"/>
      <c r="P109" s="160"/>
      <c r="Q109" s="202"/>
      <c r="R109" s="205"/>
      <c r="S109" s="203"/>
      <c r="T109" s="204"/>
      <c r="U109" s="205"/>
      <c r="V109" s="203"/>
      <c r="W109" s="203"/>
      <c r="X109" s="204"/>
      <c r="Y109" s="1513"/>
      <c r="Z109" s="1516"/>
      <c r="AA109" s="1516"/>
      <c r="AB109" s="1516"/>
      <c r="AE109" s="77"/>
    </row>
    <row r="110" spans="1:31" ht="18" customHeight="1" x14ac:dyDescent="0.2">
      <c r="A110" s="537" t="s">
        <v>10</v>
      </c>
      <c r="B110" s="537" t="s">
        <v>11</v>
      </c>
      <c r="C110" s="1432" t="s">
        <v>96</v>
      </c>
      <c r="D110" s="1432"/>
      <c r="E110" s="470"/>
      <c r="F110" s="483"/>
      <c r="G110" s="470"/>
      <c r="H110" s="307"/>
      <c r="I110" s="112">
        <f t="shared" ref="I110:O110" si="16">SUM(I86+I88+I92+I96+I100+I104+I106+I109)</f>
        <v>237</v>
      </c>
      <c r="J110" s="112">
        <f t="shared" si="16"/>
        <v>116</v>
      </c>
      <c r="K110" s="112">
        <f t="shared" si="16"/>
        <v>0</v>
      </c>
      <c r="L110" s="112">
        <f t="shared" si="16"/>
        <v>121</v>
      </c>
      <c r="M110" s="112">
        <f t="shared" si="16"/>
        <v>372.2</v>
      </c>
      <c r="N110" s="112">
        <f t="shared" si="16"/>
        <v>0</v>
      </c>
      <c r="O110" s="112">
        <f t="shared" si="16"/>
        <v>0</v>
      </c>
      <c r="P110" s="112">
        <v>310.60000000000002</v>
      </c>
      <c r="Q110" s="112">
        <f t="shared" ref="Q110:X110" si="17">SUM(Q86+Q88+Q92+Q96+Q100+Q104)</f>
        <v>1418.1</v>
      </c>
      <c r="R110" s="112">
        <f t="shared" si="17"/>
        <v>0</v>
      </c>
      <c r="S110" s="112">
        <f t="shared" si="17"/>
        <v>0</v>
      </c>
      <c r="T110" s="112">
        <f t="shared" si="17"/>
        <v>1418.1</v>
      </c>
      <c r="U110" s="112">
        <f t="shared" si="17"/>
        <v>0</v>
      </c>
      <c r="V110" s="112">
        <f t="shared" si="17"/>
        <v>0</v>
      </c>
      <c r="W110" s="112">
        <f t="shared" si="17"/>
        <v>0</v>
      </c>
      <c r="X110" s="112">
        <f t="shared" si="17"/>
        <v>0</v>
      </c>
      <c r="Y110" s="536"/>
      <c r="Z110" s="536"/>
      <c r="AA110" s="536"/>
      <c r="AB110" s="536"/>
      <c r="AC110" s="61">
        <f>I86+I88+I92+I106+I109</f>
        <v>237</v>
      </c>
    </row>
    <row r="111" spans="1:31" ht="24" customHeight="1" x14ac:dyDescent="0.2">
      <c r="A111" s="1428" t="s">
        <v>97</v>
      </c>
      <c r="B111" s="1428"/>
      <c r="C111" s="1428"/>
      <c r="D111" s="1428"/>
      <c r="E111" s="471"/>
      <c r="F111" s="471"/>
      <c r="G111" s="471"/>
      <c r="H111" s="542"/>
      <c r="I111" s="543">
        <f t="shared" ref="I111:P111" si="18">SUM(I82+I110)</f>
        <v>8935.9</v>
      </c>
      <c r="J111" s="543">
        <f t="shared" si="18"/>
        <v>9042.7000000000007</v>
      </c>
      <c r="K111" s="543">
        <f t="shared" si="18"/>
        <v>5465.0700000000006</v>
      </c>
      <c r="L111" s="543">
        <f t="shared" si="18"/>
        <v>190.1</v>
      </c>
      <c r="M111" s="543">
        <f t="shared" si="18"/>
        <v>9812.8449999999993</v>
      </c>
      <c r="N111" s="543">
        <f t="shared" si="18"/>
        <v>9373.0349999999999</v>
      </c>
      <c r="O111" s="543">
        <f t="shared" si="18"/>
        <v>15155.343499999999</v>
      </c>
      <c r="P111" s="543">
        <f t="shared" si="18"/>
        <v>316.60000000000002</v>
      </c>
      <c r="Q111" s="543">
        <f>SUM(Q110,Q82)</f>
        <v>11330.777250000003</v>
      </c>
      <c r="R111" s="543">
        <f t="shared" ref="R111:X111" si="19">SUM(R82+R110)</f>
        <v>9841.6867500000008</v>
      </c>
      <c r="S111" s="543">
        <f t="shared" si="19"/>
        <v>6000.4334249999993</v>
      </c>
      <c r="T111" s="543">
        <f t="shared" si="19"/>
        <v>1418.1</v>
      </c>
      <c r="U111" s="543">
        <f t="shared" si="19"/>
        <v>10408.3111125</v>
      </c>
      <c r="V111" s="543">
        <f t="shared" si="19"/>
        <v>10333.771087499999</v>
      </c>
      <c r="W111" s="543">
        <f t="shared" si="19"/>
        <v>6300.4550962499998</v>
      </c>
      <c r="X111" s="543">
        <f t="shared" si="19"/>
        <v>0</v>
      </c>
      <c r="Y111" s="308"/>
      <c r="Z111" s="308"/>
      <c r="AA111" s="308"/>
      <c r="AB111" s="308"/>
    </row>
    <row r="112" spans="1:31" ht="14.25" customHeight="1" x14ac:dyDescent="0.2">
      <c r="A112" s="535" t="s">
        <v>11</v>
      </c>
      <c r="B112" s="308" t="s">
        <v>76</v>
      </c>
      <c r="C112" s="308"/>
      <c r="D112" s="308"/>
      <c r="E112" s="472"/>
      <c r="F112" s="472"/>
      <c r="G112" s="472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</row>
    <row r="113" spans="1:31" ht="20.25" customHeight="1" x14ac:dyDescent="0.2">
      <c r="A113" s="537" t="s">
        <v>11</v>
      </c>
      <c r="B113" s="537" t="s">
        <v>10</v>
      </c>
      <c r="C113" s="1502" t="s">
        <v>108</v>
      </c>
      <c r="D113" s="1502"/>
      <c r="E113" s="1502"/>
      <c r="F113" s="1502"/>
      <c r="G113" s="1502"/>
      <c r="H113" s="1502"/>
      <c r="I113" s="1502"/>
      <c r="J113" s="1502"/>
      <c r="K113" s="1502"/>
      <c r="L113" s="1502"/>
      <c r="M113" s="1502"/>
      <c r="N113" s="1502"/>
      <c r="O113" s="1502"/>
      <c r="P113" s="1502"/>
      <c r="Q113" s="1502"/>
      <c r="R113" s="1502"/>
      <c r="S113" s="1502"/>
      <c r="T113" s="1502"/>
      <c r="U113" s="1502"/>
      <c r="V113" s="1502"/>
      <c r="W113" s="1502"/>
      <c r="X113" s="1502"/>
      <c r="Y113" s="1502"/>
      <c r="Z113" s="1502"/>
      <c r="AA113" s="1502"/>
      <c r="AB113" s="1502"/>
    </row>
    <row r="114" spans="1:31" ht="22.5" customHeight="1" thickBot="1" x14ac:dyDescent="0.25">
      <c r="A114" s="1442" t="s">
        <v>11</v>
      </c>
      <c r="B114" s="1459" t="s">
        <v>10</v>
      </c>
      <c r="C114" s="1460" t="s">
        <v>10</v>
      </c>
      <c r="D114" s="1448" t="s">
        <v>79</v>
      </c>
      <c r="E114" s="1450" t="s">
        <v>72</v>
      </c>
      <c r="F114" s="1440" t="s">
        <v>72</v>
      </c>
      <c r="G114" s="1440" t="s">
        <v>160</v>
      </c>
      <c r="H114" s="309" t="s">
        <v>52</v>
      </c>
      <c r="I114" s="310">
        <v>1</v>
      </c>
      <c r="J114" s="311">
        <v>1</v>
      </c>
      <c r="K114" s="311"/>
      <c r="L114" s="312"/>
      <c r="M114" s="313">
        <v>1</v>
      </c>
      <c r="N114" s="314">
        <v>1</v>
      </c>
      <c r="O114" s="314"/>
      <c r="P114" s="315"/>
      <c r="Q114" s="316">
        <v>1</v>
      </c>
      <c r="R114" s="311">
        <v>1</v>
      </c>
      <c r="S114" s="311"/>
      <c r="T114" s="312"/>
      <c r="U114" s="316">
        <v>1</v>
      </c>
      <c r="V114" s="311">
        <v>1</v>
      </c>
      <c r="W114" s="311"/>
      <c r="X114" s="312"/>
      <c r="Y114" s="1505" t="s">
        <v>103</v>
      </c>
      <c r="Z114" s="240">
        <v>11</v>
      </c>
      <c r="AA114" s="240">
        <v>11</v>
      </c>
      <c r="AB114" s="240">
        <v>11</v>
      </c>
    </row>
    <row r="115" spans="1:31" ht="18" customHeight="1" thickBot="1" x14ac:dyDescent="0.25">
      <c r="A115" s="1443"/>
      <c r="B115" s="1503"/>
      <c r="C115" s="1504"/>
      <c r="D115" s="1449"/>
      <c r="E115" s="1451"/>
      <c r="F115" s="1452"/>
      <c r="G115" s="1452"/>
      <c r="H115" s="201" t="s">
        <v>8</v>
      </c>
      <c r="I115" s="113">
        <f t="shared" ref="I115:J117" si="20">SUM(I114)</f>
        <v>1</v>
      </c>
      <c r="J115" s="114">
        <f t="shared" si="20"/>
        <v>1</v>
      </c>
      <c r="K115" s="114"/>
      <c r="L115" s="115"/>
      <c r="M115" s="116">
        <v>1</v>
      </c>
      <c r="N115" s="114">
        <v>1</v>
      </c>
      <c r="O115" s="114"/>
      <c r="P115" s="115"/>
      <c r="Q115" s="116">
        <v>1</v>
      </c>
      <c r="R115" s="114">
        <v>1</v>
      </c>
      <c r="S115" s="114"/>
      <c r="T115" s="115"/>
      <c r="U115" s="116">
        <v>1</v>
      </c>
      <c r="V115" s="114">
        <v>1</v>
      </c>
      <c r="W115" s="114"/>
      <c r="X115" s="115"/>
      <c r="Y115" s="1506"/>
      <c r="Z115" s="317"/>
      <c r="AA115" s="317"/>
      <c r="AB115" s="317"/>
    </row>
    <row r="116" spans="1:31" ht="21" customHeight="1" x14ac:dyDescent="0.2">
      <c r="A116" s="537" t="s">
        <v>11</v>
      </c>
      <c r="B116" s="537" t="s">
        <v>10</v>
      </c>
      <c r="C116" s="1432" t="s">
        <v>96</v>
      </c>
      <c r="D116" s="1432"/>
      <c r="E116" s="470"/>
      <c r="F116" s="470"/>
      <c r="G116" s="470"/>
      <c r="H116" s="307"/>
      <c r="I116" s="112">
        <f t="shared" si="20"/>
        <v>1</v>
      </c>
      <c r="J116" s="112">
        <f t="shared" si="20"/>
        <v>1</v>
      </c>
      <c r="K116" s="112">
        <f t="shared" ref="K116:X117" si="21">SUM(K115)</f>
        <v>0</v>
      </c>
      <c r="L116" s="112">
        <f t="shared" si="21"/>
        <v>0</v>
      </c>
      <c r="M116" s="112">
        <f t="shared" si="21"/>
        <v>1</v>
      </c>
      <c r="N116" s="112">
        <f t="shared" si="21"/>
        <v>1</v>
      </c>
      <c r="O116" s="112">
        <f t="shared" si="21"/>
        <v>0</v>
      </c>
      <c r="P116" s="112">
        <f t="shared" si="21"/>
        <v>0</v>
      </c>
      <c r="Q116" s="112">
        <f t="shared" si="21"/>
        <v>1</v>
      </c>
      <c r="R116" s="112">
        <f t="shared" si="21"/>
        <v>1</v>
      </c>
      <c r="S116" s="112">
        <f t="shared" si="21"/>
        <v>0</v>
      </c>
      <c r="T116" s="112">
        <f t="shared" si="21"/>
        <v>0</v>
      </c>
      <c r="U116" s="112">
        <f t="shared" si="21"/>
        <v>1</v>
      </c>
      <c r="V116" s="112">
        <f t="shared" si="21"/>
        <v>1</v>
      </c>
      <c r="W116" s="112">
        <f t="shared" si="21"/>
        <v>0</v>
      </c>
      <c r="X116" s="112">
        <f t="shared" si="21"/>
        <v>0</v>
      </c>
      <c r="Y116" s="1486"/>
      <c r="Z116" s="1486"/>
      <c r="AA116" s="1486"/>
      <c r="AB116" s="1486"/>
    </row>
    <row r="117" spans="1:31" ht="22.5" customHeight="1" x14ac:dyDescent="0.2">
      <c r="A117" s="318"/>
      <c r="B117" s="1487" t="s">
        <v>97</v>
      </c>
      <c r="C117" s="1488"/>
      <c r="D117" s="1488"/>
      <c r="E117" s="1488"/>
      <c r="F117" s="1488"/>
      <c r="G117" s="1488"/>
      <c r="H117" s="543"/>
      <c r="I117" s="543">
        <f t="shared" si="20"/>
        <v>1</v>
      </c>
      <c r="J117" s="543">
        <f t="shared" si="20"/>
        <v>1</v>
      </c>
      <c r="K117" s="543">
        <f t="shared" si="21"/>
        <v>0</v>
      </c>
      <c r="L117" s="543">
        <f t="shared" si="21"/>
        <v>0</v>
      </c>
      <c r="M117" s="543">
        <f t="shared" si="21"/>
        <v>1</v>
      </c>
      <c r="N117" s="543">
        <f>SUM(N116)</f>
        <v>1</v>
      </c>
      <c r="O117" s="543">
        <f t="shared" ref="O117:X117" si="22">SUM(O116)</f>
        <v>0</v>
      </c>
      <c r="P117" s="543">
        <f t="shared" si="22"/>
        <v>0</v>
      </c>
      <c r="Q117" s="543">
        <f t="shared" si="22"/>
        <v>1</v>
      </c>
      <c r="R117" s="543">
        <f t="shared" si="22"/>
        <v>1</v>
      </c>
      <c r="S117" s="543">
        <f t="shared" si="22"/>
        <v>0</v>
      </c>
      <c r="T117" s="543">
        <f t="shared" si="22"/>
        <v>0</v>
      </c>
      <c r="U117" s="543">
        <f t="shared" si="22"/>
        <v>1</v>
      </c>
      <c r="V117" s="543">
        <f t="shared" si="22"/>
        <v>1</v>
      </c>
      <c r="W117" s="543">
        <f t="shared" si="22"/>
        <v>0</v>
      </c>
      <c r="X117" s="543">
        <f t="shared" si="22"/>
        <v>0</v>
      </c>
      <c r="Y117" s="543"/>
      <c r="Z117" s="319"/>
      <c r="AA117" s="319"/>
      <c r="AB117" s="308"/>
      <c r="AD117" s="77"/>
    </row>
    <row r="118" spans="1:31" ht="22.5" customHeight="1" x14ac:dyDescent="0.2">
      <c r="A118" s="538" t="s">
        <v>50</v>
      </c>
      <c r="B118" s="1489" t="s">
        <v>240</v>
      </c>
      <c r="C118" s="1489"/>
      <c r="D118" s="1489"/>
      <c r="E118" s="1489"/>
      <c r="F118" s="1489"/>
      <c r="G118" s="1489"/>
      <c r="H118" s="1489"/>
      <c r="I118" s="1489"/>
      <c r="J118" s="1489"/>
      <c r="K118" s="1489"/>
      <c r="L118" s="1489"/>
      <c r="M118" s="1489"/>
      <c r="N118" s="1489"/>
      <c r="O118" s="1489"/>
      <c r="P118" s="1489"/>
      <c r="Q118" s="1489"/>
      <c r="R118" s="1489"/>
      <c r="S118" s="1489"/>
      <c r="T118" s="1489"/>
      <c r="U118" s="1489"/>
      <c r="V118" s="1489"/>
      <c r="W118" s="1489"/>
      <c r="X118" s="1489"/>
      <c r="Y118" s="1489"/>
      <c r="Z118" s="1489"/>
      <c r="AA118" s="1489"/>
      <c r="AB118" s="320"/>
    </row>
    <row r="119" spans="1:31" ht="22.5" customHeight="1" x14ac:dyDescent="0.2">
      <c r="A119" s="543" t="s">
        <v>50</v>
      </c>
      <c r="B119" s="537" t="s">
        <v>10</v>
      </c>
      <c r="C119" s="1490" t="s">
        <v>241</v>
      </c>
      <c r="D119" s="1491"/>
      <c r="E119" s="1491"/>
      <c r="F119" s="1491"/>
      <c r="G119" s="1491"/>
      <c r="H119" s="1491"/>
      <c r="I119" s="1491"/>
      <c r="J119" s="1491"/>
      <c r="K119" s="1491"/>
      <c r="L119" s="1491"/>
      <c r="M119" s="1491"/>
      <c r="N119" s="1491"/>
      <c r="O119" s="1491"/>
      <c r="P119" s="1491"/>
      <c r="Q119" s="1491"/>
      <c r="R119" s="1491"/>
      <c r="S119" s="1491"/>
      <c r="T119" s="1491"/>
      <c r="U119" s="1491"/>
      <c r="V119" s="1491"/>
      <c r="W119" s="1491"/>
      <c r="X119" s="1491"/>
      <c r="Y119" s="1491"/>
      <c r="Z119" s="1491"/>
      <c r="AA119" s="1491"/>
      <c r="AB119" s="1492"/>
    </row>
    <row r="120" spans="1:31" ht="28.5" customHeight="1" thickBot="1" x14ac:dyDescent="0.25">
      <c r="A120" s="1497" t="s">
        <v>50</v>
      </c>
      <c r="B120" s="1498" t="s">
        <v>10</v>
      </c>
      <c r="C120" s="1499" t="s">
        <v>10</v>
      </c>
      <c r="D120" s="1500" t="s">
        <v>84</v>
      </c>
      <c r="E120" s="1501">
        <v>288712070</v>
      </c>
      <c r="F120" s="1485" t="s">
        <v>72</v>
      </c>
      <c r="G120" s="1485" t="s">
        <v>160</v>
      </c>
      <c r="H120" s="414" t="s">
        <v>52</v>
      </c>
      <c r="I120" s="415">
        <v>1.448</v>
      </c>
      <c r="J120" s="416">
        <v>1.448</v>
      </c>
      <c r="K120" s="416"/>
      <c r="L120" s="417"/>
      <c r="M120" s="529">
        <v>1.4</v>
      </c>
      <c r="N120" s="527">
        <v>1.4</v>
      </c>
      <c r="O120" s="527"/>
      <c r="P120" s="528"/>
      <c r="Q120" s="418">
        <v>1.5</v>
      </c>
      <c r="R120" s="416">
        <v>1.5</v>
      </c>
      <c r="S120" s="416"/>
      <c r="T120" s="417"/>
      <c r="U120" s="418">
        <v>1.6</v>
      </c>
      <c r="V120" s="416">
        <v>1.6</v>
      </c>
      <c r="W120" s="416"/>
      <c r="X120" s="417"/>
      <c r="Y120" s="1507" t="s">
        <v>78</v>
      </c>
      <c r="Z120" s="322">
        <v>22</v>
      </c>
      <c r="AA120" s="322">
        <v>22</v>
      </c>
      <c r="AB120" s="322">
        <v>22</v>
      </c>
      <c r="AE120" s="77"/>
    </row>
    <row r="121" spans="1:31" ht="18" customHeight="1" thickBot="1" x14ac:dyDescent="0.25">
      <c r="A121" s="1475"/>
      <c r="B121" s="1477"/>
      <c r="C121" s="1479"/>
      <c r="D121" s="1469"/>
      <c r="E121" s="1484"/>
      <c r="F121" s="1482"/>
      <c r="G121" s="1482"/>
      <c r="H121" s="201" t="s">
        <v>8</v>
      </c>
      <c r="I121" s="432">
        <v>1.4</v>
      </c>
      <c r="J121" s="433">
        <v>1.4</v>
      </c>
      <c r="K121" s="433"/>
      <c r="L121" s="434"/>
      <c r="M121" s="435">
        <v>1.4</v>
      </c>
      <c r="N121" s="433">
        <v>1.4</v>
      </c>
      <c r="O121" s="433"/>
      <c r="P121" s="434"/>
      <c r="Q121" s="435">
        <v>1.5</v>
      </c>
      <c r="R121" s="433">
        <v>1.5</v>
      </c>
      <c r="S121" s="433"/>
      <c r="T121" s="434"/>
      <c r="U121" s="435">
        <v>1.6</v>
      </c>
      <c r="V121" s="433">
        <v>1.6</v>
      </c>
      <c r="W121" s="433"/>
      <c r="X121" s="434"/>
      <c r="Y121" s="1455"/>
      <c r="Z121" s="425"/>
      <c r="AA121" s="425"/>
      <c r="AB121" s="425"/>
      <c r="AE121" s="77"/>
    </row>
    <row r="122" spans="1:31" ht="18.75" customHeight="1" thickBot="1" x14ac:dyDescent="0.25">
      <c r="A122" s="428"/>
      <c r="B122" s="429"/>
      <c r="C122" s="430"/>
      <c r="D122" s="1468" t="s">
        <v>242</v>
      </c>
      <c r="E122" s="1483">
        <v>288712070</v>
      </c>
      <c r="F122" s="1485" t="s">
        <v>72</v>
      </c>
      <c r="G122" s="1485" t="s">
        <v>160</v>
      </c>
      <c r="H122" s="423" t="s">
        <v>52</v>
      </c>
      <c r="I122" s="419"/>
      <c r="J122" s="420"/>
      <c r="K122" s="420"/>
      <c r="L122" s="421"/>
      <c r="M122" s="435">
        <v>1</v>
      </c>
      <c r="N122" s="433">
        <v>1</v>
      </c>
      <c r="O122" s="433"/>
      <c r="P122" s="434"/>
      <c r="Q122" s="422">
        <v>1</v>
      </c>
      <c r="R122" s="420">
        <v>1</v>
      </c>
      <c r="S122" s="420"/>
      <c r="T122" s="421"/>
      <c r="U122" s="422">
        <v>1</v>
      </c>
      <c r="V122" s="422">
        <v>1</v>
      </c>
      <c r="W122" s="420"/>
      <c r="X122" s="421"/>
      <c r="Y122" s="431" t="s">
        <v>244</v>
      </c>
      <c r="Z122" s="426"/>
      <c r="AA122" s="426"/>
      <c r="AB122" s="426"/>
      <c r="AE122" s="77"/>
    </row>
    <row r="123" spans="1:31" ht="16.5" thickBot="1" x14ac:dyDescent="0.25">
      <c r="A123" s="541"/>
      <c r="B123" s="540"/>
      <c r="C123" s="444"/>
      <c r="D123" s="1469"/>
      <c r="E123" s="1484"/>
      <c r="F123" s="1482"/>
      <c r="G123" s="1482"/>
      <c r="H123" s="201" t="s">
        <v>8</v>
      </c>
      <c r="I123" s="432"/>
      <c r="J123" s="433"/>
      <c r="K123" s="433"/>
      <c r="L123" s="434"/>
      <c r="M123" s="435">
        <v>1</v>
      </c>
      <c r="N123" s="433">
        <v>1</v>
      </c>
      <c r="O123" s="433"/>
      <c r="P123" s="434"/>
      <c r="Q123" s="435">
        <v>1</v>
      </c>
      <c r="R123" s="433">
        <v>1</v>
      </c>
      <c r="S123" s="433"/>
      <c r="T123" s="434"/>
      <c r="U123" s="435">
        <v>1</v>
      </c>
      <c r="V123" s="433">
        <v>1</v>
      </c>
      <c r="W123" s="433"/>
      <c r="X123" s="434"/>
      <c r="Y123" s="424"/>
      <c r="Z123" s="426"/>
      <c r="AA123" s="426"/>
      <c r="AB123" s="426"/>
      <c r="AE123" s="77"/>
    </row>
    <row r="124" spans="1:31" ht="19.5" customHeight="1" thickBot="1" x14ac:dyDescent="0.25">
      <c r="A124" s="428"/>
      <c r="B124" s="429"/>
      <c r="C124" s="430"/>
      <c r="D124" s="1468" t="s">
        <v>251</v>
      </c>
      <c r="E124" s="1470" t="s">
        <v>65</v>
      </c>
      <c r="F124" s="1470" t="s">
        <v>65</v>
      </c>
      <c r="G124" s="1472" t="s">
        <v>160</v>
      </c>
      <c r="H124" s="463" t="s">
        <v>75</v>
      </c>
      <c r="I124" s="419"/>
      <c r="J124" s="420"/>
      <c r="K124" s="420"/>
      <c r="L124" s="421"/>
      <c r="M124" s="435">
        <v>14.1</v>
      </c>
      <c r="N124" s="433">
        <v>14.1</v>
      </c>
      <c r="O124" s="433"/>
      <c r="P124" s="434"/>
      <c r="Q124" s="422">
        <v>9.4</v>
      </c>
      <c r="R124" s="420">
        <v>9.4</v>
      </c>
      <c r="S124" s="420"/>
      <c r="T124" s="421"/>
      <c r="U124" s="422"/>
      <c r="V124" s="420"/>
      <c r="W124" s="420"/>
      <c r="X124" s="421"/>
      <c r="Y124" s="431"/>
      <c r="Z124" s="426"/>
      <c r="AA124" s="426"/>
      <c r="AB124" s="426"/>
      <c r="AE124" s="77"/>
    </row>
    <row r="125" spans="1:31" ht="19.5" customHeight="1" thickBot="1" x14ac:dyDescent="0.25">
      <c r="A125" s="428"/>
      <c r="B125" s="429"/>
      <c r="C125" s="430"/>
      <c r="D125" s="1469"/>
      <c r="E125" s="1471"/>
      <c r="F125" s="1471"/>
      <c r="G125" s="1473"/>
      <c r="H125" s="201" t="s">
        <v>8</v>
      </c>
      <c r="I125" s="432"/>
      <c r="J125" s="433"/>
      <c r="K125" s="433"/>
      <c r="L125" s="434"/>
      <c r="M125" s="435">
        <v>14.1</v>
      </c>
      <c r="N125" s="433">
        <v>14.1</v>
      </c>
      <c r="O125" s="433"/>
      <c r="P125" s="434"/>
      <c r="Q125" s="435">
        <v>9.4</v>
      </c>
      <c r="R125" s="433">
        <v>9.4</v>
      </c>
      <c r="S125" s="433"/>
      <c r="T125" s="434"/>
      <c r="U125" s="435"/>
      <c r="V125" s="433"/>
      <c r="W125" s="433"/>
      <c r="X125" s="434"/>
      <c r="Y125" s="431"/>
      <c r="Z125" s="426"/>
      <c r="AA125" s="426"/>
      <c r="AB125" s="426"/>
      <c r="AE125" s="77"/>
    </row>
    <row r="126" spans="1:31" ht="22.5" customHeight="1" thickBot="1" x14ac:dyDescent="0.25">
      <c r="A126" s="1474"/>
      <c r="B126" s="1476"/>
      <c r="C126" s="1478"/>
      <c r="D126" s="1468" t="s">
        <v>252</v>
      </c>
      <c r="E126" s="1481" t="s">
        <v>59</v>
      </c>
      <c r="F126" s="1470" t="s">
        <v>59</v>
      </c>
      <c r="G126" s="1472" t="s">
        <v>160</v>
      </c>
      <c r="H126" s="423" t="s">
        <v>75</v>
      </c>
      <c r="I126" s="419">
        <v>3.1</v>
      </c>
      <c r="J126" s="420">
        <v>3.1</v>
      </c>
      <c r="K126" s="420"/>
      <c r="L126" s="421"/>
      <c r="M126" s="435">
        <v>12</v>
      </c>
      <c r="N126" s="433">
        <v>12</v>
      </c>
      <c r="O126" s="433"/>
      <c r="P126" s="434"/>
      <c r="Q126" s="422">
        <v>14.7</v>
      </c>
      <c r="R126" s="420">
        <v>14.7</v>
      </c>
      <c r="S126" s="420"/>
      <c r="T126" s="421"/>
      <c r="U126" s="422"/>
      <c r="V126" s="420"/>
      <c r="W126" s="420"/>
      <c r="X126" s="421"/>
      <c r="Y126" s="1454" t="s">
        <v>245</v>
      </c>
      <c r="Z126" s="427"/>
      <c r="AA126" s="427"/>
      <c r="AB126" s="427"/>
      <c r="AE126" s="77"/>
    </row>
    <row r="127" spans="1:31" ht="18.75" customHeight="1" thickBot="1" x14ac:dyDescent="0.25">
      <c r="A127" s="1475"/>
      <c r="B127" s="1477"/>
      <c r="C127" s="1479"/>
      <c r="D127" s="1480"/>
      <c r="E127" s="1482"/>
      <c r="F127" s="1471"/>
      <c r="G127" s="1473"/>
      <c r="H127" s="201" t="s">
        <v>8</v>
      </c>
      <c r="I127" s="432">
        <v>3.1</v>
      </c>
      <c r="J127" s="433">
        <v>3.1</v>
      </c>
      <c r="K127" s="433"/>
      <c r="L127" s="434"/>
      <c r="M127" s="435">
        <v>12</v>
      </c>
      <c r="N127" s="433">
        <v>12</v>
      </c>
      <c r="O127" s="433"/>
      <c r="P127" s="434"/>
      <c r="Q127" s="435">
        <v>14.7</v>
      </c>
      <c r="R127" s="433">
        <v>14.7</v>
      </c>
      <c r="S127" s="433"/>
      <c r="T127" s="434"/>
      <c r="U127" s="435"/>
      <c r="V127" s="433"/>
      <c r="W127" s="433"/>
      <c r="X127" s="434"/>
      <c r="Y127" s="1455"/>
      <c r="Z127" s="426"/>
      <c r="AA127" s="426"/>
      <c r="AB127" s="426"/>
      <c r="AE127" s="77"/>
    </row>
    <row r="128" spans="1:31" ht="24" customHeight="1" thickBot="1" x14ac:dyDescent="0.25">
      <c r="A128" s="543" t="s">
        <v>50</v>
      </c>
      <c r="B128" s="537" t="s">
        <v>10</v>
      </c>
      <c r="C128" s="1456" t="s">
        <v>96</v>
      </c>
      <c r="D128" s="1456"/>
      <c r="E128" s="473"/>
      <c r="F128" s="473"/>
      <c r="G128" s="473"/>
      <c r="H128" s="323"/>
      <c r="I128" s="324">
        <f>I121+I123+I125+I127</f>
        <v>4.5</v>
      </c>
      <c r="J128" s="324">
        <f t="shared" ref="J128:X128" si="23">SUM(J121+J123+J125+J127)</f>
        <v>4.5</v>
      </c>
      <c r="K128" s="324">
        <f t="shared" si="23"/>
        <v>0</v>
      </c>
      <c r="L128" s="324">
        <f t="shared" si="23"/>
        <v>0</v>
      </c>
      <c r="M128" s="324">
        <f t="shared" si="23"/>
        <v>28.5</v>
      </c>
      <c r="N128" s="324">
        <f t="shared" si="23"/>
        <v>28.5</v>
      </c>
      <c r="O128" s="324">
        <f t="shared" si="23"/>
        <v>0</v>
      </c>
      <c r="P128" s="324">
        <f t="shared" si="23"/>
        <v>0</v>
      </c>
      <c r="Q128" s="324">
        <f t="shared" si="23"/>
        <v>26.6</v>
      </c>
      <c r="R128" s="324">
        <f t="shared" si="23"/>
        <v>26.6</v>
      </c>
      <c r="S128" s="324">
        <f t="shared" si="23"/>
        <v>0</v>
      </c>
      <c r="T128" s="324">
        <f t="shared" si="23"/>
        <v>0</v>
      </c>
      <c r="U128" s="324">
        <f t="shared" si="23"/>
        <v>2.6</v>
      </c>
      <c r="V128" s="324">
        <f t="shared" si="23"/>
        <v>2.6</v>
      </c>
      <c r="W128" s="324">
        <f t="shared" si="23"/>
        <v>0</v>
      </c>
      <c r="X128" s="324">
        <f t="shared" si="23"/>
        <v>0</v>
      </c>
      <c r="Y128" s="325"/>
      <c r="Z128" s="325"/>
      <c r="AA128" s="325"/>
      <c r="AB128" s="325"/>
      <c r="AE128" s="77"/>
    </row>
    <row r="129" spans="1:50" ht="27.75" customHeight="1" x14ac:dyDescent="0.2">
      <c r="A129" s="537" t="s">
        <v>50</v>
      </c>
      <c r="B129" s="537" t="s">
        <v>11</v>
      </c>
      <c r="C129" s="1457" t="s">
        <v>53</v>
      </c>
      <c r="D129" s="1457"/>
      <c r="E129" s="1457"/>
      <c r="F129" s="1457"/>
      <c r="G129" s="1457"/>
      <c r="H129" s="1457"/>
      <c r="I129" s="1457"/>
      <c r="J129" s="1457"/>
      <c r="K129" s="1457"/>
      <c r="L129" s="1457"/>
      <c r="M129" s="1457"/>
      <c r="N129" s="1457"/>
      <c r="O129" s="1457"/>
      <c r="P129" s="1457"/>
      <c r="Q129" s="1457"/>
      <c r="R129" s="1457"/>
      <c r="S129" s="1457"/>
      <c r="T129" s="1457"/>
      <c r="U129" s="1457"/>
      <c r="V129" s="1457"/>
      <c r="W129" s="1457"/>
      <c r="X129" s="1457"/>
      <c r="Y129" s="1457"/>
      <c r="Z129" s="1457"/>
      <c r="AA129" s="1457"/>
      <c r="AB129" s="536"/>
      <c r="AC129" s="63"/>
      <c r="AD129" s="63"/>
      <c r="AE129" s="63"/>
      <c r="AF129" s="63"/>
    </row>
    <row r="130" spans="1:50" ht="24.75" customHeight="1" x14ac:dyDescent="0.2">
      <c r="A130" s="1458" t="s">
        <v>50</v>
      </c>
      <c r="B130" s="1459" t="s">
        <v>11</v>
      </c>
      <c r="C130" s="1460" t="s">
        <v>10</v>
      </c>
      <c r="D130" s="1448" t="s">
        <v>146</v>
      </c>
      <c r="E130" s="1450" t="s">
        <v>72</v>
      </c>
      <c r="F130" s="1450" t="s">
        <v>72</v>
      </c>
      <c r="G130" s="1440" t="s">
        <v>160</v>
      </c>
      <c r="H130" s="326" t="s">
        <v>80</v>
      </c>
      <c r="I130" s="327"/>
      <c r="J130" s="285"/>
      <c r="K130" s="285"/>
      <c r="L130" s="328"/>
      <c r="M130" s="237"/>
      <c r="N130" s="530"/>
      <c r="O130" s="530"/>
      <c r="P130" s="238"/>
      <c r="Q130" s="329"/>
      <c r="R130" s="285"/>
      <c r="S130" s="285"/>
      <c r="T130" s="328"/>
      <c r="U130" s="329"/>
      <c r="V130" s="285"/>
      <c r="W130" s="285"/>
      <c r="X130" s="328"/>
      <c r="Y130" s="1465" t="s">
        <v>98</v>
      </c>
      <c r="Z130" s="240">
        <v>800</v>
      </c>
      <c r="AA130" s="240">
        <v>800</v>
      </c>
      <c r="AB130" s="240">
        <v>800</v>
      </c>
      <c r="AC130" s="63"/>
      <c r="AD130" s="63"/>
      <c r="AE130" s="85"/>
      <c r="AF130" s="63"/>
    </row>
    <row r="131" spans="1:50" ht="15" customHeight="1" x14ac:dyDescent="0.2">
      <c r="A131" s="1458"/>
      <c r="B131" s="1459"/>
      <c r="C131" s="1460"/>
      <c r="D131" s="1461"/>
      <c r="E131" s="1462"/>
      <c r="F131" s="1463"/>
      <c r="G131" s="1440"/>
      <c r="H131" s="488" t="s">
        <v>52</v>
      </c>
      <c r="I131" s="330">
        <v>3.3</v>
      </c>
      <c r="J131" s="305">
        <v>3.3</v>
      </c>
      <c r="K131" s="305"/>
      <c r="L131" s="331"/>
      <c r="M131" s="533">
        <v>3.3</v>
      </c>
      <c r="N131" s="531">
        <v>3.3</v>
      </c>
      <c r="O131" s="531"/>
      <c r="P131" s="532"/>
      <c r="Q131" s="332">
        <v>3.5</v>
      </c>
      <c r="R131" s="305">
        <v>3.5</v>
      </c>
      <c r="S131" s="156"/>
      <c r="T131" s="333"/>
      <c r="U131" s="332">
        <v>3.7</v>
      </c>
      <c r="V131" s="305">
        <v>3.7</v>
      </c>
      <c r="W131" s="156"/>
      <c r="X131" s="333"/>
      <c r="Y131" s="1466"/>
      <c r="Z131" s="240"/>
      <c r="AA131" s="240"/>
      <c r="AB131" s="240"/>
      <c r="AC131" s="63"/>
      <c r="AD131" s="63"/>
      <c r="AE131" s="85"/>
      <c r="AF131" s="63"/>
    </row>
    <row r="132" spans="1:50" ht="17.25" customHeight="1" thickBot="1" x14ac:dyDescent="0.25">
      <c r="A132" s="1458"/>
      <c r="B132" s="1459"/>
      <c r="C132" s="1460"/>
      <c r="D132" s="1461"/>
      <c r="E132" s="1451"/>
      <c r="F132" s="1464"/>
      <c r="G132" s="1440"/>
      <c r="H132" s="334" t="s">
        <v>8</v>
      </c>
      <c r="I132" s="335">
        <v>3.3</v>
      </c>
      <c r="J132" s="336">
        <v>3.3</v>
      </c>
      <c r="K132" s="336"/>
      <c r="L132" s="337"/>
      <c r="M132" s="338">
        <v>3.3</v>
      </c>
      <c r="N132" s="336">
        <v>3.3</v>
      </c>
      <c r="O132" s="336"/>
      <c r="P132" s="337"/>
      <c r="Q132" s="338">
        <f t="shared" ref="Q132:V132" si="24">SUM(Q130:Q131)</f>
        <v>3.5</v>
      </c>
      <c r="R132" s="336">
        <f t="shared" si="24"/>
        <v>3.5</v>
      </c>
      <c r="S132" s="336"/>
      <c r="T132" s="337"/>
      <c r="U132" s="338">
        <f t="shared" si="24"/>
        <v>3.7</v>
      </c>
      <c r="V132" s="336">
        <f t="shared" si="24"/>
        <v>3.7</v>
      </c>
      <c r="W132" s="336"/>
      <c r="X132" s="337"/>
      <c r="Y132" s="1467"/>
      <c r="Z132" s="226"/>
      <c r="AA132" s="226"/>
      <c r="AB132" s="226"/>
      <c r="AC132" s="63"/>
      <c r="AD132" s="63"/>
      <c r="AE132" s="85"/>
      <c r="AF132" s="63"/>
    </row>
    <row r="133" spans="1:50" ht="18" customHeight="1" thickBot="1" x14ac:dyDescent="0.25">
      <c r="A133" s="1442" t="s">
        <v>50</v>
      </c>
      <c r="B133" s="1444" t="s">
        <v>11</v>
      </c>
      <c r="C133" s="1446" t="s">
        <v>11</v>
      </c>
      <c r="D133" s="1448" t="s">
        <v>171</v>
      </c>
      <c r="E133" s="1450" t="s">
        <v>71</v>
      </c>
      <c r="F133" s="1440" t="s">
        <v>71</v>
      </c>
      <c r="G133" s="1440" t="s">
        <v>160</v>
      </c>
      <c r="H133" s="340" t="s">
        <v>52</v>
      </c>
      <c r="I133" s="341">
        <v>3</v>
      </c>
      <c r="J133" s="342">
        <v>3</v>
      </c>
      <c r="K133" s="342"/>
      <c r="L133" s="343"/>
      <c r="M133" s="344"/>
      <c r="N133" s="345"/>
      <c r="O133" s="345"/>
      <c r="P133" s="346"/>
      <c r="Q133" s="347"/>
      <c r="R133" s="342"/>
      <c r="S133" s="342"/>
      <c r="T133" s="343"/>
      <c r="U133" s="347"/>
      <c r="V133" s="342"/>
      <c r="W133" s="342"/>
      <c r="X133" s="343"/>
      <c r="Y133" s="348" t="s">
        <v>172</v>
      </c>
      <c r="Z133" s="235">
        <v>150</v>
      </c>
      <c r="AA133" s="235"/>
      <c r="AB133" s="235"/>
      <c r="AC133" s="63"/>
      <c r="AD133" s="63"/>
      <c r="AE133" s="85"/>
      <c r="AF133" s="63"/>
    </row>
    <row r="134" spans="1:50" ht="18.75" customHeight="1" thickBot="1" x14ac:dyDescent="0.25">
      <c r="A134" s="1443"/>
      <c r="B134" s="1445"/>
      <c r="C134" s="1447"/>
      <c r="D134" s="1449"/>
      <c r="E134" s="1451"/>
      <c r="F134" s="1452"/>
      <c r="G134" s="1452"/>
      <c r="H134" s="271" t="s">
        <v>8</v>
      </c>
      <c r="I134" s="113">
        <v>3</v>
      </c>
      <c r="J134" s="114">
        <v>3</v>
      </c>
      <c r="K134" s="114"/>
      <c r="L134" s="115"/>
      <c r="M134" s="116"/>
      <c r="N134" s="114"/>
      <c r="O134" s="114"/>
      <c r="P134" s="115"/>
      <c r="Q134" s="116"/>
      <c r="R134" s="114"/>
      <c r="S134" s="114"/>
      <c r="T134" s="115"/>
      <c r="U134" s="116"/>
      <c r="V134" s="114"/>
      <c r="W134" s="114"/>
      <c r="X134" s="115"/>
      <c r="Y134" s="349"/>
      <c r="Z134" s="317"/>
      <c r="AA134" s="317"/>
      <c r="AB134" s="317"/>
      <c r="AC134" s="63"/>
      <c r="AD134" s="63"/>
      <c r="AE134" s="85"/>
      <c r="AF134" s="63"/>
    </row>
    <row r="135" spans="1:50" s="63" customFormat="1" ht="21.75" customHeight="1" thickBot="1" x14ac:dyDescent="0.25">
      <c r="A135" s="537" t="s">
        <v>50</v>
      </c>
      <c r="B135" s="534" t="s">
        <v>11</v>
      </c>
      <c r="C135" s="1432" t="s">
        <v>96</v>
      </c>
      <c r="D135" s="1432"/>
      <c r="E135" s="470"/>
      <c r="F135" s="470"/>
      <c r="G135" s="470"/>
      <c r="H135" s="350"/>
      <c r="I135" s="351">
        <f>SUM(I132+J134)</f>
        <v>6.3</v>
      </c>
      <c r="J135" s="351">
        <f>SUM(J132+J134)</f>
        <v>6.3</v>
      </c>
      <c r="K135" s="351">
        <f>SUM(K132)</f>
        <v>0</v>
      </c>
      <c r="L135" s="351">
        <f>SUM(L132)</f>
        <v>0</v>
      </c>
      <c r="M135" s="351">
        <f>M132+M134</f>
        <v>3.3</v>
      </c>
      <c r="N135" s="351">
        <f>N132+N134</f>
        <v>3.3</v>
      </c>
      <c r="O135" s="351">
        <f t="shared" ref="O135:X135" si="25">SUM(O132)</f>
        <v>0</v>
      </c>
      <c r="P135" s="351">
        <f t="shared" si="25"/>
        <v>0</v>
      </c>
      <c r="Q135" s="351">
        <f t="shared" si="25"/>
        <v>3.5</v>
      </c>
      <c r="R135" s="351">
        <f t="shared" si="25"/>
        <v>3.5</v>
      </c>
      <c r="S135" s="351">
        <f t="shared" si="25"/>
        <v>0</v>
      </c>
      <c r="T135" s="351">
        <f t="shared" si="25"/>
        <v>0</v>
      </c>
      <c r="U135" s="351">
        <f t="shared" si="25"/>
        <v>3.7</v>
      </c>
      <c r="V135" s="351">
        <f t="shared" si="25"/>
        <v>3.7</v>
      </c>
      <c r="W135" s="351">
        <f t="shared" si="25"/>
        <v>0</v>
      </c>
      <c r="X135" s="351">
        <f t="shared" si="25"/>
        <v>0</v>
      </c>
      <c r="Y135" s="352"/>
      <c r="Z135" s="352"/>
      <c r="AA135" s="352"/>
      <c r="AB135" s="352"/>
      <c r="AE135" s="85"/>
    </row>
    <row r="136" spans="1:50" s="63" customFormat="1" ht="33.75" customHeight="1" x14ac:dyDescent="0.2">
      <c r="A136" s="534" t="s">
        <v>50</v>
      </c>
      <c r="B136" s="534" t="s">
        <v>50</v>
      </c>
      <c r="C136" s="534"/>
      <c r="D136" s="1433" t="s">
        <v>174</v>
      </c>
      <c r="E136" s="1434"/>
      <c r="F136" s="1434"/>
      <c r="G136" s="1434"/>
      <c r="H136" s="1435"/>
      <c r="I136" s="1435"/>
      <c r="J136" s="1436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4"/>
      <c r="Z136" s="355"/>
      <c r="AA136" s="356"/>
      <c r="AB136" s="356"/>
    </row>
    <row r="137" spans="1:50" s="63" customFormat="1" ht="21.75" customHeight="1" x14ac:dyDescent="0.2">
      <c r="A137" s="357" t="s">
        <v>50</v>
      </c>
      <c r="B137" s="534" t="s">
        <v>50</v>
      </c>
      <c r="C137" s="339" t="s">
        <v>10</v>
      </c>
      <c r="D137" s="1437" t="s">
        <v>173</v>
      </c>
      <c r="E137" s="1438" t="s">
        <v>72</v>
      </c>
      <c r="F137" s="1440" t="s">
        <v>72</v>
      </c>
      <c r="G137" s="1441" t="s">
        <v>160</v>
      </c>
      <c r="H137" s="254" t="s">
        <v>51</v>
      </c>
      <c r="I137" s="358"/>
      <c r="J137" s="359"/>
      <c r="K137" s="235"/>
      <c r="L137" s="241"/>
      <c r="M137" s="250"/>
      <c r="N137" s="231"/>
      <c r="O137" s="231"/>
      <c r="P137" s="258"/>
      <c r="Q137" s="234"/>
      <c r="R137" s="235"/>
      <c r="S137" s="235"/>
      <c r="T137" s="241"/>
      <c r="U137" s="234"/>
      <c r="V137" s="235"/>
      <c r="W137" s="235"/>
      <c r="X137" s="241"/>
      <c r="Y137" s="360" t="s">
        <v>229</v>
      </c>
      <c r="Z137" s="240">
        <v>1133</v>
      </c>
      <c r="AA137" s="240">
        <v>900</v>
      </c>
      <c r="AB137" s="240">
        <v>800</v>
      </c>
    </row>
    <row r="138" spans="1:50" s="63" customFormat="1" ht="20.25" customHeight="1" x14ac:dyDescent="0.2">
      <c r="A138" s="543"/>
      <c r="B138" s="537"/>
      <c r="C138" s="156"/>
      <c r="D138" s="1437"/>
      <c r="E138" s="1439"/>
      <c r="F138" s="1440"/>
      <c r="G138" s="1441"/>
      <c r="H138" s="254" t="s">
        <v>52</v>
      </c>
      <c r="I138" s="239">
        <v>260</v>
      </c>
      <c r="J138" s="239">
        <v>260</v>
      </c>
      <c r="K138" s="240"/>
      <c r="L138" s="241"/>
      <c r="M138" s="256">
        <v>260</v>
      </c>
      <c r="N138" s="257">
        <v>260</v>
      </c>
      <c r="O138" s="257"/>
      <c r="P138" s="258"/>
      <c r="Q138" s="239">
        <v>260</v>
      </c>
      <c r="R138" s="239">
        <v>260</v>
      </c>
      <c r="S138" s="240"/>
      <c r="T138" s="241"/>
      <c r="U138" s="239">
        <v>260</v>
      </c>
      <c r="V138" s="239">
        <v>260</v>
      </c>
      <c r="W138" s="240"/>
      <c r="X138" s="241"/>
      <c r="Y138" s="321" t="s">
        <v>167</v>
      </c>
      <c r="Z138" s="240">
        <v>861</v>
      </c>
      <c r="AA138" s="240"/>
      <c r="AB138" s="240"/>
      <c r="AC138" s="86"/>
      <c r="AD138" s="86"/>
      <c r="AE138" s="86"/>
      <c r="AF138" s="86"/>
    </row>
    <row r="139" spans="1:50" s="63" customFormat="1" ht="19.5" customHeight="1" x14ac:dyDescent="0.2">
      <c r="A139" s="543"/>
      <c r="B139" s="537"/>
      <c r="C139" s="156"/>
      <c r="D139" s="248"/>
      <c r="E139" s="484"/>
      <c r="F139" s="484"/>
      <c r="G139" s="474"/>
      <c r="H139" s="361" t="s">
        <v>8</v>
      </c>
      <c r="I139" s="362">
        <f>SUM(I137+I138)</f>
        <v>260</v>
      </c>
      <c r="J139" s="363">
        <f>SUM(J137+J138)</f>
        <v>260</v>
      </c>
      <c r="K139" s="363"/>
      <c r="L139" s="364"/>
      <c r="M139" s="365">
        <v>260</v>
      </c>
      <c r="N139" s="363">
        <v>260</v>
      </c>
      <c r="O139" s="363"/>
      <c r="P139" s="364"/>
      <c r="Q139" s="365">
        <f>SUM(Q137+Q138)</f>
        <v>260</v>
      </c>
      <c r="R139" s="363">
        <f>SUM(R137+R138)</f>
        <v>260</v>
      </c>
      <c r="S139" s="363"/>
      <c r="T139" s="364"/>
      <c r="U139" s="365">
        <f>SUM(U137+U138)</f>
        <v>260</v>
      </c>
      <c r="V139" s="363">
        <f>SUM(V137+V138)</f>
        <v>260</v>
      </c>
      <c r="W139" s="363"/>
      <c r="X139" s="364"/>
      <c r="Y139" s="366" t="s">
        <v>168</v>
      </c>
      <c r="Z139" s="367">
        <v>272</v>
      </c>
      <c r="AA139" s="367"/>
      <c r="AB139" s="367"/>
      <c r="AC139" s="86"/>
      <c r="AD139" s="86"/>
      <c r="AE139" s="86"/>
      <c r="AF139" s="86"/>
    </row>
    <row r="140" spans="1:50" s="63" customFormat="1" ht="20.25" customHeight="1" x14ac:dyDescent="0.2">
      <c r="A140" s="543" t="s">
        <v>50</v>
      </c>
      <c r="B140" s="537" t="s">
        <v>50</v>
      </c>
      <c r="C140" s="1432" t="s">
        <v>96</v>
      </c>
      <c r="D140" s="1432"/>
      <c r="E140" s="470"/>
      <c r="F140" s="470"/>
      <c r="G140" s="470"/>
      <c r="H140" s="539"/>
      <c r="I140" s="537">
        <f>SUM(I139)</f>
        <v>260</v>
      </c>
      <c r="J140" s="537">
        <f>SUM(J139)</f>
        <v>260</v>
      </c>
      <c r="K140" s="537">
        <f>SUM(K139)</f>
        <v>0</v>
      </c>
      <c r="L140" s="537">
        <f>SUM(L139)</f>
        <v>0</v>
      </c>
      <c r="M140" s="537">
        <v>260</v>
      </c>
      <c r="N140" s="537">
        <v>260</v>
      </c>
      <c r="O140" s="537"/>
      <c r="P140" s="537">
        <f t="shared" ref="P140:X140" si="26">SUM(P139)</f>
        <v>0</v>
      </c>
      <c r="Q140" s="537">
        <f t="shared" si="26"/>
        <v>260</v>
      </c>
      <c r="R140" s="537">
        <f t="shared" si="26"/>
        <v>260</v>
      </c>
      <c r="S140" s="537">
        <f t="shared" si="26"/>
        <v>0</v>
      </c>
      <c r="T140" s="537">
        <f t="shared" si="26"/>
        <v>0</v>
      </c>
      <c r="U140" s="537">
        <f t="shared" si="26"/>
        <v>260</v>
      </c>
      <c r="V140" s="537">
        <f>SUM(V139)</f>
        <v>260</v>
      </c>
      <c r="W140" s="537">
        <f t="shared" si="26"/>
        <v>0</v>
      </c>
      <c r="X140" s="537">
        <f t="shared" si="26"/>
        <v>0</v>
      </c>
      <c r="Y140" s="1453"/>
      <c r="Z140" s="1453"/>
      <c r="AA140" s="1453"/>
      <c r="AB140" s="1453"/>
      <c r="AC140" s="61"/>
      <c r="AD140" s="61"/>
      <c r="AE140" s="61"/>
      <c r="AF140" s="61"/>
    </row>
    <row r="141" spans="1:50" s="63" customFormat="1" ht="17.25" customHeight="1" x14ac:dyDescent="0.2">
      <c r="A141" s="1428" t="s">
        <v>97</v>
      </c>
      <c r="B141" s="1428"/>
      <c r="C141" s="1428"/>
      <c r="D141" s="1428"/>
      <c r="E141" s="1428"/>
      <c r="F141" s="1428"/>
      <c r="G141" s="1428"/>
      <c r="H141" s="1428"/>
      <c r="I141" s="543">
        <f>I128+I135+I140</f>
        <v>270.8</v>
      </c>
      <c r="J141" s="543">
        <f t="shared" ref="J141:V141" si="27">J128+J135+J140</f>
        <v>270.8</v>
      </c>
      <c r="K141" s="543">
        <f t="shared" si="27"/>
        <v>0</v>
      </c>
      <c r="L141" s="543">
        <f t="shared" si="27"/>
        <v>0</v>
      </c>
      <c r="M141" s="543">
        <f t="shared" si="27"/>
        <v>291.8</v>
      </c>
      <c r="N141" s="543">
        <f t="shared" si="27"/>
        <v>291.8</v>
      </c>
      <c r="O141" s="543">
        <f t="shared" si="27"/>
        <v>0</v>
      </c>
      <c r="P141" s="543">
        <f t="shared" si="27"/>
        <v>0</v>
      </c>
      <c r="Q141" s="543">
        <f t="shared" si="27"/>
        <v>290.10000000000002</v>
      </c>
      <c r="R141" s="543">
        <f t="shared" si="27"/>
        <v>290.10000000000002</v>
      </c>
      <c r="S141" s="543">
        <f t="shared" si="27"/>
        <v>0</v>
      </c>
      <c r="T141" s="543">
        <f t="shared" si="27"/>
        <v>0</v>
      </c>
      <c r="U141" s="543">
        <f t="shared" si="27"/>
        <v>266.3</v>
      </c>
      <c r="V141" s="543">
        <f t="shared" si="27"/>
        <v>266.3</v>
      </c>
      <c r="W141" s="543">
        <f>SUM(V139)</f>
        <v>260</v>
      </c>
      <c r="X141" s="543"/>
      <c r="Y141" s="308"/>
      <c r="Z141" s="308"/>
      <c r="AA141" s="308"/>
      <c r="AB141" s="308"/>
      <c r="AC141" s="61"/>
      <c r="AD141" s="61"/>
      <c r="AE141" s="61"/>
      <c r="AF141" s="61"/>
    </row>
    <row r="142" spans="1:50" s="87" customFormat="1" ht="28.5" customHeight="1" x14ac:dyDescent="0.2">
      <c r="A142" s="368" t="s">
        <v>10</v>
      </c>
      <c r="B142" s="1429" t="s">
        <v>94</v>
      </c>
      <c r="C142" s="1429"/>
      <c r="D142" s="1429"/>
      <c r="E142" s="1429"/>
      <c r="F142" s="1429"/>
      <c r="G142" s="1429"/>
      <c r="H142" s="1429"/>
      <c r="I142" s="368">
        <f t="shared" ref="I142:P142" si="28">SUM(I111+I117+I141)</f>
        <v>9207.6999999999989</v>
      </c>
      <c r="J142" s="368">
        <f t="shared" si="28"/>
        <v>9314.5</v>
      </c>
      <c r="K142" s="368">
        <f t="shared" si="28"/>
        <v>5465.0700000000006</v>
      </c>
      <c r="L142" s="368">
        <f t="shared" si="28"/>
        <v>190.1</v>
      </c>
      <c r="M142" s="368">
        <f t="shared" si="28"/>
        <v>10105.644999999999</v>
      </c>
      <c r="N142" s="368">
        <f t="shared" si="28"/>
        <v>9665.8349999999991</v>
      </c>
      <c r="O142" s="368">
        <f t="shared" si="28"/>
        <v>15155.343499999999</v>
      </c>
      <c r="P142" s="368">
        <f t="shared" si="28"/>
        <v>316.60000000000002</v>
      </c>
      <c r="Q142" s="368">
        <v>10668.1</v>
      </c>
      <c r="R142" s="368">
        <v>9225.2000000000007</v>
      </c>
      <c r="S142" s="368">
        <f>SUM(S111+S117+S141)</f>
        <v>6000.4334249999993</v>
      </c>
      <c r="T142" s="368">
        <f>SUM(T111+T117+T141)</f>
        <v>1418.1</v>
      </c>
      <c r="U142" s="368">
        <v>14887.5</v>
      </c>
      <c r="V142" s="368">
        <v>14887.5</v>
      </c>
      <c r="W142" s="368">
        <f>SUM(W111+W117+W141)</f>
        <v>6560.4550962499998</v>
      </c>
      <c r="X142" s="368">
        <f>SUM(X111+X117+X141)</f>
        <v>0</v>
      </c>
      <c r="Y142" s="1430"/>
      <c r="Z142" s="1430"/>
      <c r="AA142" s="1430"/>
      <c r="AB142" s="1430"/>
      <c r="AC142" s="61"/>
      <c r="AD142" s="61"/>
      <c r="AE142" s="61"/>
      <c r="AF142" s="61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</row>
    <row r="143" spans="1:50" s="87" customFormat="1" ht="24" customHeight="1" x14ac:dyDescent="0.2">
      <c r="A143" s="369"/>
      <c r="B143" s="369"/>
      <c r="C143" s="369"/>
      <c r="D143" s="369"/>
      <c r="E143" s="475"/>
      <c r="F143" s="475"/>
      <c r="G143" s="475"/>
      <c r="H143" s="369"/>
      <c r="I143" s="369"/>
      <c r="J143" s="369"/>
      <c r="K143" s="369"/>
      <c r="L143" s="369"/>
      <c r="M143" s="370"/>
      <c r="N143" s="370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71"/>
      <c r="Z143" s="371"/>
      <c r="AA143" s="371"/>
      <c r="AB143" s="371"/>
      <c r="AC143" s="61"/>
      <c r="AD143" s="61"/>
      <c r="AE143" s="61"/>
      <c r="AF143" s="61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</row>
    <row r="144" spans="1:50" ht="13.5" customHeight="1" x14ac:dyDescent="0.25">
      <c r="A144" s="90"/>
      <c r="B144" s="88"/>
      <c r="C144" s="89"/>
      <c r="D144" s="89"/>
      <c r="E144" s="89"/>
      <c r="F144" s="485"/>
      <c r="G144" s="89"/>
      <c r="H144" s="90"/>
      <c r="I144" s="91"/>
      <c r="J144" s="90"/>
      <c r="K144" s="90"/>
      <c r="L144" s="90"/>
      <c r="M144" s="92"/>
      <c r="N144" s="92"/>
      <c r="O144" s="90"/>
      <c r="P144" s="90"/>
      <c r="Q144" s="91"/>
      <c r="R144" s="90"/>
      <c r="S144" s="90"/>
      <c r="T144" s="90"/>
      <c r="U144" s="90"/>
      <c r="V144" s="90"/>
      <c r="W144" s="88"/>
      <c r="X144" s="372"/>
      <c r="Y144" s="102"/>
      <c r="Z144" s="373"/>
      <c r="AA144" s="102"/>
      <c r="AB144" s="102"/>
    </row>
    <row r="145" spans="1:28" ht="14.25" customHeight="1" x14ac:dyDescent="0.2">
      <c r="A145" s="94"/>
      <c r="B145" s="95"/>
      <c r="C145" s="96"/>
      <c r="D145" s="96"/>
      <c r="E145" s="96"/>
      <c r="F145" s="486"/>
      <c r="G145" s="1235" t="s">
        <v>17</v>
      </c>
      <c r="H145" s="1431"/>
      <c r="I145" s="1431"/>
      <c r="J145" s="1431"/>
      <c r="K145" s="1431"/>
      <c r="L145" s="1431"/>
      <c r="M145" s="1431"/>
      <c r="N145" s="1431"/>
      <c r="O145" s="55"/>
      <c r="P145" s="55"/>
      <c r="Q145" s="55"/>
      <c r="R145" s="55"/>
      <c r="S145" s="55"/>
      <c r="T145" s="55"/>
      <c r="U145" s="56"/>
      <c r="V145" s="55"/>
      <c r="W145" s="88"/>
      <c r="X145" s="372"/>
      <c r="Y145" s="102"/>
      <c r="Z145" s="373"/>
      <c r="AA145" s="102"/>
      <c r="AB145" s="102"/>
    </row>
    <row r="146" spans="1:28" ht="9.75" customHeight="1" thickBot="1" x14ac:dyDescent="0.25">
      <c r="A146" s="97"/>
      <c r="B146" s="98"/>
      <c r="C146" s="99"/>
      <c r="D146" s="99"/>
      <c r="E146" s="99"/>
      <c r="F146" s="487"/>
      <c r="G146" s="476"/>
      <c r="H146" s="100"/>
      <c r="I146" s="100"/>
      <c r="J146" s="57"/>
      <c r="K146" s="100"/>
      <c r="L146" s="100"/>
      <c r="M146" s="489"/>
      <c r="N146" s="490"/>
      <c r="O146" s="100"/>
      <c r="P146" s="100"/>
      <c r="Q146" s="57"/>
      <c r="R146" s="100"/>
      <c r="S146" s="100"/>
      <c r="T146" s="100"/>
      <c r="U146" s="57"/>
      <c r="V146" s="100"/>
      <c r="W146" s="88"/>
      <c r="X146" s="372"/>
      <c r="Y146" s="102"/>
      <c r="Z146" s="373"/>
      <c r="AA146" s="102"/>
      <c r="AB146" s="102"/>
    </row>
    <row r="147" spans="1:28" ht="30" customHeight="1" thickTop="1" thickBot="1" x14ac:dyDescent="0.25">
      <c r="A147" s="1416" t="s">
        <v>12</v>
      </c>
      <c r="B147" s="1417"/>
      <c r="C147" s="1417"/>
      <c r="D147" s="1417"/>
      <c r="E147" s="1417"/>
      <c r="F147" s="1417"/>
      <c r="G147" s="1418"/>
      <c r="H147" s="1419" t="s">
        <v>163</v>
      </c>
      <c r="I147" s="1419"/>
      <c r="J147" s="1420"/>
      <c r="K147" s="1421" t="s">
        <v>254</v>
      </c>
      <c r="L147" s="1419"/>
      <c r="M147" s="1419"/>
      <c r="N147" s="1422"/>
      <c r="O147" s="1423" t="s">
        <v>164</v>
      </c>
      <c r="P147" s="1419"/>
      <c r="Q147" s="1419"/>
      <c r="R147" s="1422"/>
      <c r="S147" s="1421" t="s">
        <v>253</v>
      </c>
      <c r="T147" s="1419"/>
      <c r="U147" s="1419"/>
      <c r="V147" s="1424"/>
      <c r="W147" s="88"/>
      <c r="X147" s="372"/>
      <c r="Y147" s="102"/>
      <c r="Z147" s="373"/>
      <c r="AA147" s="102"/>
      <c r="AB147" s="102"/>
    </row>
    <row r="148" spans="1:28" ht="32.25" customHeight="1" thickBot="1" x14ac:dyDescent="0.25">
      <c r="A148" s="1425" t="s">
        <v>105</v>
      </c>
      <c r="B148" s="1426"/>
      <c r="C148" s="1426"/>
      <c r="D148" s="1426"/>
      <c r="E148" s="1426"/>
      <c r="F148" s="1426"/>
      <c r="G148" s="1427"/>
      <c r="H148" s="1399">
        <f>H149+H150+H151+H152+H153</f>
        <v>9180.1779999999999</v>
      </c>
      <c r="I148" s="1399"/>
      <c r="J148" s="1400"/>
      <c r="K148" s="1401">
        <f>SUM(K149:N153)</f>
        <v>9959.3450000000012</v>
      </c>
      <c r="L148" s="1399"/>
      <c r="M148" s="1399"/>
      <c r="N148" s="1400"/>
      <c r="O148" s="1401">
        <f>SUM(O149:R153)</f>
        <v>10733.57725</v>
      </c>
      <c r="P148" s="1399"/>
      <c r="Q148" s="1399"/>
      <c r="R148" s="1400"/>
      <c r="S148" s="1401" t="e">
        <f>SUM(S153S149:V153)</f>
        <v>#NAME?</v>
      </c>
      <c r="T148" s="1399"/>
      <c r="U148" s="1399"/>
      <c r="V148" s="1400"/>
      <c r="W148" s="88"/>
      <c r="X148" s="372"/>
      <c r="Y148" s="102">
        <f>3820-3384.9</f>
        <v>435.09999999999991</v>
      </c>
      <c r="Z148" s="373"/>
      <c r="AA148" s="102"/>
      <c r="AB148" s="102"/>
    </row>
    <row r="149" spans="1:28" ht="30" customHeight="1" x14ac:dyDescent="0.2">
      <c r="A149" s="1375" t="s">
        <v>125</v>
      </c>
      <c r="B149" s="1123"/>
      <c r="C149" s="1123"/>
      <c r="D149" s="1123"/>
      <c r="E149" s="1123"/>
      <c r="F149" s="1123"/>
      <c r="G149" s="1376"/>
      <c r="H149" s="1409">
        <f>I60+I89+I108+I114+I120+I122+I131+I133+I138</f>
        <v>3820.4780000000005</v>
      </c>
      <c r="I149" s="1409"/>
      <c r="J149" s="1410"/>
      <c r="K149" s="1411">
        <f>SUM(M60-M39-M50+M89+M114+M120+M131+M133+M138)</f>
        <v>4113.1000000000004</v>
      </c>
      <c r="L149" s="1409"/>
      <c r="M149" s="1409"/>
      <c r="N149" s="1410"/>
      <c r="O149" s="1411">
        <f>SUM(Q41,Q42,Q43,Q44,Q45,Q46,Q47,Q48,Q49,Q51,Q52,Q53,Q54,Q55,Q56,Q57,Q58,Q59,Q114,Q120,Q131,Q138)</f>
        <v>4305.7700000000004</v>
      </c>
      <c r="P149" s="1409"/>
      <c r="Q149" s="1409"/>
      <c r="R149" s="1410"/>
      <c r="S149" s="1411">
        <f>SUM(U41,U42,U43,U44,U45,U46,U47,U48,U49,U51,U52,U53,U54,U55,U56,U57,U58,U59,U114,U120,U131,U138)</f>
        <v>4508.0585000000001</v>
      </c>
      <c r="T149" s="1409"/>
      <c r="U149" s="1409"/>
      <c r="V149" s="1412"/>
      <c r="W149" s="88"/>
      <c r="X149" s="372"/>
      <c r="Y149" s="102"/>
      <c r="Z149" s="373"/>
      <c r="AA149" s="102"/>
      <c r="AB149" s="102"/>
    </row>
    <row r="150" spans="1:28" ht="32.25" customHeight="1" x14ac:dyDescent="0.2">
      <c r="A150" s="1413" t="s">
        <v>126</v>
      </c>
      <c r="B150" s="1414"/>
      <c r="C150" s="1414"/>
      <c r="D150" s="1414"/>
      <c r="E150" s="1414"/>
      <c r="F150" s="1414"/>
      <c r="G150" s="1415"/>
      <c r="H150" s="1138">
        <f>I81</f>
        <v>400.6</v>
      </c>
      <c r="I150" s="1138"/>
      <c r="J150" s="1139"/>
      <c r="K150" s="1137">
        <f>M81</f>
        <v>420.63</v>
      </c>
      <c r="L150" s="1138"/>
      <c r="M150" s="1138"/>
      <c r="N150" s="1139"/>
      <c r="O150" s="1137">
        <f>Q81</f>
        <v>441.66149999999999</v>
      </c>
      <c r="P150" s="1138"/>
      <c r="Q150" s="1138"/>
      <c r="R150" s="1139"/>
      <c r="S150" s="1137"/>
      <c r="T150" s="1138"/>
      <c r="U150" s="1138"/>
      <c r="V150" s="1380"/>
      <c r="W150" s="88"/>
      <c r="X150" s="372"/>
      <c r="Y150" s="102"/>
      <c r="Z150" s="373"/>
      <c r="AA150" s="102"/>
      <c r="AB150" s="102"/>
    </row>
    <row r="151" spans="1:28" ht="30" customHeight="1" x14ac:dyDescent="0.25">
      <c r="A151" s="1403" t="s">
        <v>127</v>
      </c>
      <c r="B151" s="1404"/>
      <c r="C151" s="1404"/>
      <c r="D151" s="1404"/>
      <c r="E151" s="1404"/>
      <c r="F151" s="1404"/>
      <c r="G151" s="1405"/>
      <c r="H151" s="1138">
        <f>I37+I137</f>
        <v>4753.0999999999995</v>
      </c>
      <c r="I151" s="1138"/>
      <c r="J151" s="1139"/>
      <c r="K151" s="1137">
        <f>SUM(M37+M50+M39)</f>
        <v>5172.6150000000007</v>
      </c>
      <c r="L151" s="1138"/>
      <c r="M151" s="1138"/>
      <c r="N151" s="1139"/>
      <c r="O151" s="1137">
        <f>SUM(Q37,Q39,Q50)</f>
        <v>5431.245750000001</v>
      </c>
      <c r="P151" s="1138"/>
      <c r="Q151" s="1138"/>
      <c r="R151" s="1139"/>
      <c r="S151" s="1137">
        <f>SUM(U37,U39,U50)</f>
        <v>5702.8080375</v>
      </c>
      <c r="T151" s="1138"/>
      <c r="U151" s="1138"/>
      <c r="V151" s="1380"/>
      <c r="W151" s="88"/>
      <c r="X151" s="372"/>
      <c r="Y151" s="102"/>
      <c r="Z151" s="373"/>
      <c r="AA151" s="102"/>
      <c r="AB151" s="102"/>
    </row>
    <row r="152" spans="1:28" ht="32.25" customHeight="1" x14ac:dyDescent="0.2">
      <c r="A152" s="1406" t="s">
        <v>149</v>
      </c>
      <c r="B152" s="1407"/>
      <c r="C152" s="1407"/>
      <c r="D152" s="1407"/>
      <c r="E152" s="1407"/>
      <c r="F152" s="1407"/>
      <c r="G152" s="1408"/>
      <c r="H152" s="1138">
        <f>I86+I88+I106+I107</f>
        <v>206</v>
      </c>
      <c r="I152" s="1138"/>
      <c r="J152" s="1139"/>
      <c r="K152" s="1137">
        <v>206</v>
      </c>
      <c r="L152" s="1138"/>
      <c r="M152" s="1138"/>
      <c r="N152" s="1139"/>
      <c r="O152" s="1137">
        <f>SUM(Q87)</f>
        <v>487.6</v>
      </c>
      <c r="P152" s="1138"/>
      <c r="Q152" s="1138"/>
      <c r="R152" s="1139"/>
      <c r="S152" s="1137"/>
      <c r="T152" s="1138"/>
      <c r="U152" s="1138"/>
      <c r="V152" s="1380"/>
      <c r="W152" s="88"/>
      <c r="X152" s="372"/>
      <c r="Y152" s="102"/>
      <c r="Z152" s="373"/>
      <c r="AA152" s="102"/>
      <c r="AB152" s="102"/>
    </row>
    <row r="153" spans="1:28" ht="30.75" customHeight="1" thickBot="1" x14ac:dyDescent="0.3">
      <c r="A153" s="1390" t="s">
        <v>133</v>
      </c>
      <c r="B153" s="1391"/>
      <c r="C153" s="1391"/>
      <c r="D153" s="1391"/>
      <c r="E153" s="1391"/>
      <c r="F153" s="1391"/>
      <c r="G153" s="1392"/>
      <c r="H153" s="1393">
        <f>I93+I97+I101</f>
        <v>0</v>
      </c>
      <c r="I153" s="1394"/>
      <c r="J153" s="1395"/>
      <c r="K153" s="1137">
        <f>SUM(P93+P97+P102)</f>
        <v>47</v>
      </c>
      <c r="L153" s="1384"/>
      <c r="M153" s="1384"/>
      <c r="N153" s="1385"/>
      <c r="O153" s="1137">
        <f>SUM(Q93,Q97,Q102)</f>
        <v>67.3</v>
      </c>
      <c r="P153" s="1384"/>
      <c r="Q153" s="1384"/>
      <c r="R153" s="1385"/>
      <c r="S153" s="1137"/>
      <c r="T153" s="1384"/>
      <c r="U153" s="1384"/>
      <c r="V153" s="1386"/>
      <c r="W153" s="88"/>
      <c r="X153" s="372"/>
      <c r="Y153" s="102"/>
      <c r="Z153" s="373"/>
      <c r="AA153" s="102"/>
      <c r="AB153" s="102"/>
    </row>
    <row r="154" spans="1:28" ht="15.75" customHeight="1" thickBot="1" x14ac:dyDescent="0.3">
      <c r="A154" s="1396" t="s">
        <v>106</v>
      </c>
      <c r="B154" s="1397"/>
      <c r="C154" s="1397"/>
      <c r="D154" s="1397"/>
      <c r="E154" s="1397"/>
      <c r="F154" s="1397"/>
      <c r="G154" s="1398"/>
      <c r="H154" s="1399">
        <f>SUM(H155:J158)</f>
        <v>27.6</v>
      </c>
      <c r="I154" s="1399"/>
      <c r="J154" s="1400"/>
      <c r="K154" s="1401">
        <f>SUM(K155:N158)</f>
        <v>50.6</v>
      </c>
      <c r="L154" s="1399"/>
      <c r="M154" s="1399"/>
      <c r="N154" s="1400"/>
      <c r="O154" s="1401">
        <f>SUM(O156)</f>
        <v>824.9</v>
      </c>
      <c r="P154" s="1399"/>
      <c r="Q154" s="1399"/>
      <c r="R154" s="1400"/>
      <c r="S154" s="1401"/>
      <c r="T154" s="1399"/>
      <c r="U154" s="1399"/>
      <c r="V154" s="1402"/>
      <c r="W154" s="88"/>
      <c r="X154" s="372"/>
      <c r="Y154" s="102"/>
      <c r="Z154" s="373"/>
      <c r="AA154" s="102"/>
      <c r="AB154" s="102"/>
    </row>
    <row r="155" spans="1:28" ht="37.5" customHeight="1" x14ac:dyDescent="0.2">
      <c r="A155" s="1381" t="s">
        <v>128</v>
      </c>
      <c r="B155" s="1382"/>
      <c r="C155" s="1382"/>
      <c r="D155" s="1382"/>
      <c r="E155" s="1382"/>
      <c r="F155" s="1382"/>
      <c r="G155" s="1383"/>
      <c r="H155" s="1384"/>
      <c r="I155" s="1384"/>
      <c r="J155" s="1385"/>
      <c r="K155" s="1137"/>
      <c r="L155" s="1384"/>
      <c r="M155" s="1384"/>
      <c r="N155" s="1385"/>
      <c r="O155" s="1137"/>
      <c r="P155" s="1384"/>
      <c r="Q155" s="1384"/>
      <c r="R155" s="1385"/>
      <c r="S155" s="1137"/>
      <c r="T155" s="1384"/>
      <c r="U155" s="1384"/>
      <c r="V155" s="1386"/>
      <c r="W155" s="88"/>
      <c r="X155" s="372"/>
      <c r="Y155" s="102"/>
      <c r="Z155" s="373"/>
      <c r="AA155" s="102"/>
      <c r="AB155" s="102"/>
    </row>
    <row r="156" spans="1:28" ht="33" customHeight="1" x14ac:dyDescent="0.2">
      <c r="A156" s="1387" t="s">
        <v>129</v>
      </c>
      <c r="B156" s="1388"/>
      <c r="C156" s="1388"/>
      <c r="D156" s="1388"/>
      <c r="E156" s="1388"/>
      <c r="F156" s="1388"/>
      <c r="G156" s="1389"/>
      <c r="H156" s="1138">
        <f>I91+I94+I124+I126</f>
        <v>3.1</v>
      </c>
      <c r="I156" s="1138"/>
      <c r="J156" s="1139"/>
      <c r="K156" s="1137"/>
      <c r="L156" s="1138"/>
      <c r="M156" s="1138"/>
      <c r="N156" s="1139"/>
      <c r="O156" s="1137">
        <f>SUM(Q94,Q98,Q103)</f>
        <v>824.9</v>
      </c>
      <c r="P156" s="1138"/>
      <c r="Q156" s="1138"/>
      <c r="R156" s="1139"/>
      <c r="S156" s="1137"/>
      <c r="T156" s="1138"/>
      <c r="U156" s="1138"/>
      <c r="V156" s="1380"/>
      <c r="W156" s="88"/>
      <c r="X156" s="372"/>
      <c r="Y156" s="102"/>
      <c r="Z156" s="373"/>
      <c r="AA156" s="102"/>
      <c r="AB156" s="102"/>
    </row>
    <row r="157" spans="1:28" ht="15.75" x14ac:dyDescent="0.2">
      <c r="A157" s="1375" t="s">
        <v>130</v>
      </c>
      <c r="B157" s="1123"/>
      <c r="C157" s="1123"/>
      <c r="D157" s="1123"/>
      <c r="E157" s="1123"/>
      <c r="F157" s="1123"/>
      <c r="G157" s="1376"/>
      <c r="H157" s="1129">
        <f>SUM(I90)</f>
        <v>24.5</v>
      </c>
      <c r="I157" s="1129"/>
      <c r="J157" s="1130"/>
      <c r="K157" s="1128">
        <v>50.6</v>
      </c>
      <c r="L157" s="1129"/>
      <c r="M157" s="1129"/>
      <c r="N157" s="1130"/>
      <c r="O157" s="1128"/>
      <c r="P157" s="1129"/>
      <c r="Q157" s="1129"/>
      <c r="R157" s="1130"/>
      <c r="S157" s="1128"/>
      <c r="T157" s="1129"/>
      <c r="U157" s="1129"/>
      <c r="V157" s="1377"/>
      <c r="W157" s="88"/>
      <c r="X157" s="372"/>
      <c r="Y157" s="102"/>
      <c r="Z157" s="373"/>
      <c r="AA157" s="102"/>
      <c r="AB157" s="102"/>
    </row>
    <row r="158" spans="1:28" ht="16.5" thickBot="1" x14ac:dyDescent="0.25">
      <c r="A158" s="1378" t="s">
        <v>131</v>
      </c>
      <c r="B158" s="1117"/>
      <c r="C158" s="1117"/>
      <c r="D158" s="1117"/>
      <c r="E158" s="1117"/>
      <c r="F158" s="1117"/>
      <c r="G158" s="1379"/>
      <c r="H158" s="1138"/>
      <c r="I158" s="1138"/>
      <c r="J158" s="1139"/>
      <c r="K158" s="1137"/>
      <c r="L158" s="1138"/>
      <c r="M158" s="1138"/>
      <c r="N158" s="1139"/>
      <c r="O158" s="1137"/>
      <c r="P158" s="1138"/>
      <c r="Q158" s="1138"/>
      <c r="R158" s="1139"/>
      <c r="S158" s="1137"/>
      <c r="T158" s="1138"/>
      <c r="U158" s="1138"/>
      <c r="V158" s="1380"/>
      <c r="W158" s="88"/>
      <c r="X158" s="372"/>
      <c r="Y158" s="102"/>
      <c r="Z158" s="373"/>
      <c r="AA158" s="102"/>
      <c r="AB158" s="102"/>
    </row>
    <row r="159" spans="1:28" ht="16.5" thickBot="1" x14ac:dyDescent="0.25">
      <c r="A159" s="1367" t="s">
        <v>132</v>
      </c>
      <c r="B159" s="1368"/>
      <c r="C159" s="1368"/>
      <c r="D159" s="1368"/>
      <c r="E159" s="1368"/>
      <c r="F159" s="1368"/>
      <c r="G159" s="1369"/>
      <c r="H159" s="1370">
        <f>SUM(H148+H154)</f>
        <v>9207.7780000000002</v>
      </c>
      <c r="I159" s="1370"/>
      <c r="J159" s="1371"/>
      <c r="K159" s="1372">
        <f>SUM(K148+K154)</f>
        <v>10009.945000000002</v>
      </c>
      <c r="L159" s="1370"/>
      <c r="M159" s="1370"/>
      <c r="N159" s="1371"/>
      <c r="O159" s="1372">
        <f>SUM(O148,O154)</f>
        <v>11558.47725</v>
      </c>
      <c r="P159" s="1370"/>
      <c r="Q159" s="1370"/>
      <c r="R159" s="1371"/>
      <c r="S159" s="1372">
        <v>14887.5</v>
      </c>
      <c r="T159" s="1370"/>
      <c r="U159" s="1370"/>
      <c r="V159" s="1373"/>
      <c r="W159" s="88"/>
      <c r="X159" s="372"/>
      <c r="Y159" s="102"/>
      <c r="Z159" s="373"/>
      <c r="AA159" s="102"/>
      <c r="AB159" s="102"/>
    </row>
    <row r="160" spans="1:28" ht="13.5" thickTop="1" x14ac:dyDescent="0.2">
      <c r="A160" s="35"/>
      <c r="B160" s="35"/>
      <c r="C160" s="35"/>
      <c r="D160" s="35">
        <f>H149+H150+H151+H152+H153+H155+H156+H157</f>
        <v>9207.7780000000002</v>
      </c>
      <c r="E160" s="477"/>
      <c r="F160" s="477"/>
      <c r="G160" s="477"/>
      <c r="H160" s="35"/>
      <c r="I160" s="35"/>
      <c r="J160" s="35"/>
      <c r="K160" s="35"/>
      <c r="L160" s="35"/>
      <c r="M160" s="101"/>
      <c r="N160" s="101"/>
      <c r="O160" s="35"/>
      <c r="P160" s="35"/>
      <c r="Q160" s="35"/>
      <c r="R160" s="35"/>
      <c r="S160" s="35"/>
      <c r="T160" s="35"/>
      <c r="U160" s="35"/>
      <c r="V160" s="35"/>
      <c r="W160" s="35"/>
      <c r="X160" s="35"/>
    </row>
    <row r="161" spans="1:24" ht="12.75" x14ac:dyDescent="0.2">
      <c r="A161" s="35"/>
      <c r="B161" s="35"/>
      <c r="C161" s="35"/>
      <c r="D161" s="108"/>
      <c r="E161" s="478"/>
      <c r="F161" s="478"/>
      <c r="G161" s="478"/>
      <c r="H161" s="109" t="s">
        <v>178</v>
      </c>
      <c r="I161" s="110"/>
      <c r="J161" s="110"/>
      <c r="K161" s="110"/>
      <c r="L161" s="110"/>
      <c r="M161" s="110"/>
      <c r="N161" s="110"/>
      <c r="O161" s="108"/>
      <c r="P161" s="108"/>
      <c r="Q161" s="108"/>
      <c r="R161" s="108"/>
      <c r="S161" s="35"/>
      <c r="T161" s="35"/>
      <c r="U161" s="35"/>
      <c r="V161" s="35"/>
      <c r="W161" s="35"/>
      <c r="X161" s="35"/>
    </row>
    <row r="162" spans="1:24" ht="12.75" x14ac:dyDescent="0.2">
      <c r="A162" s="35"/>
      <c r="B162" s="35"/>
      <c r="C162" s="35"/>
      <c r="D162" s="111" t="s">
        <v>10</v>
      </c>
      <c r="E162" s="478" t="s">
        <v>179</v>
      </c>
      <c r="F162" s="478"/>
      <c r="G162" s="478"/>
      <c r="H162" s="108"/>
      <c r="I162" s="108"/>
      <c r="J162" s="111" t="s">
        <v>160</v>
      </c>
      <c r="K162" s="108" t="s">
        <v>180</v>
      </c>
      <c r="L162" s="108"/>
      <c r="M162" s="108"/>
      <c r="N162" s="108"/>
      <c r="O162" s="108">
        <v>17</v>
      </c>
      <c r="P162" s="108" t="s">
        <v>181</v>
      </c>
      <c r="Q162" s="108"/>
      <c r="R162" s="108"/>
      <c r="S162" s="35"/>
      <c r="T162" s="35"/>
      <c r="U162" s="35"/>
      <c r="V162" s="35"/>
      <c r="W162" s="35"/>
      <c r="X162" s="35"/>
    </row>
    <row r="163" spans="1:24" ht="12.75" x14ac:dyDescent="0.2">
      <c r="A163" s="35"/>
      <c r="B163" s="35"/>
      <c r="C163" s="35"/>
      <c r="D163" s="111" t="s">
        <v>11</v>
      </c>
      <c r="E163" s="478" t="s">
        <v>182</v>
      </c>
      <c r="F163" s="478"/>
      <c r="G163" s="478"/>
      <c r="H163" s="108"/>
      <c r="I163" s="108"/>
      <c r="J163" s="111" t="s">
        <v>183</v>
      </c>
      <c r="K163" s="108" t="s">
        <v>184</v>
      </c>
      <c r="L163" s="108"/>
      <c r="M163" s="108"/>
      <c r="N163" s="108"/>
      <c r="O163" s="108">
        <v>18</v>
      </c>
      <c r="P163" s="108" t="s">
        <v>185</v>
      </c>
      <c r="Q163" s="108"/>
      <c r="R163" s="108"/>
      <c r="S163" s="35"/>
      <c r="T163" s="35"/>
      <c r="U163" s="35"/>
      <c r="V163" s="35"/>
      <c r="W163" s="35"/>
      <c r="X163" s="35"/>
    </row>
    <row r="164" spans="1:24" ht="12.75" x14ac:dyDescent="0.2">
      <c r="A164" s="35"/>
      <c r="B164" s="35"/>
      <c r="C164" s="35"/>
      <c r="D164" s="111" t="s">
        <v>50</v>
      </c>
      <c r="E164" s="478" t="s">
        <v>186</v>
      </c>
      <c r="F164" s="478"/>
      <c r="G164" s="478"/>
      <c r="H164" s="108"/>
      <c r="I164" s="108"/>
      <c r="J164" s="111" t="s">
        <v>187</v>
      </c>
      <c r="K164" s="108" t="s">
        <v>188</v>
      </c>
      <c r="L164" s="108"/>
      <c r="M164" s="108"/>
      <c r="N164" s="108"/>
      <c r="O164" s="108">
        <v>19</v>
      </c>
      <c r="P164" s="108" t="s">
        <v>189</v>
      </c>
      <c r="Q164" s="108"/>
      <c r="R164" s="108"/>
      <c r="S164" s="35"/>
      <c r="T164" s="35"/>
      <c r="U164" s="35"/>
      <c r="V164" s="35"/>
      <c r="W164" s="35"/>
      <c r="X164" s="35"/>
    </row>
    <row r="165" spans="1:24" ht="12.75" x14ac:dyDescent="0.2">
      <c r="A165" s="35"/>
      <c r="B165" s="35"/>
      <c r="C165" s="35"/>
      <c r="D165" s="111" t="s">
        <v>54</v>
      </c>
      <c r="E165" s="478" t="s">
        <v>190</v>
      </c>
      <c r="F165" s="478"/>
      <c r="G165" s="478"/>
      <c r="H165" s="108"/>
      <c r="I165" s="108"/>
      <c r="J165" s="111" t="s">
        <v>191</v>
      </c>
      <c r="K165" s="108" t="s">
        <v>192</v>
      </c>
      <c r="L165" s="108"/>
      <c r="M165" s="108"/>
      <c r="N165" s="108"/>
      <c r="O165" s="108">
        <v>20</v>
      </c>
      <c r="P165" s="108" t="s">
        <v>193</v>
      </c>
      <c r="Q165" s="108"/>
      <c r="R165" s="108"/>
      <c r="S165" s="35"/>
      <c r="T165" s="35"/>
      <c r="U165" s="35"/>
      <c r="V165" s="35"/>
      <c r="W165" s="35"/>
      <c r="X165" s="35"/>
    </row>
    <row r="166" spans="1:24" ht="12.75" x14ac:dyDescent="0.2">
      <c r="A166" s="35"/>
      <c r="B166" s="35"/>
      <c r="C166" s="35"/>
      <c r="D166" s="111" t="s">
        <v>194</v>
      </c>
      <c r="E166" s="478" t="s">
        <v>195</v>
      </c>
      <c r="F166" s="478"/>
      <c r="G166" s="478"/>
      <c r="H166" s="108"/>
      <c r="I166" s="108"/>
      <c r="J166" s="111" t="s">
        <v>196</v>
      </c>
      <c r="K166" s="108" t="s">
        <v>197</v>
      </c>
      <c r="L166" s="108"/>
      <c r="M166" s="108"/>
      <c r="N166" s="108"/>
      <c r="O166" s="108">
        <v>21</v>
      </c>
      <c r="P166" s="108" t="s">
        <v>198</v>
      </c>
      <c r="Q166" s="108"/>
      <c r="R166" s="108"/>
      <c r="S166" s="35"/>
      <c r="T166" s="35"/>
      <c r="U166" s="35"/>
      <c r="V166" s="35"/>
      <c r="W166" s="35"/>
      <c r="X166" s="35"/>
    </row>
    <row r="167" spans="1:24" ht="12.75" x14ac:dyDescent="0.2">
      <c r="A167" s="35"/>
      <c r="B167" s="35"/>
      <c r="C167" s="35"/>
      <c r="D167" s="111" t="s">
        <v>199</v>
      </c>
      <c r="E167" s="478" t="s">
        <v>200</v>
      </c>
      <c r="F167" s="478"/>
      <c r="G167" s="478"/>
      <c r="H167" s="108"/>
      <c r="I167" s="108"/>
      <c r="J167" s="111" t="s">
        <v>201</v>
      </c>
      <c r="K167" s="108" t="s">
        <v>202</v>
      </c>
      <c r="L167" s="108"/>
      <c r="M167" s="108"/>
      <c r="N167" s="108"/>
      <c r="O167" s="108">
        <v>22</v>
      </c>
      <c r="P167" s="108" t="s">
        <v>203</v>
      </c>
      <c r="Q167" s="108"/>
      <c r="R167" s="108"/>
      <c r="S167" s="35"/>
      <c r="T167" s="35"/>
      <c r="U167" s="35"/>
      <c r="V167" s="35"/>
      <c r="W167" s="35"/>
      <c r="X167" s="35"/>
    </row>
    <row r="168" spans="1:24" ht="12.75" x14ac:dyDescent="0.2">
      <c r="A168" s="35"/>
      <c r="B168" s="35"/>
      <c r="C168" s="35"/>
      <c r="D168" s="111" t="s">
        <v>204</v>
      </c>
      <c r="E168" s="478" t="s">
        <v>205</v>
      </c>
      <c r="F168" s="478"/>
      <c r="G168" s="478"/>
      <c r="H168" s="108"/>
      <c r="I168" s="108"/>
      <c r="J168" s="111" t="s">
        <v>206</v>
      </c>
      <c r="K168" s="108" t="s">
        <v>207</v>
      </c>
      <c r="L168" s="108"/>
      <c r="M168" s="108"/>
      <c r="N168" s="108"/>
      <c r="O168" s="108">
        <v>23</v>
      </c>
      <c r="P168" s="108" t="s">
        <v>208</v>
      </c>
      <c r="Q168" s="108"/>
      <c r="R168" s="108"/>
      <c r="S168" s="35"/>
      <c r="T168" s="35"/>
      <c r="U168" s="35"/>
      <c r="V168" s="35"/>
      <c r="W168" s="35"/>
      <c r="X168" s="35"/>
    </row>
    <row r="169" spans="1:24" ht="12.75" x14ac:dyDescent="0.2">
      <c r="A169" s="35"/>
      <c r="B169" s="35"/>
      <c r="C169" s="35"/>
      <c r="D169" s="111" t="s">
        <v>209</v>
      </c>
      <c r="E169" s="478" t="s">
        <v>210</v>
      </c>
      <c r="F169" s="478"/>
      <c r="G169" s="478"/>
      <c r="H169" s="108"/>
      <c r="I169" s="108"/>
      <c r="J169" s="111" t="s">
        <v>211</v>
      </c>
      <c r="K169" s="108" t="s">
        <v>212</v>
      </c>
      <c r="L169" s="108"/>
      <c r="M169" s="108"/>
      <c r="N169" s="108"/>
      <c r="O169" s="108"/>
      <c r="P169" s="108"/>
      <c r="Q169" s="108"/>
      <c r="R169" s="108"/>
      <c r="S169" s="35"/>
      <c r="T169" s="35"/>
      <c r="U169" s="35"/>
      <c r="V169" s="35"/>
      <c r="W169" s="35"/>
      <c r="X169" s="35"/>
    </row>
    <row r="170" spans="1:24" ht="12.75" x14ac:dyDescent="0.2">
      <c r="A170" s="35"/>
      <c r="B170" s="35"/>
      <c r="C170" s="35"/>
      <c r="D170" s="35"/>
      <c r="E170" s="477"/>
      <c r="F170" s="477"/>
      <c r="G170" s="477"/>
      <c r="H170" s="35"/>
      <c r="I170" s="35"/>
      <c r="J170" s="35"/>
      <c r="K170" s="35"/>
      <c r="L170" s="35"/>
      <c r="M170" s="101"/>
      <c r="N170" s="101"/>
      <c r="O170" s="35"/>
      <c r="P170" s="35"/>
      <c r="Q170" s="35"/>
      <c r="R170" s="35"/>
      <c r="S170" s="35"/>
      <c r="T170" s="35"/>
      <c r="U170" s="35"/>
      <c r="V170" s="35"/>
      <c r="W170" s="35"/>
      <c r="X170" s="35"/>
    </row>
    <row r="171" spans="1:24" ht="12.75" x14ac:dyDescent="0.2">
      <c r="A171" s="35"/>
      <c r="B171" s="35"/>
      <c r="C171" s="35"/>
      <c r="D171" s="35"/>
      <c r="E171" s="477"/>
      <c r="F171" s="477"/>
      <c r="G171" s="477"/>
      <c r="H171" s="35"/>
      <c r="I171" s="35"/>
      <c r="J171" s="35"/>
      <c r="K171" s="35"/>
      <c r="L171" s="35"/>
      <c r="M171" s="101"/>
      <c r="N171" s="101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1:24" ht="12.75" x14ac:dyDescent="0.2">
      <c r="A172" s="35"/>
      <c r="B172" s="35"/>
      <c r="C172" s="35"/>
      <c r="D172" s="35"/>
      <c r="E172" s="477"/>
      <c r="F172" s="477"/>
      <c r="G172" s="477"/>
      <c r="H172" s="35"/>
      <c r="I172" s="35"/>
      <c r="J172" s="35"/>
      <c r="K172" s="35"/>
      <c r="L172" s="35"/>
      <c r="M172" s="101"/>
      <c r="N172" s="101"/>
      <c r="O172" s="35"/>
      <c r="P172" s="35"/>
      <c r="Q172" s="35"/>
      <c r="R172" s="35"/>
      <c r="S172" s="35"/>
      <c r="T172" s="35"/>
      <c r="U172" s="35"/>
      <c r="V172" s="35"/>
      <c r="W172" s="35"/>
      <c r="X172" s="35"/>
    </row>
    <row r="173" spans="1:24" ht="15.75" x14ac:dyDescent="0.2">
      <c r="D173" s="102"/>
      <c r="E173" s="384"/>
      <c r="F173" s="384"/>
      <c r="G173" s="384"/>
      <c r="H173" s="103"/>
      <c r="I173" s="102"/>
      <c r="J173" s="102"/>
      <c r="M173" s="58"/>
      <c r="N173" s="58"/>
    </row>
    <row r="174" spans="1:24" ht="15.75" x14ac:dyDescent="0.2">
      <c r="D174" s="1374" t="s">
        <v>153</v>
      </c>
      <c r="E174" s="1374"/>
      <c r="F174" s="1374"/>
      <c r="G174" s="1374"/>
      <c r="H174" s="1374"/>
      <c r="I174" s="1374"/>
      <c r="J174" s="1374"/>
      <c r="M174" s="58"/>
      <c r="N174" s="58"/>
      <c r="R174" s="102"/>
      <c r="S174" s="102" t="s">
        <v>159</v>
      </c>
    </row>
    <row r="175" spans="1:24" ht="15.75" x14ac:dyDescent="0.2">
      <c r="C175" s="104"/>
      <c r="D175" s="102"/>
      <c r="E175" s="384"/>
      <c r="F175" s="384"/>
      <c r="G175" s="384"/>
      <c r="H175" s="103"/>
      <c r="I175" s="102"/>
      <c r="J175" s="102"/>
      <c r="M175" s="58"/>
      <c r="N175" s="58"/>
    </row>
    <row r="176" spans="1:24" ht="15" x14ac:dyDescent="0.2">
      <c r="C176" s="104"/>
      <c r="D176" s="105"/>
      <c r="E176" s="479"/>
      <c r="F176" s="479"/>
      <c r="G176" s="479"/>
      <c r="M176" s="58"/>
      <c r="N176" s="58"/>
    </row>
    <row r="177" spans="3:14" ht="15" x14ac:dyDescent="0.2">
      <c r="C177" s="104"/>
      <c r="D177" s="1227"/>
      <c r="E177" s="1227"/>
      <c r="F177" s="1227"/>
      <c r="G177" s="1227"/>
      <c r="M177" s="58"/>
      <c r="N177" s="58"/>
    </row>
    <row r="178" spans="3:14" ht="15" x14ac:dyDescent="0.2">
      <c r="C178" s="104"/>
      <c r="D178" s="105"/>
      <c r="E178" s="479"/>
      <c r="F178" s="479"/>
      <c r="G178" s="479"/>
      <c r="M178" s="58"/>
      <c r="N178" s="58"/>
    </row>
    <row r="179" spans="3:14" ht="15" x14ac:dyDescent="0.2">
      <c r="C179" s="104"/>
      <c r="D179" s="105"/>
      <c r="E179" s="479"/>
      <c r="F179" s="479"/>
      <c r="G179" s="479"/>
      <c r="M179" s="58"/>
      <c r="N179" s="58"/>
    </row>
    <row r="180" spans="3:14" ht="15" x14ac:dyDescent="0.2">
      <c r="D180" s="105"/>
      <c r="E180" s="479"/>
      <c r="F180" s="479"/>
      <c r="G180" s="479"/>
      <c r="M180" s="58"/>
      <c r="N180" s="58"/>
    </row>
    <row r="181" spans="3:14" x14ac:dyDescent="0.2">
      <c r="M181" s="58"/>
      <c r="N181" s="58"/>
    </row>
    <row r="182" spans="3:14" x14ac:dyDescent="0.2">
      <c r="M182" s="58"/>
      <c r="N182" s="58"/>
    </row>
    <row r="183" spans="3:14" x14ac:dyDescent="0.2">
      <c r="M183" s="58"/>
      <c r="N183" s="58"/>
    </row>
    <row r="184" spans="3:14" x14ac:dyDescent="0.2">
      <c r="M184" s="58"/>
      <c r="N184" s="58"/>
    </row>
    <row r="185" spans="3:14" x14ac:dyDescent="0.2">
      <c r="M185" s="58"/>
      <c r="N185" s="58"/>
    </row>
    <row r="186" spans="3:14" x14ac:dyDescent="0.2">
      <c r="M186" s="58"/>
      <c r="N186" s="58"/>
    </row>
    <row r="187" spans="3:14" x14ac:dyDescent="0.2">
      <c r="M187" s="58"/>
      <c r="N187" s="58"/>
    </row>
    <row r="188" spans="3:14" x14ac:dyDescent="0.2">
      <c r="M188" s="58"/>
      <c r="N188" s="58"/>
    </row>
    <row r="189" spans="3:14" x14ac:dyDescent="0.2">
      <c r="M189" s="58"/>
      <c r="N189" s="58"/>
    </row>
    <row r="190" spans="3:14" x14ac:dyDescent="0.2">
      <c r="M190" s="58"/>
      <c r="N190" s="58"/>
    </row>
    <row r="191" spans="3:14" x14ac:dyDescent="0.2">
      <c r="M191" s="58"/>
      <c r="N191" s="58"/>
    </row>
    <row r="192" spans="3:14" x14ac:dyDescent="0.2">
      <c r="M192" s="58"/>
      <c r="N192" s="58"/>
    </row>
    <row r="193" spans="13:14" x14ac:dyDescent="0.2">
      <c r="M193" s="58"/>
      <c r="N193" s="58"/>
    </row>
    <row r="194" spans="13:14" x14ac:dyDescent="0.2">
      <c r="M194" s="58"/>
      <c r="N194" s="58"/>
    </row>
    <row r="195" spans="13:14" x14ac:dyDescent="0.2">
      <c r="M195" s="58"/>
      <c r="N195" s="58"/>
    </row>
    <row r="196" spans="13:14" x14ac:dyDescent="0.2">
      <c r="M196" s="58"/>
      <c r="N196" s="58"/>
    </row>
    <row r="197" spans="13:14" x14ac:dyDescent="0.2">
      <c r="M197" s="58"/>
      <c r="N197" s="58"/>
    </row>
    <row r="198" spans="13:14" x14ac:dyDescent="0.2">
      <c r="M198" s="58"/>
      <c r="N198" s="58"/>
    </row>
    <row r="199" spans="13:14" x14ac:dyDescent="0.2">
      <c r="M199" s="58"/>
      <c r="N199" s="58"/>
    </row>
    <row r="200" spans="13:14" x14ac:dyDescent="0.2">
      <c r="M200" s="58"/>
      <c r="N200" s="58"/>
    </row>
    <row r="201" spans="13:14" x14ac:dyDescent="0.2">
      <c r="M201" s="58"/>
      <c r="N201" s="58"/>
    </row>
    <row r="202" spans="13:14" x14ac:dyDescent="0.2">
      <c r="M202" s="491"/>
      <c r="N202" s="491"/>
    </row>
    <row r="203" spans="13:14" x14ac:dyDescent="0.2">
      <c r="M203" s="491"/>
      <c r="N203" s="491"/>
    </row>
    <row r="204" spans="13:14" x14ac:dyDescent="0.2">
      <c r="M204" s="491"/>
      <c r="N204" s="491"/>
    </row>
    <row r="205" spans="13:14" x14ac:dyDescent="0.2">
      <c r="M205" s="491"/>
      <c r="N205" s="491"/>
    </row>
    <row r="206" spans="13:14" x14ac:dyDescent="0.2">
      <c r="M206" s="491"/>
      <c r="N206" s="491"/>
    </row>
    <row r="207" spans="13:14" x14ac:dyDescent="0.2">
      <c r="M207" s="491"/>
      <c r="N207" s="491"/>
    </row>
    <row r="208" spans="13:14" x14ac:dyDescent="0.2">
      <c r="M208" s="491"/>
      <c r="N208" s="491"/>
    </row>
    <row r="209" spans="13:14" x14ac:dyDescent="0.2">
      <c r="M209" s="491"/>
      <c r="N209" s="491"/>
    </row>
    <row r="210" spans="13:14" x14ac:dyDescent="0.2">
      <c r="M210" s="491"/>
      <c r="N210" s="491"/>
    </row>
    <row r="211" spans="13:14" x14ac:dyDescent="0.2">
      <c r="M211" s="491"/>
      <c r="N211" s="491"/>
    </row>
    <row r="212" spans="13:14" x14ac:dyDescent="0.2">
      <c r="M212" s="491"/>
      <c r="N212" s="491"/>
    </row>
    <row r="213" spans="13:14" x14ac:dyDescent="0.2">
      <c r="M213" s="491"/>
      <c r="N213" s="491"/>
    </row>
    <row r="214" spans="13:14" x14ac:dyDescent="0.2">
      <c r="M214" s="491"/>
      <c r="N214" s="491"/>
    </row>
    <row r="215" spans="13:14" x14ac:dyDescent="0.2">
      <c r="M215" s="491"/>
      <c r="N215" s="491"/>
    </row>
    <row r="216" spans="13:14" x14ac:dyDescent="0.2">
      <c r="M216" s="491"/>
      <c r="N216" s="491"/>
    </row>
    <row r="217" spans="13:14" x14ac:dyDescent="0.2">
      <c r="M217" s="491"/>
      <c r="N217" s="491"/>
    </row>
    <row r="218" spans="13:14" x14ac:dyDescent="0.2">
      <c r="M218" s="491"/>
      <c r="N218" s="491"/>
    </row>
    <row r="219" spans="13:14" x14ac:dyDescent="0.2">
      <c r="M219" s="491"/>
      <c r="N219" s="491"/>
    </row>
    <row r="220" spans="13:14" x14ac:dyDescent="0.2">
      <c r="M220" s="491"/>
      <c r="N220" s="491"/>
    </row>
    <row r="221" spans="13:14" x14ac:dyDescent="0.2">
      <c r="M221" s="491"/>
      <c r="N221" s="491"/>
    </row>
    <row r="222" spans="13:14" x14ac:dyDescent="0.2">
      <c r="M222" s="491"/>
      <c r="N222" s="491"/>
    </row>
    <row r="223" spans="13:14" x14ac:dyDescent="0.2">
      <c r="M223" s="491"/>
      <c r="N223" s="491"/>
    </row>
    <row r="224" spans="13:14" x14ac:dyDescent="0.2">
      <c r="M224" s="491"/>
      <c r="N224" s="491"/>
    </row>
    <row r="225" spans="13:14" x14ac:dyDescent="0.2">
      <c r="M225" s="491"/>
      <c r="N225" s="491"/>
    </row>
    <row r="226" spans="13:14" x14ac:dyDescent="0.2">
      <c r="M226" s="491"/>
      <c r="N226" s="491"/>
    </row>
    <row r="227" spans="13:14" x14ac:dyDescent="0.2">
      <c r="M227" s="491"/>
      <c r="N227" s="491"/>
    </row>
    <row r="228" spans="13:14" x14ac:dyDescent="0.2">
      <c r="M228" s="491"/>
      <c r="N228" s="491"/>
    </row>
    <row r="229" spans="13:14" x14ac:dyDescent="0.2">
      <c r="M229" s="491"/>
      <c r="N229" s="491"/>
    </row>
    <row r="230" spans="13:14" x14ac:dyDescent="0.2">
      <c r="M230" s="491"/>
      <c r="N230" s="491"/>
    </row>
    <row r="231" spans="13:14" x14ac:dyDescent="0.2">
      <c r="M231" s="491"/>
      <c r="N231" s="491"/>
    </row>
    <row r="232" spans="13:14" x14ac:dyDescent="0.2">
      <c r="M232" s="491"/>
      <c r="N232" s="491"/>
    </row>
    <row r="233" spans="13:14" x14ac:dyDescent="0.2">
      <c r="M233" s="491"/>
      <c r="N233" s="491"/>
    </row>
    <row r="234" spans="13:14" x14ac:dyDescent="0.2">
      <c r="M234" s="491"/>
      <c r="N234" s="491"/>
    </row>
    <row r="235" spans="13:14" x14ac:dyDescent="0.2">
      <c r="M235" s="491"/>
      <c r="N235" s="491"/>
    </row>
    <row r="236" spans="13:14" x14ac:dyDescent="0.2">
      <c r="M236" s="491"/>
      <c r="N236" s="491"/>
    </row>
    <row r="237" spans="13:14" x14ac:dyDescent="0.2">
      <c r="M237" s="491"/>
      <c r="N237" s="491"/>
    </row>
    <row r="238" spans="13:14" x14ac:dyDescent="0.2">
      <c r="M238" s="491"/>
      <c r="N238" s="491"/>
    </row>
    <row r="239" spans="13:14" x14ac:dyDescent="0.2">
      <c r="M239" s="491"/>
      <c r="N239" s="491"/>
    </row>
    <row r="240" spans="13:14" x14ac:dyDescent="0.2">
      <c r="M240" s="491"/>
      <c r="N240" s="491"/>
    </row>
    <row r="241" spans="13:14" x14ac:dyDescent="0.2">
      <c r="M241" s="491"/>
      <c r="N241" s="491"/>
    </row>
    <row r="242" spans="13:14" x14ac:dyDescent="0.2">
      <c r="M242" s="491"/>
      <c r="N242" s="491"/>
    </row>
    <row r="243" spans="13:14" x14ac:dyDescent="0.2">
      <c r="M243" s="491"/>
      <c r="N243" s="491"/>
    </row>
    <row r="244" spans="13:14" x14ac:dyDescent="0.2">
      <c r="M244" s="491"/>
      <c r="N244" s="491"/>
    </row>
    <row r="245" spans="13:14" x14ac:dyDescent="0.2">
      <c r="M245" s="491"/>
      <c r="N245" s="491"/>
    </row>
    <row r="246" spans="13:14" x14ac:dyDescent="0.2">
      <c r="M246" s="491"/>
      <c r="N246" s="491"/>
    </row>
    <row r="247" spans="13:14" x14ac:dyDescent="0.2">
      <c r="M247" s="491"/>
      <c r="N247" s="491"/>
    </row>
    <row r="248" spans="13:14" x14ac:dyDescent="0.2">
      <c r="M248" s="491"/>
      <c r="N248" s="491"/>
    </row>
    <row r="249" spans="13:14" x14ac:dyDescent="0.2">
      <c r="M249" s="491"/>
      <c r="N249" s="491"/>
    </row>
    <row r="250" spans="13:14" x14ac:dyDescent="0.2">
      <c r="M250" s="491"/>
      <c r="N250" s="491"/>
    </row>
    <row r="251" spans="13:14" x14ac:dyDescent="0.2">
      <c r="M251" s="491"/>
      <c r="N251" s="491"/>
    </row>
    <row r="252" spans="13:14" x14ac:dyDescent="0.2">
      <c r="M252" s="491"/>
      <c r="N252" s="491"/>
    </row>
    <row r="253" spans="13:14" x14ac:dyDescent="0.2">
      <c r="M253" s="491"/>
      <c r="N253" s="491"/>
    </row>
    <row r="254" spans="13:14" x14ac:dyDescent="0.2">
      <c r="M254" s="491"/>
      <c r="N254" s="491"/>
    </row>
    <row r="255" spans="13:14" x14ac:dyDescent="0.2">
      <c r="M255" s="491"/>
      <c r="N255" s="491"/>
    </row>
    <row r="256" spans="13:14" x14ac:dyDescent="0.2">
      <c r="M256" s="491"/>
      <c r="N256" s="491"/>
    </row>
    <row r="257" spans="13:14" x14ac:dyDescent="0.2">
      <c r="M257" s="491"/>
      <c r="N257" s="491"/>
    </row>
    <row r="258" spans="13:14" x14ac:dyDescent="0.2">
      <c r="M258" s="491"/>
      <c r="N258" s="491"/>
    </row>
    <row r="259" spans="13:14" x14ac:dyDescent="0.2">
      <c r="M259" s="491"/>
      <c r="N259" s="491"/>
    </row>
    <row r="260" spans="13:14" x14ac:dyDescent="0.2">
      <c r="M260" s="491"/>
      <c r="N260" s="491"/>
    </row>
    <row r="261" spans="13:14" x14ac:dyDescent="0.2">
      <c r="M261" s="491"/>
      <c r="N261" s="491"/>
    </row>
    <row r="262" spans="13:14" x14ac:dyDescent="0.2">
      <c r="M262" s="491"/>
      <c r="N262" s="491"/>
    </row>
    <row r="263" spans="13:14" x14ac:dyDescent="0.2">
      <c r="M263" s="491"/>
      <c r="N263" s="491"/>
    </row>
    <row r="264" spans="13:14" x14ac:dyDescent="0.2">
      <c r="M264" s="491"/>
      <c r="N264" s="491"/>
    </row>
    <row r="265" spans="13:14" x14ac:dyDescent="0.2">
      <c r="M265" s="491"/>
      <c r="N265" s="491"/>
    </row>
    <row r="266" spans="13:14" x14ac:dyDescent="0.2">
      <c r="M266" s="491"/>
      <c r="N266" s="491"/>
    </row>
    <row r="267" spans="13:14" x14ac:dyDescent="0.2">
      <c r="M267" s="491"/>
      <c r="N267" s="491"/>
    </row>
    <row r="268" spans="13:14" x14ac:dyDescent="0.2">
      <c r="M268" s="491"/>
      <c r="N268" s="491"/>
    </row>
    <row r="269" spans="13:14" x14ac:dyDescent="0.2">
      <c r="M269" s="491"/>
      <c r="N269" s="491"/>
    </row>
    <row r="270" spans="13:14" x14ac:dyDescent="0.2">
      <c r="M270" s="491"/>
      <c r="N270" s="491"/>
    </row>
    <row r="271" spans="13:14" x14ac:dyDescent="0.2">
      <c r="M271" s="491"/>
      <c r="N271" s="491"/>
    </row>
    <row r="272" spans="13:14" x14ac:dyDescent="0.2">
      <c r="M272" s="491"/>
      <c r="N272" s="491"/>
    </row>
    <row r="273" spans="13:14" x14ac:dyDescent="0.2">
      <c r="M273" s="491"/>
      <c r="N273" s="491"/>
    </row>
    <row r="274" spans="13:14" x14ac:dyDescent="0.2">
      <c r="M274" s="491"/>
      <c r="N274" s="491"/>
    </row>
    <row r="275" spans="13:14" x14ac:dyDescent="0.2">
      <c r="M275" s="491"/>
      <c r="N275" s="491"/>
    </row>
    <row r="276" spans="13:14" x14ac:dyDescent="0.2">
      <c r="M276" s="491"/>
      <c r="N276" s="491"/>
    </row>
    <row r="277" spans="13:14" x14ac:dyDescent="0.2">
      <c r="M277" s="491"/>
      <c r="N277" s="491"/>
    </row>
    <row r="278" spans="13:14" x14ac:dyDescent="0.2">
      <c r="M278" s="491"/>
      <c r="N278" s="491"/>
    </row>
    <row r="279" spans="13:14" x14ac:dyDescent="0.2">
      <c r="M279" s="491"/>
      <c r="N279" s="491"/>
    </row>
    <row r="280" spans="13:14" x14ac:dyDescent="0.2">
      <c r="M280" s="491"/>
      <c r="N280" s="491"/>
    </row>
    <row r="281" spans="13:14" x14ac:dyDescent="0.2">
      <c r="M281" s="491"/>
      <c r="N281" s="491"/>
    </row>
    <row r="282" spans="13:14" x14ac:dyDescent="0.2">
      <c r="M282" s="491"/>
      <c r="N282" s="491"/>
    </row>
    <row r="283" spans="13:14" x14ac:dyDescent="0.2">
      <c r="M283" s="491"/>
      <c r="N283" s="491"/>
    </row>
    <row r="284" spans="13:14" x14ac:dyDescent="0.2">
      <c r="M284" s="491"/>
      <c r="N284" s="491"/>
    </row>
    <row r="285" spans="13:14" x14ac:dyDescent="0.2">
      <c r="M285" s="491"/>
      <c r="N285" s="491"/>
    </row>
    <row r="286" spans="13:14" x14ac:dyDescent="0.2">
      <c r="M286" s="491"/>
      <c r="N286" s="491"/>
    </row>
    <row r="287" spans="13:14" x14ac:dyDescent="0.2">
      <c r="M287" s="491"/>
      <c r="N287" s="491"/>
    </row>
    <row r="288" spans="13:14" x14ac:dyDescent="0.2">
      <c r="M288" s="491"/>
      <c r="N288" s="491"/>
    </row>
    <row r="289" spans="13:14" x14ac:dyDescent="0.2">
      <c r="M289" s="491"/>
      <c r="N289" s="491"/>
    </row>
    <row r="290" spans="13:14" x14ac:dyDescent="0.2">
      <c r="M290" s="491"/>
      <c r="N290" s="491"/>
    </row>
    <row r="291" spans="13:14" x14ac:dyDescent="0.2">
      <c r="M291" s="491"/>
      <c r="N291" s="491"/>
    </row>
    <row r="292" spans="13:14" x14ac:dyDescent="0.2">
      <c r="M292" s="491"/>
      <c r="N292" s="491"/>
    </row>
    <row r="293" spans="13:14" x14ac:dyDescent="0.2">
      <c r="M293" s="491"/>
      <c r="N293" s="491"/>
    </row>
    <row r="294" spans="13:14" x14ac:dyDescent="0.2">
      <c r="M294" s="491"/>
      <c r="N294" s="491"/>
    </row>
    <row r="295" spans="13:14" x14ac:dyDescent="0.2">
      <c r="M295" s="491"/>
      <c r="N295" s="491"/>
    </row>
    <row r="296" spans="13:14" x14ac:dyDescent="0.2">
      <c r="M296" s="491"/>
      <c r="N296" s="491"/>
    </row>
    <row r="297" spans="13:14" x14ac:dyDescent="0.2">
      <c r="M297" s="491"/>
      <c r="N297" s="491"/>
    </row>
    <row r="298" spans="13:14" x14ac:dyDescent="0.2">
      <c r="M298" s="491"/>
      <c r="N298" s="491"/>
    </row>
    <row r="299" spans="13:14" x14ac:dyDescent="0.2">
      <c r="M299" s="491"/>
      <c r="N299" s="491"/>
    </row>
    <row r="300" spans="13:14" x14ac:dyDescent="0.2">
      <c r="M300" s="491"/>
      <c r="N300" s="491"/>
    </row>
    <row r="301" spans="13:14" x14ac:dyDescent="0.2">
      <c r="M301" s="491"/>
      <c r="N301" s="491"/>
    </row>
    <row r="302" spans="13:14" x14ac:dyDescent="0.2">
      <c r="M302" s="491"/>
      <c r="N302" s="491"/>
    </row>
    <row r="303" spans="13:14" x14ac:dyDescent="0.2">
      <c r="M303" s="491"/>
      <c r="N303" s="491"/>
    </row>
    <row r="304" spans="13:14" x14ac:dyDescent="0.2">
      <c r="M304" s="491"/>
      <c r="N304" s="491"/>
    </row>
    <row r="305" spans="13:14" x14ac:dyDescent="0.2">
      <c r="M305" s="491"/>
      <c r="N305" s="491"/>
    </row>
    <row r="306" spans="13:14" x14ac:dyDescent="0.2">
      <c r="M306" s="491"/>
      <c r="N306" s="491"/>
    </row>
    <row r="307" spans="13:14" x14ac:dyDescent="0.2">
      <c r="M307" s="491"/>
      <c r="N307" s="491"/>
    </row>
    <row r="308" spans="13:14" x14ac:dyDescent="0.2">
      <c r="M308" s="491"/>
      <c r="N308" s="491"/>
    </row>
    <row r="309" spans="13:14" x14ac:dyDescent="0.2">
      <c r="M309" s="491"/>
      <c r="N309" s="491"/>
    </row>
    <row r="310" spans="13:14" x14ac:dyDescent="0.2">
      <c r="M310" s="491"/>
      <c r="N310" s="491"/>
    </row>
    <row r="311" spans="13:14" x14ac:dyDescent="0.2">
      <c r="M311" s="491"/>
      <c r="N311" s="491"/>
    </row>
    <row r="312" spans="13:14" x14ac:dyDescent="0.2">
      <c r="M312" s="491"/>
      <c r="N312" s="491"/>
    </row>
    <row r="313" spans="13:14" x14ac:dyDescent="0.2">
      <c r="M313" s="491"/>
      <c r="N313" s="491"/>
    </row>
    <row r="314" spans="13:14" x14ac:dyDescent="0.2">
      <c r="M314" s="491"/>
      <c r="N314" s="491"/>
    </row>
    <row r="315" spans="13:14" x14ac:dyDescent="0.2">
      <c r="M315" s="491"/>
      <c r="N315" s="491"/>
    </row>
    <row r="316" spans="13:14" x14ac:dyDescent="0.2">
      <c r="M316" s="491"/>
      <c r="N316" s="491"/>
    </row>
    <row r="317" spans="13:14" x14ac:dyDescent="0.2">
      <c r="M317" s="491"/>
      <c r="N317" s="491"/>
    </row>
    <row r="318" spans="13:14" x14ac:dyDescent="0.2">
      <c r="M318" s="491"/>
      <c r="N318" s="491"/>
    </row>
    <row r="319" spans="13:14" x14ac:dyDescent="0.2">
      <c r="M319" s="491"/>
      <c r="N319" s="491"/>
    </row>
    <row r="320" spans="13:14" x14ac:dyDescent="0.2">
      <c r="M320" s="491"/>
      <c r="N320" s="491"/>
    </row>
    <row r="321" spans="13:14" x14ac:dyDescent="0.2">
      <c r="M321" s="491"/>
      <c r="N321" s="491"/>
    </row>
    <row r="322" spans="13:14" x14ac:dyDescent="0.2">
      <c r="M322" s="491"/>
      <c r="N322" s="491"/>
    </row>
    <row r="323" spans="13:14" x14ac:dyDescent="0.2">
      <c r="M323" s="491"/>
      <c r="N323" s="491"/>
    </row>
    <row r="324" spans="13:14" x14ac:dyDescent="0.2">
      <c r="M324" s="491"/>
      <c r="N324" s="491"/>
    </row>
    <row r="325" spans="13:14" x14ac:dyDescent="0.2">
      <c r="M325" s="491"/>
      <c r="N325" s="491"/>
    </row>
    <row r="326" spans="13:14" x14ac:dyDescent="0.2">
      <c r="M326" s="491"/>
      <c r="N326" s="491"/>
    </row>
    <row r="327" spans="13:14" x14ac:dyDescent="0.2">
      <c r="M327" s="491"/>
      <c r="N327" s="491"/>
    </row>
    <row r="328" spans="13:14" x14ac:dyDescent="0.2">
      <c r="M328" s="491"/>
      <c r="N328" s="491"/>
    </row>
    <row r="329" spans="13:14" x14ac:dyDescent="0.2">
      <c r="M329" s="491"/>
      <c r="N329" s="491"/>
    </row>
    <row r="330" spans="13:14" x14ac:dyDescent="0.2">
      <c r="M330" s="491"/>
      <c r="N330" s="491"/>
    </row>
    <row r="331" spans="13:14" x14ac:dyDescent="0.2">
      <c r="M331" s="491"/>
      <c r="N331" s="491"/>
    </row>
    <row r="332" spans="13:14" x14ac:dyDescent="0.2">
      <c r="M332" s="491"/>
      <c r="N332" s="491"/>
    </row>
    <row r="333" spans="13:14" x14ac:dyDescent="0.2">
      <c r="M333" s="491"/>
      <c r="N333" s="491"/>
    </row>
    <row r="334" spans="13:14" x14ac:dyDescent="0.2">
      <c r="M334" s="491"/>
      <c r="N334" s="491"/>
    </row>
    <row r="335" spans="13:14" x14ac:dyDescent="0.2">
      <c r="M335" s="491"/>
      <c r="N335" s="491"/>
    </row>
    <row r="336" spans="13:14" x14ac:dyDescent="0.2">
      <c r="M336" s="491"/>
      <c r="N336" s="491"/>
    </row>
    <row r="337" spans="13:14" x14ac:dyDescent="0.2">
      <c r="M337" s="491"/>
      <c r="N337" s="491"/>
    </row>
    <row r="338" spans="13:14" x14ac:dyDescent="0.2">
      <c r="M338" s="491"/>
      <c r="N338" s="491"/>
    </row>
    <row r="339" spans="13:14" x14ac:dyDescent="0.2">
      <c r="M339" s="491"/>
      <c r="N339" s="491"/>
    </row>
    <row r="340" spans="13:14" x14ac:dyDescent="0.2">
      <c r="M340" s="491"/>
      <c r="N340" s="491"/>
    </row>
    <row r="341" spans="13:14" x14ac:dyDescent="0.2">
      <c r="M341" s="491"/>
      <c r="N341" s="491"/>
    </row>
    <row r="342" spans="13:14" x14ac:dyDescent="0.2">
      <c r="M342" s="491"/>
      <c r="N342" s="491"/>
    </row>
    <row r="343" spans="13:14" x14ac:dyDescent="0.2">
      <c r="M343" s="491"/>
      <c r="N343" s="491"/>
    </row>
    <row r="344" spans="13:14" x14ac:dyDescent="0.2">
      <c r="M344" s="491"/>
      <c r="N344" s="491"/>
    </row>
    <row r="345" spans="13:14" x14ac:dyDescent="0.2">
      <c r="M345" s="491"/>
      <c r="N345" s="491"/>
    </row>
    <row r="346" spans="13:14" x14ac:dyDescent="0.2">
      <c r="M346" s="491"/>
      <c r="N346" s="491"/>
    </row>
    <row r="347" spans="13:14" x14ac:dyDescent="0.2">
      <c r="M347" s="491"/>
      <c r="N347" s="491"/>
    </row>
    <row r="348" spans="13:14" x14ac:dyDescent="0.2">
      <c r="M348" s="491"/>
      <c r="N348" s="491"/>
    </row>
    <row r="349" spans="13:14" x14ac:dyDescent="0.2">
      <c r="M349" s="491"/>
      <c r="N349" s="491"/>
    </row>
    <row r="350" spans="13:14" x14ac:dyDescent="0.2">
      <c r="M350" s="491"/>
      <c r="N350" s="491"/>
    </row>
    <row r="351" spans="13:14" x14ac:dyDescent="0.2">
      <c r="M351" s="491"/>
      <c r="N351" s="491"/>
    </row>
    <row r="352" spans="13:14" x14ac:dyDescent="0.2">
      <c r="M352" s="491"/>
      <c r="N352" s="491"/>
    </row>
    <row r="353" spans="13:14" x14ac:dyDescent="0.2">
      <c r="M353" s="491"/>
      <c r="N353" s="491"/>
    </row>
    <row r="354" spans="13:14" x14ac:dyDescent="0.2">
      <c r="M354" s="491"/>
      <c r="N354" s="491"/>
    </row>
    <row r="355" spans="13:14" x14ac:dyDescent="0.2">
      <c r="M355" s="491"/>
      <c r="N355" s="491"/>
    </row>
    <row r="356" spans="13:14" x14ac:dyDescent="0.2">
      <c r="M356" s="491"/>
      <c r="N356" s="491"/>
    </row>
    <row r="357" spans="13:14" x14ac:dyDescent="0.2">
      <c r="M357" s="491"/>
      <c r="N357" s="491"/>
    </row>
    <row r="358" spans="13:14" x14ac:dyDescent="0.2">
      <c r="M358" s="491"/>
      <c r="N358" s="491"/>
    </row>
    <row r="359" spans="13:14" x14ac:dyDescent="0.2">
      <c r="M359" s="491"/>
      <c r="N359" s="491"/>
    </row>
    <row r="360" spans="13:14" x14ac:dyDescent="0.2">
      <c r="M360" s="491"/>
      <c r="N360" s="491"/>
    </row>
    <row r="361" spans="13:14" x14ac:dyDescent="0.2">
      <c r="M361" s="491"/>
      <c r="N361" s="491"/>
    </row>
    <row r="362" spans="13:14" x14ac:dyDescent="0.2">
      <c r="M362" s="491"/>
      <c r="N362" s="491"/>
    </row>
    <row r="363" spans="13:14" x14ac:dyDescent="0.2">
      <c r="M363" s="491"/>
      <c r="N363" s="491"/>
    </row>
    <row r="364" spans="13:14" x14ac:dyDescent="0.2">
      <c r="M364" s="491"/>
      <c r="N364" s="491"/>
    </row>
    <row r="365" spans="13:14" x14ac:dyDescent="0.2">
      <c r="M365" s="491"/>
      <c r="N365" s="491"/>
    </row>
    <row r="366" spans="13:14" x14ac:dyDescent="0.2">
      <c r="M366" s="491"/>
      <c r="N366" s="491"/>
    </row>
    <row r="367" spans="13:14" x14ac:dyDescent="0.2">
      <c r="M367" s="491"/>
      <c r="N367" s="491"/>
    </row>
    <row r="368" spans="13:14" x14ac:dyDescent="0.2">
      <c r="M368" s="491"/>
      <c r="N368" s="491"/>
    </row>
    <row r="369" spans="13:14" x14ac:dyDescent="0.2">
      <c r="M369" s="491"/>
      <c r="N369" s="491"/>
    </row>
    <row r="370" spans="13:14" x14ac:dyDescent="0.2">
      <c r="M370" s="491"/>
      <c r="N370" s="491"/>
    </row>
    <row r="371" spans="13:14" x14ac:dyDescent="0.2">
      <c r="M371" s="491"/>
      <c r="N371" s="491"/>
    </row>
    <row r="372" spans="13:14" x14ac:dyDescent="0.2">
      <c r="M372" s="491"/>
      <c r="N372" s="491"/>
    </row>
    <row r="373" spans="13:14" x14ac:dyDescent="0.2">
      <c r="M373" s="491"/>
      <c r="N373" s="491"/>
    </row>
    <row r="374" spans="13:14" x14ac:dyDescent="0.2">
      <c r="M374" s="491"/>
      <c r="N374" s="491"/>
    </row>
    <row r="375" spans="13:14" x14ac:dyDescent="0.2">
      <c r="M375" s="491"/>
      <c r="N375" s="491"/>
    </row>
    <row r="376" spans="13:14" x14ac:dyDescent="0.2">
      <c r="M376" s="491"/>
      <c r="N376" s="491"/>
    </row>
    <row r="377" spans="13:14" x14ac:dyDescent="0.2">
      <c r="M377" s="491"/>
      <c r="N377" s="491"/>
    </row>
    <row r="378" spans="13:14" x14ac:dyDescent="0.2">
      <c r="M378" s="491"/>
      <c r="N378" s="491"/>
    </row>
    <row r="379" spans="13:14" x14ac:dyDescent="0.2">
      <c r="M379" s="491"/>
      <c r="N379" s="491"/>
    </row>
    <row r="380" spans="13:14" x14ac:dyDescent="0.2">
      <c r="M380" s="491"/>
      <c r="N380" s="491"/>
    </row>
    <row r="381" spans="13:14" x14ac:dyDescent="0.2">
      <c r="M381" s="491"/>
      <c r="N381" s="491"/>
    </row>
    <row r="382" spans="13:14" x14ac:dyDescent="0.2">
      <c r="M382" s="491"/>
      <c r="N382" s="491"/>
    </row>
    <row r="383" spans="13:14" x14ac:dyDescent="0.2">
      <c r="M383" s="491"/>
      <c r="N383" s="491"/>
    </row>
    <row r="384" spans="13:14" x14ac:dyDescent="0.2">
      <c r="M384" s="491"/>
      <c r="N384" s="491"/>
    </row>
    <row r="385" spans="13:14" x14ac:dyDescent="0.2">
      <c r="M385" s="491"/>
      <c r="N385" s="491"/>
    </row>
    <row r="386" spans="13:14" x14ac:dyDescent="0.2">
      <c r="M386" s="491"/>
      <c r="N386" s="491"/>
    </row>
    <row r="387" spans="13:14" x14ac:dyDescent="0.2">
      <c r="M387" s="491"/>
      <c r="N387" s="491"/>
    </row>
    <row r="388" spans="13:14" x14ac:dyDescent="0.2">
      <c r="M388" s="491"/>
      <c r="N388" s="491"/>
    </row>
    <row r="389" spans="13:14" x14ac:dyDescent="0.2">
      <c r="M389" s="491"/>
      <c r="N389" s="491"/>
    </row>
    <row r="390" spans="13:14" x14ac:dyDescent="0.2">
      <c r="M390" s="491"/>
      <c r="N390" s="491"/>
    </row>
    <row r="391" spans="13:14" x14ac:dyDescent="0.2">
      <c r="M391" s="491"/>
      <c r="N391" s="491"/>
    </row>
    <row r="392" spans="13:14" x14ac:dyDescent="0.2">
      <c r="M392" s="491"/>
      <c r="N392" s="491"/>
    </row>
    <row r="393" spans="13:14" x14ac:dyDescent="0.2">
      <c r="M393" s="491"/>
      <c r="N393" s="491"/>
    </row>
    <row r="394" spans="13:14" x14ac:dyDescent="0.2">
      <c r="M394" s="491"/>
      <c r="N394" s="491"/>
    </row>
    <row r="395" spans="13:14" x14ac:dyDescent="0.2">
      <c r="M395" s="491"/>
      <c r="N395" s="491"/>
    </row>
    <row r="396" spans="13:14" x14ac:dyDescent="0.2">
      <c r="M396" s="491"/>
      <c r="N396" s="491"/>
    </row>
    <row r="397" spans="13:14" x14ac:dyDescent="0.2">
      <c r="M397" s="491"/>
      <c r="N397" s="491"/>
    </row>
    <row r="398" spans="13:14" x14ac:dyDescent="0.2">
      <c r="M398" s="491"/>
      <c r="N398" s="491"/>
    </row>
    <row r="399" spans="13:14" x14ac:dyDescent="0.2">
      <c r="M399" s="491"/>
      <c r="N399" s="491"/>
    </row>
    <row r="400" spans="13:14" x14ac:dyDescent="0.2">
      <c r="M400" s="491"/>
      <c r="N400" s="491"/>
    </row>
    <row r="401" spans="13:14" x14ac:dyDescent="0.2">
      <c r="M401" s="491"/>
      <c r="N401" s="491"/>
    </row>
    <row r="402" spans="13:14" x14ac:dyDescent="0.2">
      <c r="M402" s="491"/>
      <c r="N402" s="491"/>
    </row>
    <row r="403" spans="13:14" x14ac:dyDescent="0.2">
      <c r="M403" s="491"/>
      <c r="N403" s="491"/>
    </row>
    <row r="404" spans="13:14" x14ac:dyDescent="0.2">
      <c r="M404" s="491"/>
      <c r="N404" s="491"/>
    </row>
    <row r="405" spans="13:14" x14ac:dyDescent="0.2">
      <c r="M405" s="491"/>
      <c r="N405" s="491"/>
    </row>
    <row r="406" spans="13:14" x14ac:dyDescent="0.2">
      <c r="M406" s="491"/>
      <c r="N406" s="491"/>
    </row>
    <row r="407" spans="13:14" x14ac:dyDescent="0.2">
      <c r="M407" s="491"/>
      <c r="N407" s="491"/>
    </row>
    <row r="408" spans="13:14" x14ac:dyDescent="0.2">
      <c r="M408" s="491"/>
      <c r="N408" s="491"/>
    </row>
    <row r="409" spans="13:14" x14ac:dyDescent="0.2">
      <c r="M409" s="491"/>
      <c r="N409" s="491"/>
    </row>
    <row r="410" spans="13:14" x14ac:dyDescent="0.2">
      <c r="M410" s="491"/>
      <c r="N410" s="491"/>
    </row>
    <row r="411" spans="13:14" x14ac:dyDescent="0.2">
      <c r="M411" s="491"/>
      <c r="N411" s="491"/>
    </row>
    <row r="412" spans="13:14" x14ac:dyDescent="0.2">
      <c r="M412" s="491"/>
      <c r="N412" s="491"/>
    </row>
    <row r="413" spans="13:14" x14ac:dyDescent="0.2">
      <c r="M413" s="491"/>
      <c r="N413" s="491"/>
    </row>
    <row r="414" spans="13:14" x14ac:dyDescent="0.2">
      <c r="M414" s="491"/>
      <c r="N414" s="491"/>
    </row>
    <row r="415" spans="13:14" x14ac:dyDescent="0.2">
      <c r="M415" s="491"/>
      <c r="N415" s="491"/>
    </row>
    <row r="416" spans="13:14" x14ac:dyDescent="0.2">
      <c r="M416" s="491"/>
      <c r="N416" s="491"/>
    </row>
    <row r="417" spans="13:14" x14ac:dyDescent="0.2">
      <c r="M417" s="491"/>
      <c r="N417" s="491"/>
    </row>
    <row r="418" spans="13:14" x14ac:dyDescent="0.2">
      <c r="M418" s="491"/>
      <c r="N418" s="491"/>
    </row>
    <row r="419" spans="13:14" x14ac:dyDescent="0.2">
      <c r="M419" s="491"/>
      <c r="N419" s="491"/>
    </row>
    <row r="420" spans="13:14" x14ac:dyDescent="0.2">
      <c r="M420" s="491"/>
      <c r="N420" s="491"/>
    </row>
    <row r="421" spans="13:14" x14ac:dyDescent="0.2">
      <c r="M421" s="491"/>
      <c r="N421" s="491"/>
    </row>
    <row r="422" spans="13:14" x14ac:dyDescent="0.2">
      <c r="M422" s="491"/>
      <c r="N422" s="491"/>
    </row>
    <row r="423" spans="13:14" x14ac:dyDescent="0.2">
      <c r="M423" s="491"/>
      <c r="N423" s="491"/>
    </row>
    <row r="424" spans="13:14" x14ac:dyDescent="0.2">
      <c r="M424" s="491"/>
      <c r="N424" s="491"/>
    </row>
    <row r="425" spans="13:14" x14ac:dyDescent="0.2">
      <c r="M425" s="491"/>
      <c r="N425" s="491"/>
    </row>
    <row r="426" spans="13:14" x14ac:dyDescent="0.2">
      <c r="M426" s="491"/>
      <c r="N426" s="491"/>
    </row>
    <row r="427" spans="13:14" x14ac:dyDescent="0.2">
      <c r="M427" s="491"/>
      <c r="N427" s="491"/>
    </row>
    <row r="428" spans="13:14" x14ac:dyDescent="0.2">
      <c r="M428" s="491"/>
      <c r="N428" s="491"/>
    </row>
    <row r="429" spans="13:14" x14ac:dyDescent="0.2">
      <c r="M429" s="491"/>
      <c r="N429" s="491"/>
    </row>
    <row r="430" spans="13:14" x14ac:dyDescent="0.2">
      <c r="M430" s="491"/>
      <c r="N430" s="491"/>
    </row>
    <row r="431" spans="13:14" x14ac:dyDescent="0.2">
      <c r="M431" s="491"/>
      <c r="N431" s="491"/>
    </row>
    <row r="432" spans="13:14" x14ac:dyDescent="0.2">
      <c r="M432" s="491"/>
      <c r="N432" s="491"/>
    </row>
    <row r="433" spans="13:14" x14ac:dyDescent="0.2">
      <c r="M433" s="491"/>
      <c r="N433" s="491"/>
    </row>
    <row r="434" spans="13:14" x14ac:dyDescent="0.2">
      <c r="M434" s="491"/>
      <c r="N434" s="491"/>
    </row>
    <row r="435" spans="13:14" x14ac:dyDescent="0.2">
      <c r="M435" s="491"/>
      <c r="N435" s="491"/>
    </row>
    <row r="436" spans="13:14" x14ac:dyDescent="0.2">
      <c r="M436" s="491"/>
      <c r="N436" s="491"/>
    </row>
    <row r="437" spans="13:14" x14ac:dyDescent="0.2">
      <c r="M437" s="491"/>
      <c r="N437" s="491"/>
    </row>
    <row r="438" spans="13:14" x14ac:dyDescent="0.2">
      <c r="M438" s="491"/>
      <c r="N438" s="491"/>
    </row>
    <row r="439" spans="13:14" x14ac:dyDescent="0.2">
      <c r="M439" s="491"/>
      <c r="N439" s="491"/>
    </row>
    <row r="440" spans="13:14" x14ac:dyDescent="0.2">
      <c r="M440" s="491"/>
      <c r="N440" s="491"/>
    </row>
    <row r="441" spans="13:14" x14ac:dyDescent="0.2">
      <c r="M441" s="491"/>
      <c r="N441" s="491"/>
    </row>
    <row r="442" spans="13:14" x14ac:dyDescent="0.2">
      <c r="M442" s="491"/>
      <c r="N442" s="491"/>
    </row>
    <row r="443" spans="13:14" x14ac:dyDescent="0.2">
      <c r="M443" s="491"/>
      <c r="N443" s="491"/>
    </row>
    <row r="444" spans="13:14" x14ac:dyDescent="0.2">
      <c r="M444" s="491"/>
      <c r="N444" s="491"/>
    </row>
    <row r="445" spans="13:14" x14ac:dyDescent="0.2">
      <c r="M445" s="491"/>
      <c r="N445" s="491"/>
    </row>
    <row r="446" spans="13:14" x14ac:dyDescent="0.2">
      <c r="M446" s="491"/>
      <c r="N446" s="491"/>
    </row>
    <row r="447" spans="13:14" x14ac:dyDescent="0.2">
      <c r="M447" s="491"/>
      <c r="N447" s="491"/>
    </row>
    <row r="448" spans="13:14" x14ac:dyDescent="0.2">
      <c r="M448" s="491"/>
      <c r="N448" s="491"/>
    </row>
    <row r="449" spans="13:14" x14ac:dyDescent="0.2">
      <c r="M449" s="491"/>
      <c r="N449" s="491"/>
    </row>
    <row r="450" spans="13:14" x14ac:dyDescent="0.2">
      <c r="M450" s="491"/>
      <c r="N450" s="491"/>
    </row>
    <row r="451" spans="13:14" x14ac:dyDescent="0.2">
      <c r="M451" s="491"/>
      <c r="N451" s="491"/>
    </row>
    <row r="452" spans="13:14" x14ac:dyDescent="0.2">
      <c r="M452" s="491"/>
      <c r="N452" s="491"/>
    </row>
    <row r="453" spans="13:14" x14ac:dyDescent="0.2">
      <c r="M453" s="491"/>
      <c r="N453" s="491"/>
    </row>
    <row r="454" spans="13:14" x14ac:dyDescent="0.2">
      <c r="M454" s="491"/>
      <c r="N454" s="491"/>
    </row>
    <row r="455" spans="13:14" x14ac:dyDescent="0.2">
      <c r="M455" s="491"/>
      <c r="N455" s="491"/>
    </row>
    <row r="456" spans="13:14" x14ac:dyDescent="0.2">
      <c r="M456" s="491"/>
      <c r="N456" s="491"/>
    </row>
    <row r="457" spans="13:14" x14ac:dyDescent="0.2">
      <c r="M457" s="491"/>
      <c r="N457" s="491"/>
    </row>
    <row r="458" spans="13:14" x14ac:dyDescent="0.2">
      <c r="M458" s="491"/>
      <c r="N458" s="491"/>
    </row>
    <row r="459" spans="13:14" x14ac:dyDescent="0.2">
      <c r="M459" s="491"/>
      <c r="N459" s="491"/>
    </row>
    <row r="460" spans="13:14" x14ac:dyDescent="0.2">
      <c r="M460" s="491"/>
      <c r="N460" s="491"/>
    </row>
    <row r="461" spans="13:14" x14ac:dyDescent="0.2">
      <c r="M461" s="491"/>
      <c r="N461" s="491"/>
    </row>
    <row r="462" spans="13:14" x14ac:dyDescent="0.2">
      <c r="M462" s="491"/>
      <c r="N462" s="491"/>
    </row>
    <row r="463" spans="13:14" x14ac:dyDescent="0.2">
      <c r="M463" s="491"/>
      <c r="N463" s="491"/>
    </row>
    <row r="464" spans="13:14" x14ac:dyDescent="0.2">
      <c r="M464" s="491"/>
      <c r="N464" s="491"/>
    </row>
    <row r="465" spans="13:14" x14ac:dyDescent="0.2">
      <c r="M465" s="491"/>
      <c r="N465" s="491"/>
    </row>
    <row r="466" spans="13:14" x14ac:dyDescent="0.2">
      <c r="M466" s="491"/>
      <c r="N466" s="491"/>
    </row>
    <row r="467" spans="13:14" x14ac:dyDescent="0.2">
      <c r="M467" s="491"/>
      <c r="N467" s="491"/>
    </row>
    <row r="468" spans="13:14" x14ac:dyDescent="0.2">
      <c r="M468" s="491"/>
      <c r="N468" s="491"/>
    </row>
    <row r="469" spans="13:14" x14ac:dyDescent="0.2">
      <c r="M469" s="491"/>
      <c r="N469" s="491"/>
    </row>
    <row r="470" spans="13:14" x14ac:dyDescent="0.2">
      <c r="M470" s="491"/>
      <c r="N470" s="491"/>
    </row>
    <row r="471" spans="13:14" x14ac:dyDescent="0.2">
      <c r="M471" s="491"/>
      <c r="N471" s="491"/>
    </row>
    <row r="472" spans="13:14" x14ac:dyDescent="0.2">
      <c r="M472" s="491"/>
      <c r="N472" s="491"/>
    </row>
    <row r="473" spans="13:14" x14ac:dyDescent="0.2">
      <c r="M473" s="491"/>
      <c r="N473" s="491"/>
    </row>
    <row r="474" spans="13:14" x14ac:dyDescent="0.2">
      <c r="M474" s="491"/>
      <c r="N474" s="491"/>
    </row>
    <row r="475" spans="13:14" x14ac:dyDescent="0.2">
      <c r="M475" s="491"/>
      <c r="N475" s="491"/>
    </row>
    <row r="476" spans="13:14" x14ac:dyDescent="0.2">
      <c r="M476" s="491"/>
      <c r="N476" s="491"/>
    </row>
    <row r="477" spans="13:14" x14ac:dyDescent="0.2">
      <c r="M477" s="491"/>
      <c r="N477" s="491"/>
    </row>
    <row r="478" spans="13:14" x14ac:dyDescent="0.2">
      <c r="M478" s="491"/>
      <c r="N478" s="491"/>
    </row>
    <row r="479" spans="13:14" x14ac:dyDescent="0.2">
      <c r="M479" s="491"/>
      <c r="N479" s="491"/>
    </row>
    <row r="480" spans="13:14" x14ac:dyDescent="0.2">
      <c r="M480" s="491"/>
      <c r="N480" s="491"/>
    </row>
    <row r="481" spans="13:14" x14ac:dyDescent="0.2">
      <c r="M481" s="491"/>
      <c r="N481" s="491"/>
    </row>
    <row r="482" spans="13:14" x14ac:dyDescent="0.2">
      <c r="M482" s="491"/>
      <c r="N482" s="491"/>
    </row>
    <row r="483" spans="13:14" x14ac:dyDescent="0.2">
      <c r="M483" s="491"/>
      <c r="N483" s="491"/>
    </row>
    <row r="484" spans="13:14" x14ac:dyDescent="0.2">
      <c r="M484" s="491"/>
      <c r="N484" s="491"/>
    </row>
    <row r="485" spans="13:14" x14ac:dyDescent="0.2">
      <c r="M485" s="491"/>
      <c r="N485" s="491"/>
    </row>
    <row r="486" spans="13:14" x14ac:dyDescent="0.2">
      <c r="M486" s="491"/>
      <c r="N486" s="491"/>
    </row>
    <row r="487" spans="13:14" x14ac:dyDescent="0.2">
      <c r="M487" s="491"/>
      <c r="N487" s="491"/>
    </row>
    <row r="488" spans="13:14" x14ac:dyDescent="0.2">
      <c r="M488" s="491"/>
      <c r="N488" s="491"/>
    </row>
    <row r="489" spans="13:14" x14ac:dyDescent="0.2">
      <c r="M489" s="491"/>
      <c r="N489" s="491"/>
    </row>
    <row r="490" spans="13:14" x14ac:dyDescent="0.2">
      <c r="M490" s="491"/>
      <c r="N490" s="491"/>
    </row>
    <row r="491" spans="13:14" x14ac:dyDescent="0.2">
      <c r="M491" s="491"/>
      <c r="N491" s="491"/>
    </row>
    <row r="492" spans="13:14" x14ac:dyDescent="0.2">
      <c r="M492" s="491"/>
      <c r="N492" s="491"/>
    </row>
    <row r="493" spans="13:14" x14ac:dyDescent="0.2">
      <c r="M493" s="491"/>
      <c r="N493" s="491"/>
    </row>
    <row r="494" spans="13:14" x14ac:dyDescent="0.2">
      <c r="M494" s="491"/>
      <c r="N494" s="491"/>
    </row>
    <row r="495" spans="13:14" x14ac:dyDescent="0.2">
      <c r="M495" s="491"/>
      <c r="N495" s="491"/>
    </row>
    <row r="496" spans="13:14" x14ac:dyDescent="0.2">
      <c r="M496" s="491"/>
      <c r="N496" s="491"/>
    </row>
    <row r="497" spans="13:14" x14ac:dyDescent="0.2">
      <c r="M497" s="491"/>
      <c r="N497" s="491"/>
    </row>
    <row r="498" spans="13:14" x14ac:dyDescent="0.2">
      <c r="M498" s="491"/>
      <c r="N498" s="491"/>
    </row>
    <row r="499" spans="13:14" x14ac:dyDescent="0.2">
      <c r="M499" s="491"/>
      <c r="N499" s="491"/>
    </row>
    <row r="500" spans="13:14" x14ac:dyDescent="0.2">
      <c r="M500" s="491"/>
      <c r="N500" s="491"/>
    </row>
    <row r="501" spans="13:14" x14ac:dyDescent="0.2">
      <c r="M501" s="491"/>
      <c r="N501" s="491"/>
    </row>
    <row r="502" spans="13:14" x14ac:dyDescent="0.2">
      <c r="M502" s="491"/>
      <c r="N502" s="491"/>
    </row>
    <row r="503" spans="13:14" x14ac:dyDescent="0.2">
      <c r="M503" s="491"/>
      <c r="N503" s="491"/>
    </row>
    <row r="504" spans="13:14" x14ac:dyDescent="0.2">
      <c r="M504" s="491"/>
      <c r="N504" s="491"/>
    </row>
    <row r="505" spans="13:14" x14ac:dyDescent="0.2">
      <c r="M505" s="491"/>
      <c r="N505" s="491"/>
    </row>
    <row r="506" spans="13:14" x14ac:dyDescent="0.2">
      <c r="M506" s="491"/>
      <c r="N506" s="491"/>
    </row>
    <row r="507" spans="13:14" x14ac:dyDescent="0.2">
      <c r="M507" s="491"/>
      <c r="N507" s="491"/>
    </row>
    <row r="508" spans="13:14" x14ac:dyDescent="0.2">
      <c r="M508" s="491"/>
      <c r="N508" s="491"/>
    </row>
    <row r="509" spans="13:14" x14ac:dyDescent="0.2">
      <c r="M509" s="491"/>
      <c r="N509" s="491"/>
    </row>
    <row r="510" spans="13:14" x14ac:dyDescent="0.2">
      <c r="M510" s="491"/>
      <c r="N510" s="491"/>
    </row>
    <row r="511" spans="13:14" x14ac:dyDescent="0.2">
      <c r="M511" s="491"/>
      <c r="N511" s="491"/>
    </row>
    <row r="512" spans="13:14" x14ac:dyDescent="0.2">
      <c r="M512" s="491"/>
      <c r="N512" s="491"/>
    </row>
    <row r="513" spans="13:14" x14ac:dyDescent="0.2">
      <c r="M513" s="491"/>
      <c r="N513" s="491"/>
    </row>
    <row r="514" spans="13:14" x14ac:dyDescent="0.2">
      <c r="M514" s="491"/>
      <c r="N514" s="491"/>
    </row>
    <row r="515" spans="13:14" x14ac:dyDescent="0.2">
      <c r="M515" s="491"/>
      <c r="N515" s="491"/>
    </row>
    <row r="516" spans="13:14" x14ac:dyDescent="0.2">
      <c r="M516" s="491"/>
      <c r="N516" s="491"/>
    </row>
    <row r="517" spans="13:14" x14ac:dyDescent="0.2">
      <c r="M517" s="491"/>
      <c r="N517" s="491"/>
    </row>
    <row r="518" spans="13:14" x14ac:dyDescent="0.2">
      <c r="M518" s="491"/>
      <c r="N518" s="491"/>
    </row>
    <row r="519" spans="13:14" x14ac:dyDescent="0.2">
      <c r="M519" s="491"/>
      <c r="N519" s="491"/>
    </row>
    <row r="520" spans="13:14" x14ac:dyDescent="0.2">
      <c r="M520" s="491"/>
      <c r="N520" s="491"/>
    </row>
    <row r="521" spans="13:14" x14ac:dyDescent="0.2">
      <c r="M521" s="491"/>
      <c r="N521" s="491"/>
    </row>
    <row r="522" spans="13:14" x14ac:dyDescent="0.2">
      <c r="M522" s="491"/>
      <c r="N522" s="491"/>
    </row>
    <row r="523" spans="13:14" x14ac:dyDescent="0.2">
      <c r="M523" s="491"/>
      <c r="N523" s="491"/>
    </row>
    <row r="524" spans="13:14" x14ac:dyDescent="0.2">
      <c r="M524" s="491"/>
      <c r="N524" s="491"/>
    </row>
    <row r="525" spans="13:14" x14ac:dyDescent="0.2">
      <c r="M525" s="491"/>
      <c r="N525" s="491"/>
    </row>
    <row r="526" spans="13:14" x14ac:dyDescent="0.2">
      <c r="M526" s="491"/>
      <c r="N526" s="491"/>
    </row>
    <row r="527" spans="13:14" x14ac:dyDescent="0.2">
      <c r="M527" s="491"/>
      <c r="N527" s="491"/>
    </row>
    <row r="528" spans="13:14" x14ac:dyDescent="0.2">
      <c r="M528" s="491"/>
      <c r="N528" s="491"/>
    </row>
    <row r="529" spans="13:14" x14ac:dyDescent="0.2">
      <c r="M529" s="491"/>
      <c r="N529" s="491"/>
    </row>
    <row r="530" spans="13:14" x14ac:dyDescent="0.2">
      <c r="M530" s="491"/>
      <c r="N530" s="491"/>
    </row>
    <row r="531" spans="13:14" x14ac:dyDescent="0.2">
      <c r="M531" s="491"/>
      <c r="N531" s="491"/>
    </row>
    <row r="532" spans="13:14" x14ac:dyDescent="0.2">
      <c r="M532" s="491"/>
      <c r="N532" s="491"/>
    </row>
    <row r="533" spans="13:14" x14ac:dyDescent="0.2">
      <c r="M533" s="491"/>
      <c r="N533" s="491"/>
    </row>
    <row r="534" spans="13:14" x14ac:dyDescent="0.2">
      <c r="M534" s="491"/>
      <c r="N534" s="491"/>
    </row>
    <row r="535" spans="13:14" x14ac:dyDescent="0.2">
      <c r="M535" s="491"/>
      <c r="N535" s="491"/>
    </row>
    <row r="536" spans="13:14" x14ac:dyDescent="0.2">
      <c r="M536" s="491"/>
      <c r="N536" s="491"/>
    </row>
    <row r="537" spans="13:14" x14ac:dyDescent="0.2">
      <c r="M537" s="491"/>
      <c r="N537" s="491"/>
    </row>
    <row r="538" spans="13:14" x14ac:dyDescent="0.2">
      <c r="M538" s="491"/>
      <c r="N538" s="491"/>
    </row>
    <row r="539" spans="13:14" x14ac:dyDescent="0.2">
      <c r="M539" s="491"/>
      <c r="N539" s="491"/>
    </row>
    <row r="540" spans="13:14" x14ac:dyDescent="0.2">
      <c r="M540" s="491"/>
      <c r="N540" s="491"/>
    </row>
    <row r="541" spans="13:14" x14ac:dyDescent="0.2">
      <c r="M541" s="491"/>
      <c r="N541" s="491"/>
    </row>
    <row r="542" spans="13:14" x14ac:dyDescent="0.2">
      <c r="M542" s="491"/>
      <c r="N542" s="491"/>
    </row>
    <row r="543" spans="13:14" x14ac:dyDescent="0.2">
      <c r="M543" s="491"/>
      <c r="N543" s="491"/>
    </row>
    <row r="544" spans="13:14" x14ac:dyDescent="0.2">
      <c r="M544" s="491"/>
      <c r="N544" s="491"/>
    </row>
    <row r="545" spans="13:14" x14ac:dyDescent="0.2">
      <c r="M545" s="491"/>
      <c r="N545" s="491"/>
    </row>
    <row r="546" spans="13:14" x14ac:dyDescent="0.2">
      <c r="M546" s="491"/>
      <c r="N546" s="491"/>
    </row>
    <row r="547" spans="13:14" x14ac:dyDescent="0.2">
      <c r="M547" s="491"/>
      <c r="N547" s="491"/>
    </row>
    <row r="548" spans="13:14" x14ac:dyDescent="0.2">
      <c r="M548" s="491"/>
      <c r="N548" s="491"/>
    </row>
    <row r="549" spans="13:14" x14ac:dyDescent="0.2">
      <c r="M549" s="491"/>
      <c r="N549" s="491"/>
    </row>
    <row r="550" spans="13:14" x14ac:dyDescent="0.2">
      <c r="M550" s="491"/>
      <c r="N550" s="491"/>
    </row>
    <row r="551" spans="13:14" x14ac:dyDescent="0.2">
      <c r="M551" s="491"/>
      <c r="N551" s="491"/>
    </row>
    <row r="552" spans="13:14" x14ac:dyDescent="0.2">
      <c r="M552" s="491"/>
      <c r="N552" s="491"/>
    </row>
    <row r="553" spans="13:14" x14ac:dyDescent="0.2">
      <c r="M553" s="491"/>
      <c r="N553" s="491"/>
    </row>
    <row r="554" spans="13:14" x14ac:dyDescent="0.2">
      <c r="M554" s="491"/>
      <c r="N554" s="491"/>
    </row>
    <row r="555" spans="13:14" x14ac:dyDescent="0.2">
      <c r="M555" s="491"/>
      <c r="N555" s="491"/>
    </row>
    <row r="556" spans="13:14" x14ac:dyDescent="0.2">
      <c r="M556" s="491"/>
      <c r="N556" s="491"/>
    </row>
    <row r="557" spans="13:14" x14ac:dyDescent="0.2">
      <c r="M557" s="491"/>
      <c r="N557" s="491"/>
    </row>
    <row r="558" spans="13:14" x14ac:dyDescent="0.2">
      <c r="M558" s="491"/>
      <c r="N558" s="491"/>
    </row>
    <row r="559" spans="13:14" x14ac:dyDescent="0.2">
      <c r="M559" s="491"/>
      <c r="N559" s="491"/>
    </row>
    <row r="560" spans="13:14" x14ac:dyDescent="0.2">
      <c r="M560" s="491"/>
      <c r="N560" s="491"/>
    </row>
    <row r="561" spans="13:14" x14ac:dyDescent="0.2">
      <c r="M561" s="491"/>
      <c r="N561" s="491"/>
    </row>
    <row r="562" spans="13:14" x14ac:dyDescent="0.2">
      <c r="M562" s="491"/>
      <c r="N562" s="491"/>
    </row>
    <row r="563" spans="13:14" x14ac:dyDescent="0.2">
      <c r="M563" s="491"/>
      <c r="N563" s="491"/>
    </row>
    <row r="564" spans="13:14" x14ac:dyDescent="0.2">
      <c r="M564" s="491"/>
      <c r="N564" s="491"/>
    </row>
    <row r="565" spans="13:14" x14ac:dyDescent="0.2">
      <c r="M565" s="491"/>
      <c r="N565" s="491"/>
    </row>
    <row r="566" spans="13:14" x14ac:dyDescent="0.2">
      <c r="M566" s="491"/>
      <c r="N566" s="491"/>
    </row>
    <row r="567" spans="13:14" x14ac:dyDescent="0.2">
      <c r="M567" s="491"/>
      <c r="N567" s="491"/>
    </row>
    <row r="568" spans="13:14" x14ac:dyDescent="0.2">
      <c r="M568" s="491"/>
      <c r="N568" s="491"/>
    </row>
    <row r="569" spans="13:14" x14ac:dyDescent="0.2">
      <c r="M569" s="491"/>
      <c r="N569" s="491"/>
    </row>
    <row r="570" spans="13:14" x14ac:dyDescent="0.2">
      <c r="M570" s="491"/>
      <c r="N570" s="491"/>
    </row>
    <row r="571" spans="13:14" x14ac:dyDescent="0.2">
      <c r="M571" s="491"/>
      <c r="N571" s="491"/>
    </row>
    <row r="572" spans="13:14" x14ac:dyDescent="0.2">
      <c r="M572" s="491"/>
      <c r="N572" s="491"/>
    </row>
    <row r="573" spans="13:14" x14ac:dyDescent="0.2">
      <c r="M573" s="491"/>
      <c r="N573" s="491"/>
    </row>
    <row r="574" spans="13:14" x14ac:dyDescent="0.2">
      <c r="M574" s="491"/>
      <c r="N574" s="491"/>
    </row>
    <row r="575" spans="13:14" x14ac:dyDescent="0.2">
      <c r="M575" s="491"/>
      <c r="N575" s="491"/>
    </row>
    <row r="576" spans="13:14" x14ac:dyDescent="0.2">
      <c r="M576" s="491"/>
      <c r="N576" s="491"/>
    </row>
    <row r="577" spans="13:14" x14ac:dyDescent="0.2">
      <c r="M577" s="491"/>
      <c r="N577" s="491"/>
    </row>
    <row r="578" spans="13:14" x14ac:dyDescent="0.2">
      <c r="M578" s="491"/>
      <c r="N578" s="491"/>
    </row>
    <row r="579" spans="13:14" x14ac:dyDescent="0.2">
      <c r="M579" s="491"/>
      <c r="N579" s="491"/>
    </row>
    <row r="580" spans="13:14" x14ac:dyDescent="0.2">
      <c r="M580" s="491"/>
      <c r="N580" s="491"/>
    </row>
    <row r="581" spans="13:14" x14ac:dyDescent="0.2">
      <c r="M581" s="491"/>
      <c r="N581" s="491"/>
    </row>
    <row r="582" spans="13:14" x14ac:dyDescent="0.2">
      <c r="M582" s="491"/>
      <c r="N582" s="491"/>
    </row>
    <row r="583" spans="13:14" x14ac:dyDescent="0.2">
      <c r="M583" s="491"/>
      <c r="N583" s="491"/>
    </row>
    <row r="584" spans="13:14" x14ac:dyDescent="0.2">
      <c r="M584" s="491"/>
      <c r="N584" s="491"/>
    </row>
    <row r="585" spans="13:14" x14ac:dyDescent="0.2">
      <c r="M585" s="491"/>
      <c r="N585" s="491"/>
    </row>
    <row r="586" spans="13:14" x14ac:dyDescent="0.2">
      <c r="M586" s="491"/>
      <c r="N586" s="491"/>
    </row>
    <row r="587" spans="13:14" x14ac:dyDescent="0.2">
      <c r="M587" s="491"/>
      <c r="N587" s="491"/>
    </row>
    <row r="588" spans="13:14" x14ac:dyDescent="0.2">
      <c r="M588" s="491"/>
      <c r="N588" s="491"/>
    </row>
    <row r="589" spans="13:14" x14ac:dyDescent="0.2">
      <c r="M589" s="491"/>
      <c r="N589" s="491"/>
    </row>
    <row r="590" spans="13:14" x14ac:dyDescent="0.2">
      <c r="M590" s="491"/>
      <c r="N590" s="491"/>
    </row>
    <row r="591" spans="13:14" x14ac:dyDescent="0.2">
      <c r="M591" s="491"/>
      <c r="N591" s="491"/>
    </row>
    <row r="592" spans="13:14" x14ac:dyDescent="0.2">
      <c r="M592" s="491"/>
      <c r="N592" s="491"/>
    </row>
    <row r="593" spans="13:14" x14ac:dyDescent="0.2">
      <c r="M593" s="491"/>
      <c r="N593" s="491"/>
    </row>
    <row r="594" spans="13:14" x14ac:dyDescent="0.2">
      <c r="M594" s="491"/>
      <c r="N594" s="491"/>
    </row>
    <row r="595" spans="13:14" x14ac:dyDescent="0.2">
      <c r="M595" s="491"/>
      <c r="N595" s="491"/>
    </row>
    <row r="596" spans="13:14" x14ac:dyDescent="0.2">
      <c r="M596" s="491"/>
      <c r="N596" s="491"/>
    </row>
    <row r="597" spans="13:14" x14ac:dyDescent="0.2">
      <c r="M597" s="491"/>
      <c r="N597" s="491"/>
    </row>
    <row r="598" spans="13:14" x14ac:dyDescent="0.2">
      <c r="M598" s="491"/>
      <c r="N598" s="491"/>
    </row>
    <row r="599" spans="13:14" x14ac:dyDescent="0.2">
      <c r="M599" s="491"/>
      <c r="N599" s="491"/>
    </row>
    <row r="600" spans="13:14" x14ac:dyDescent="0.2">
      <c r="M600" s="491"/>
      <c r="N600" s="491"/>
    </row>
    <row r="601" spans="13:14" x14ac:dyDescent="0.2">
      <c r="M601" s="491"/>
      <c r="N601" s="491"/>
    </row>
    <row r="602" spans="13:14" x14ac:dyDescent="0.2">
      <c r="M602" s="491"/>
      <c r="N602" s="491"/>
    </row>
    <row r="603" spans="13:14" x14ac:dyDescent="0.2">
      <c r="M603" s="491"/>
      <c r="N603" s="491"/>
    </row>
    <row r="604" spans="13:14" x14ac:dyDescent="0.2">
      <c r="M604" s="491"/>
      <c r="N604" s="491"/>
    </row>
    <row r="605" spans="13:14" x14ac:dyDescent="0.2">
      <c r="M605" s="491"/>
      <c r="N605" s="491"/>
    </row>
    <row r="606" spans="13:14" x14ac:dyDescent="0.2">
      <c r="M606" s="491"/>
      <c r="N606" s="491"/>
    </row>
    <row r="607" spans="13:14" x14ac:dyDescent="0.2">
      <c r="M607" s="491"/>
      <c r="N607" s="491"/>
    </row>
    <row r="608" spans="13:14" x14ac:dyDescent="0.2">
      <c r="M608" s="491"/>
      <c r="N608" s="491"/>
    </row>
    <row r="609" spans="13:14" x14ac:dyDescent="0.2">
      <c r="M609" s="491"/>
      <c r="N609" s="491"/>
    </row>
    <row r="610" spans="13:14" x14ac:dyDescent="0.2">
      <c r="M610" s="491"/>
      <c r="N610" s="491"/>
    </row>
    <row r="611" spans="13:14" x14ac:dyDescent="0.2">
      <c r="M611" s="491"/>
      <c r="N611" s="491"/>
    </row>
    <row r="612" spans="13:14" x14ac:dyDescent="0.2">
      <c r="M612" s="491"/>
      <c r="N612" s="491"/>
    </row>
    <row r="613" spans="13:14" x14ac:dyDescent="0.2">
      <c r="M613" s="491"/>
      <c r="N613" s="491"/>
    </row>
    <row r="614" spans="13:14" x14ac:dyDescent="0.2">
      <c r="M614" s="491"/>
      <c r="N614" s="491"/>
    </row>
    <row r="615" spans="13:14" x14ac:dyDescent="0.2">
      <c r="M615" s="491"/>
      <c r="N615" s="491"/>
    </row>
    <row r="616" spans="13:14" x14ac:dyDescent="0.2">
      <c r="M616" s="491"/>
      <c r="N616" s="491"/>
    </row>
    <row r="617" spans="13:14" x14ac:dyDescent="0.2">
      <c r="M617" s="491"/>
      <c r="N617" s="491"/>
    </row>
    <row r="618" spans="13:14" x14ac:dyDescent="0.2">
      <c r="M618" s="491"/>
      <c r="N618" s="491"/>
    </row>
    <row r="619" spans="13:14" x14ac:dyDescent="0.2">
      <c r="M619" s="491"/>
      <c r="N619" s="491"/>
    </row>
    <row r="620" spans="13:14" x14ac:dyDescent="0.2">
      <c r="M620" s="491"/>
      <c r="N620" s="491"/>
    </row>
    <row r="621" spans="13:14" x14ac:dyDescent="0.2">
      <c r="M621" s="491"/>
      <c r="N621" s="491"/>
    </row>
    <row r="622" spans="13:14" x14ac:dyDescent="0.2">
      <c r="M622" s="491"/>
      <c r="N622" s="491"/>
    </row>
    <row r="623" spans="13:14" x14ac:dyDescent="0.2">
      <c r="M623" s="491"/>
      <c r="N623" s="491"/>
    </row>
    <row r="624" spans="13:14" x14ac:dyDescent="0.2">
      <c r="M624" s="491"/>
      <c r="N624" s="491"/>
    </row>
    <row r="625" spans="13:14" x14ac:dyDescent="0.2">
      <c r="M625" s="491"/>
      <c r="N625" s="491"/>
    </row>
    <row r="626" spans="13:14" x14ac:dyDescent="0.2">
      <c r="M626" s="491"/>
      <c r="N626" s="491"/>
    </row>
    <row r="627" spans="13:14" x14ac:dyDescent="0.2">
      <c r="M627" s="491"/>
      <c r="N627" s="491"/>
    </row>
    <row r="628" spans="13:14" x14ac:dyDescent="0.2">
      <c r="M628" s="491"/>
      <c r="N628" s="491"/>
    </row>
    <row r="629" spans="13:14" x14ac:dyDescent="0.2">
      <c r="M629" s="491"/>
      <c r="N629" s="491"/>
    </row>
    <row r="630" spans="13:14" x14ac:dyDescent="0.2">
      <c r="M630" s="491"/>
      <c r="N630" s="491"/>
    </row>
    <row r="631" spans="13:14" x14ac:dyDescent="0.2">
      <c r="M631" s="491"/>
      <c r="N631" s="491"/>
    </row>
    <row r="632" spans="13:14" x14ac:dyDescent="0.2">
      <c r="M632" s="491"/>
      <c r="N632" s="491"/>
    </row>
    <row r="633" spans="13:14" x14ac:dyDescent="0.2">
      <c r="M633" s="491"/>
      <c r="N633" s="491"/>
    </row>
    <row r="634" spans="13:14" x14ac:dyDescent="0.2">
      <c r="M634" s="491"/>
      <c r="N634" s="491"/>
    </row>
    <row r="635" spans="13:14" x14ac:dyDescent="0.2">
      <c r="M635" s="491"/>
      <c r="N635" s="491"/>
    </row>
    <row r="636" spans="13:14" x14ac:dyDescent="0.2">
      <c r="M636" s="491"/>
      <c r="N636" s="491"/>
    </row>
    <row r="637" spans="13:14" x14ac:dyDescent="0.2">
      <c r="M637" s="491"/>
      <c r="N637" s="491"/>
    </row>
    <row r="638" spans="13:14" x14ac:dyDescent="0.2">
      <c r="M638" s="491"/>
      <c r="N638" s="491"/>
    </row>
    <row r="639" spans="13:14" x14ac:dyDescent="0.2">
      <c r="M639" s="491"/>
      <c r="N639" s="491"/>
    </row>
    <row r="640" spans="13:14" x14ac:dyDescent="0.2">
      <c r="M640" s="491"/>
      <c r="N640" s="491"/>
    </row>
    <row r="641" spans="13:14" x14ac:dyDescent="0.2">
      <c r="M641" s="491"/>
      <c r="N641" s="491"/>
    </row>
    <row r="642" spans="13:14" x14ac:dyDescent="0.2">
      <c r="M642" s="491"/>
      <c r="N642" s="491"/>
    </row>
    <row r="643" spans="13:14" x14ac:dyDescent="0.2">
      <c r="M643" s="491"/>
      <c r="N643" s="491"/>
    </row>
    <row r="644" spans="13:14" x14ac:dyDescent="0.2">
      <c r="M644" s="491"/>
      <c r="N644" s="491"/>
    </row>
    <row r="645" spans="13:14" x14ac:dyDescent="0.2">
      <c r="M645" s="491"/>
      <c r="N645" s="491"/>
    </row>
    <row r="646" spans="13:14" x14ac:dyDescent="0.2">
      <c r="M646" s="491"/>
      <c r="N646" s="491"/>
    </row>
    <row r="647" spans="13:14" x14ac:dyDescent="0.2">
      <c r="M647" s="491"/>
      <c r="N647" s="491"/>
    </row>
    <row r="648" spans="13:14" x14ac:dyDescent="0.2">
      <c r="M648" s="491"/>
      <c r="N648" s="491"/>
    </row>
    <row r="649" spans="13:14" x14ac:dyDescent="0.2">
      <c r="M649" s="491"/>
      <c r="N649" s="491"/>
    </row>
    <row r="650" spans="13:14" x14ac:dyDescent="0.2">
      <c r="M650" s="491"/>
      <c r="N650" s="491"/>
    </row>
    <row r="651" spans="13:14" x14ac:dyDescent="0.2">
      <c r="M651" s="491"/>
      <c r="N651" s="491"/>
    </row>
    <row r="652" spans="13:14" x14ac:dyDescent="0.2">
      <c r="M652" s="491"/>
      <c r="N652" s="491"/>
    </row>
    <row r="653" spans="13:14" x14ac:dyDescent="0.2">
      <c r="M653" s="491"/>
      <c r="N653" s="491"/>
    </row>
    <row r="654" spans="13:14" x14ac:dyDescent="0.2">
      <c r="M654" s="491"/>
      <c r="N654" s="491"/>
    </row>
    <row r="655" spans="13:14" x14ac:dyDescent="0.2">
      <c r="M655" s="491"/>
      <c r="N655" s="491"/>
    </row>
    <row r="656" spans="13:14" x14ac:dyDescent="0.2">
      <c r="M656" s="491"/>
      <c r="N656" s="491"/>
    </row>
    <row r="657" spans="13:14" x14ac:dyDescent="0.2">
      <c r="M657" s="491"/>
      <c r="N657" s="491"/>
    </row>
    <row r="658" spans="13:14" x14ac:dyDescent="0.2">
      <c r="M658" s="491"/>
      <c r="N658" s="491"/>
    </row>
    <row r="659" spans="13:14" x14ac:dyDescent="0.2">
      <c r="M659" s="491"/>
      <c r="N659" s="491"/>
    </row>
    <row r="660" spans="13:14" x14ac:dyDescent="0.2">
      <c r="M660" s="491"/>
      <c r="N660" s="491"/>
    </row>
    <row r="661" spans="13:14" x14ac:dyDescent="0.2">
      <c r="M661" s="491"/>
      <c r="N661" s="491"/>
    </row>
    <row r="662" spans="13:14" x14ac:dyDescent="0.2">
      <c r="M662" s="491"/>
      <c r="N662" s="491"/>
    </row>
    <row r="663" spans="13:14" x14ac:dyDescent="0.2">
      <c r="M663" s="491"/>
      <c r="N663" s="491"/>
    </row>
    <row r="664" spans="13:14" x14ac:dyDescent="0.2">
      <c r="M664" s="491"/>
      <c r="N664" s="491"/>
    </row>
    <row r="665" spans="13:14" x14ac:dyDescent="0.2">
      <c r="M665" s="491"/>
      <c r="N665" s="491"/>
    </row>
    <row r="666" spans="13:14" x14ac:dyDescent="0.2">
      <c r="M666" s="491"/>
      <c r="N666" s="491"/>
    </row>
    <row r="667" spans="13:14" x14ac:dyDescent="0.2">
      <c r="M667" s="491"/>
      <c r="N667" s="491"/>
    </row>
    <row r="668" spans="13:14" x14ac:dyDescent="0.2">
      <c r="M668" s="491"/>
      <c r="N668" s="491"/>
    </row>
    <row r="669" spans="13:14" x14ac:dyDescent="0.2">
      <c r="M669" s="491"/>
      <c r="N669" s="491"/>
    </row>
    <row r="670" spans="13:14" x14ac:dyDescent="0.2">
      <c r="M670" s="491"/>
      <c r="N670" s="491"/>
    </row>
    <row r="671" spans="13:14" x14ac:dyDescent="0.2">
      <c r="M671" s="491"/>
      <c r="N671" s="491"/>
    </row>
    <row r="672" spans="13:14" x14ac:dyDescent="0.2">
      <c r="M672" s="491"/>
      <c r="N672" s="491"/>
    </row>
    <row r="673" spans="13:14" x14ac:dyDescent="0.2">
      <c r="M673" s="491"/>
      <c r="N673" s="491"/>
    </row>
    <row r="674" spans="13:14" x14ac:dyDescent="0.2">
      <c r="M674" s="491"/>
      <c r="N674" s="491"/>
    </row>
    <row r="675" spans="13:14" x14ac:dyDescent="0.2">
      <c r="M675" s="491"/>
      <c r="N675" s="491"/>
    </row>
    <row r="676" spans="13:14" x14ac:dyDescent="0.2">
      <c r="M676" s="491"/>
      <c r="N676" s="491"/>
    </row>
    <row r="677" spans="13:14" x14ac:dyDescent="0.2">
      <c r="M677" s="491"/>
      <c r="N677" s="491"/>
    </row>
    <row r="678" spans="13:14" x14ac:dyDescent="0.2">
      <c r="M678" s="491"/>
      <c r="N678" s="491"/>
    </row>
    <row r="679" spans="13:14" x14ac:dyDescent="0.2">
      <c r="M679" s="491"/>
      <c r="N679" s="491"/>
    </row>
    <row r="680" spans="13:14" x14ac:dyDescent="0.2">
      <c r="M680" s="491"/>
      <c r="N680" s="491"/>
    </row>
    <row r="681" spans="13:14" x14ac:dyDescent="0.2">
      <c r="M681" s="491"/>
      <c r="N681" s="491"/>
    </row>
    <row r="682" spans="13:14" x14ac:dyDescent="0.2">
      <c r="M682" s="491"/>
      <c r="N682" s="491"/>
    </row>
    <row r="683" spans="13:14" x14ac:dyDescent="0.2">
      <c r="M683" s="491"/>
      <c r="N683" s="491"/>
    </row>
    <row r="684" spans="13:14" x14ac:dyDescent="0.2">
      <c r="M684" s="491"/>
      <c r="N684" s="491"/>
    </row>
    <row r="685" spans="13:14" x14ac:dyDescent="0.2">
      <c r="M685" s="491"/>
      <c r="N685" s="491"/>
    </row>
    <row r="686" spans="13:14" x14ac:dyDescent="0.2">
      <c r="M686" s="491"/>
      <c r="N686" s="491"/>
    </row>
    <row r="687" spans="13:14" x14ac:dyDescent="0.2">
      <c r="M687" s="491"/>
      <c r="N687" s="491"/>
    </row>
    <row r="688" spans="13:14" x14ac:dyDescent="0.2">
      <c r="M688" s="491"/>
      <c r="N688" s="491"/>
    </row>
    <row r="689" spans="13:14" x14ac:dyDescent="0.2">
      <c r="M689" s="491"/>
      <c r="N689" s="491"/>
    </row>
    <row r="690" spans="13:14" x14ac:dyDescent="0.2">
      <c r="M690" s="491"/>
      <c r="N690" s="491"/>
    </row>
    <row r="691" spans="13:14" x14ac:dyDescent="0.2">
      <c r="M691" s="491"/>
      <c r="N691" s="491"/>
    </row>
    <row r="692" spans="13:14" x14ac:dyDescent="0.2">
      <c r="M692" s="491"/>
      <c r="N692" s="491"/>
    </row>
    <row r="693" spans="13:14" x14ac:dyDescent="0.2">
      <c r="M693" s="491"/>
      <c r="N693" s="491"/>
    </row>
    <row r="694" spans="13:14" x14ac:dyDescent="0.2">
      <c r="M694" s="491"/>
      <c r="N694" s="491"/>
    </row>
    <row r="695" spans="13:14" x14ac:dyDescent="0.2">
      <c r="M695" s="491"/>
      <c r="N695" s="491"/>
    </row>
    <row r="696" spans="13:14" x14ac:dyDescent="0.2">
      <c r="M696" s="491"/>
      <c r="N696" s="491"/>
    </row>
    <row r="697" spans="13:14" x14ac:dyDescent="0.2">
      <c r="M697" s="491"/>
      <c r="N697" s="491"/>
    </row>
    <row r="698" spans="13:14" x14ac:dyDescent="0.2">
      <c r="M698" s="491"/>
      <c r="N698" s="491"/>
    </row>
    <row r="699" spans="13:14" x14ac:dyDescent="0.2">
      <c r="M699" s="491"/>
      <c r="N699" s="491"/>
    </row>
    <row r="700" spans="13:14" x14ac:dyDescent="0.2">
      <c r="M700" s="491"/>
      <c r="N700" s="491"/>
    </row>
    <row r="701" spans="13:14" x14ac:dyDescent="0.2">
      <c r="M701" s="491"/>
      <c r="N701" s="491"/>
    </row>
    <row r="702" spans="13:14" x14ac:dyDescent="0.2">
      <c r="M702" s="491"/>
      <c r="N702" s="491"/>
    </row>
    <row r="703" spans="13:14" x14ac:dyDescent="0.2">
      <c r="M703" s="491"/>
      <c r="N703" s="491"/>
    </row>
    <row r="704" spans="13:14" x14ac:dyDescent="0.2">
      <c r="M704" s="491"/>
      <c r="N704" s="491"/>
    </row>
    <row r="705" spans="13:14" x14ac:dyDescent="0.2">
      <c r="M705" s="491"/>
      <c r="N705" s="491"/>
    </row>
    <row r="706" spans="13:14" x14ac:dyDescent="0.2">
      <c r="M706" s="491"/>
      <c r="N706" s="491"/>
    </row>
    <row r="707" spans="13:14" x14ac:dyDescent="0.2">
      <c r="M707" s="491"/>
      <c r="N707" s="491"/>
    </row>
    <row r="708" spans="13:14" x14ac:dyDescent="0.2">
      <c r="M708" s="491"/>
      <c r="N708" s="491"/>
    </row>
    <row r="709" spans="13:14" x14ac:dyDescent="0.2">
      <c r="M709" s="491"/>
      <c r="N709" s="491"/>
    </row>
    <row r="710" spans="13:14" x14ac:dyDescent="0.2">
      <c r="M710" s="491"/>
      <c r="N710" s="491"/>
    </row>
    <row r="711" spans="13:14" x14ac:dyDescent="0.2">
      <c r="M711" s="491"/>
      <c r="N711" s="491"/>
    </row>
    <row r="712" spans="13:14" x14ac:dyDescent="0.2">
      <c r="M712" s="491"/>
      <c r="N712" s="491"/>
    </row>
    <row r="713" spans="13:14" x14ac:dyDescent="0.2">
      <c r="M713" s="491"/>
      <c r="N713" s="491"/>
    </row>
    <row r="714" spans="13:14" x14ac:dyDescent="0.2">
      <c r="M714" s="491"/>
      <c r="N714" s="491"/>
    </row>
    <row r="715" spans="13:14" x14ac:dyDescent="0.2">
      <c r="M715" s="491"/>
      <c r="N715" s="491"/>
    </row>
    <row r="716" spans="13:14" x14ac:dyDescent="0.2">
      <c r="M716" s="491"/>
      <c r="N716" s="491"/>
    </row>
    <row r="717" spans="13:14" x14ac:dyDescent="0.2">
      <c r="M717" s="491"/>
      <c r="N717" s="491"/>
    </row>
    <row r="718" spans="13:14" x14ac:dyDescent="0.2">
      <c r="M718" s="491"/>
      <c r="N718" s="491"/>
    </row>
    <row r="719" spans="13:14" x14ac:dyDescent="0.2">
      <c r="M719" s="491"/>
      <c r="N719" s="491"/>
    </row>
    <row r="720" spans="13:14" x14ac:dyDescent="0.2">
      <c r="M720" s="491"/>
      <c r="N720" s="491"/>
    </row>
    <row r="721" spans="13:14" x14ac:dyDescent="0.2">
      <c r="M721" s="491"/>
      <c r="N721" s="491"/>
    </row>
    <row r="722" spans="13:14" x14ac:dyDescent="0.2">
      <c r="M722" s="491"/>
      <c r="N722" s="491"/>
    </row>
    <row r="723" spans="13:14" x14ac:dyDescent="0.2">
      <c r="M723" s="491"/>
      <c r="N723" s="491"/>
    </row>
    <row r="724" spans="13:14" x14ac:dyDescent="0.2">
      <c r="M724" s="491"/>
      <c r="N724" s="491"/>
    </row>
    <row r="725" spans="13:14" x14ac:dyDescent="0.2">
      <c r="M725" s="491"/>
      <c r="N725" s="491"/>
    </row>
    <row r="726" spans="13:14" x14ac:dyDescent="0.2">
      <c r="M726" s="491"/>
      <c r="N726" s="491"/>
    </row>
    <row r="727" spans="13:14" x14ac:dyDescent="0.2">
      <c r="M727" s="491"/>
      <c r="N727" s="491"/>
    </row>
    <row r="728" spans="13:14" x14ac:dyDescent="0.2">
      <c r="M728" s="491"/>
      <c r="N728" s="491"/>
    </row>
    <row r="729" spans="13:14" x14ac:dyDescent="0.2">
      <c r="M729" s="491"/>
      <c r="N729" s="491"/>
    </row>
    <row r="730" spans="13:14" x14ac:dyDescent="0.2">
      <c r="M730" s="491"/>
      <c r="N730" s="491"/>
    </row>
    <row r="731" spans="13:14" x14ac:dyDescent="0.2">
      <c r="M731" s="491"/>
      <c r="N731" s="491"/>
    </row>
    <row r="732" spans="13:14" x14ac:dyDescent="0.2">
      <c r="M732" s="491"/>
      <c r="N732" s="491"/>
    </row>
    <row r="733" spans="13:14" x14ac:dyDescent="0.2">
      <c r="M733" s="491"/>
      <c r="N733" s="491"/>
    </row>
    <row r="734" spans="13:14" x14ac:dyDescent="0.2">
      <c r="M734" s="491"/>
      <c r="N734" s="491"/>
    </row>
    <row r="735" spans="13:14" x14ac:dyDescent="0.2">
      <c r="M735" s="491"/>
      <c r="N735" s="491"/>
    </row>
    <row r="736" spans="13:14" x14ac:dyDescent="0.2">
      <c r="M736" s="491"/>
      <c r="N736" s="491"/>
    </row>
    <row r="737" spans="13:14" x14ac:dyDescent="0.2">
      <c r="M737" s="491"/>
      <c r="N737" s="491"/>
    </row>
    <row r="738" spans="13:14" x14ac:dyDescent="0.2">
      <c r="M738" s="491"/>
      <c r="N738" s="491"/>
    </row>
    <row r="739" spans="13:14" x14ac:dyDescent="0.2">
      <c r="M739" s="491"/>
      <c r="N739" s="491"/>
    </row>
    <row r="740" spans="13:14" x14ac:dyDescent="0.2">
      <c r="M740" s="491"/>
      <c r="N740" s="491"/>
    </row>
    <row r="741" spans="13:14" x14ac:dyDescent="0.2">
      <c r="M741" s="491"/>
      <c r="N741" s="491"/>
    </row>
    <row r="742" spans="13:14" x14ac:dyDescent="0.2">
      <c r="M742" s="491"/>
      <c r="N742" s="491"/>
    </row>
    <row r="743" spans="13:14" x14ac:dyDescent="0.2">
      <c r="M743" s="491"/>
      <c r="N743" s="491"/>
    </row>
    <row r="744" spans="13:14" x14ac:dyDescent="0.2">
      <c r="M744" s="491"/>
      <c r="N744" s="491"/>
    </row>
    <row r="745" spans="13:14" x14ac:dyDescent="0.2">
      <c r="M745" s="491"/>
      <c r="N745" s="491"/>
    </row>
    <row r="746" spans="13:14" x14ac:dyDescent="0.2">
      <c r="M746" s="491"/>
      <c r="N746" s="491"/>
    </row>
    <row r="747" spans="13:14" x14ac:dyDescent="0.2">
      <c r="M747" s="491"/>
      <c r="N747" s="491"/>
    </row>
    <row r="748" spans="13:14" x14ac:dyDescent="0.2">
      <c r="M748" s="491"/>
      <c r="N748" s="491"/>
    </row>
    <row r="749" spans="13:14" x14ac:dyDescent="0.2">
      <c r="M749" s="491"/>
      <c r="N749" s="491"/>
    </row>
    <row r="750" spans="13:14" x14ac:dyDescent="0.2">
      <c r="M750" s="491"/>
      <c r="N750" s="491"/>
    </row>
    <row r="751" spans="13:14" x14ac:dyDescent="0.2">
      <c r="M751" s="491"/>
      <c r="N751" s="491"/>
    </row>
    <row r="752" spans="13:14" x14ac:dyDescent="0.2">
      <c r="M752" s="491"/>
      <c r="N752" s="491"/>
    </row>
    <row r="753" spans="13:14" x14ac:dyDescent="0.2">
      <c r="M753" s="491"/>
      <c r="N753" s="491"/>
    </row>
    <row r="754" spans="13:14" x14ac:dyDescent="0.2">
      <c r="M754" s="491"/>
      <c r="N754" s="491"/>
    </row>
    <row r="755" spans="13:14" x14ac:dyDescent="0.2">
      <c r="M755" s="491"/>
      <c r="N755" s="491"/>
    </row>
    <row r="756" spans="13:14" x14ac:dyDescent="0.2">
      <c r="M756" s="491"/>
      <c r="N756" s="491"/>
    </row>
    <row r="757" spans="13:14" x14ac:dyDescent="0.2">
      <c r="M757" s="491"/>
      <c r="N757" s="491"/>
    </row>
    <row r="758" spans="13:14" x14ac:dyDescent="0.2">
      <c r="M758" s="491"/>
      <c r="N758" s="491"/>
    </row>
    <row r="759" spans="13:14" x14ac:dyDescent="0.2">
      <c r="M759" s="491"/>
      <c r="N759" s="491"/>
    </row>
    <row r="760" spans="13:14" x14ac:dyDescent="0.2">
      <c r="M760" s="491"/>
      <c r="N760" s="491"/>
    </row>
    <row r="761" spans="13:14" x14ac:dyDescent="0.2">
      <c r="M761" s="491"/>
      <c r="N761" s="491"/>
    </row>
    <row r="762" spans="13:14" x14ac:dyDescent="0.2">
      <c r="M762" s="491"/>
      <c r="N762" s="491"/>
    </row>
    <row r="763" spans="13:14" x14ac:dyDescent="0.2">
      <c r="M763" s="491"/>
      <c r="N763" s="491"/>
    </row>
    <row r="764" spans="13:14" x14ac:dyDescent="0.2">
      <c r="M764" s="491"/>
      <c r="N764" s="491"/>
    </row>
    <row r="765" spans="13:14" x14ac:dyDescent="0.2">
      <c r="M765" s="491"/>
      <c r="N765" s="491"/>
    </row>
    <row r="766" spans="13:14" x14ac:dyDescent="0.2">
      <c r="M766" s="491"/>
      <c r="N766" s="491"/>
    </row>
    <row r="767" spans="13:14" x14ac:dyDescent="0.2">
      <c r="M767" s="491"/>
      <c r="N767" s="491"/>
    </row>
    <row r="768" spans="13:14" x14ac:dyDescent="0.2">
      <c r="M768" s="491"/>
      <c r="N768" s="491"/>
    </row>
    <row r="769" spans="13:14" x14ac:dyDescent="0.2">
      <c r="M769" s="491"/>
      <c r="N769" s="491"/>
    </row>
    <row r="770" spans="13:14" x14ac:dyDescent="0.2">
      <c r="M770" s="491"/>
      <c r="N770" s="491"/>
    </row>
    <row r="771" spans="13:14" x14ac:dyDescent="0.2">
      <c r="M771" s="491"/>
      <c r="N771" s="491"/>
    </row>
    <row r="772" spans="13:14" x14ac:dyDescent="0.2">
      <c r="M772" s="491"/>
      <c r="N772" s="491"/>
    </row>
    <row r="773" spans="13:14" x14ac:dyDescent="0.2">
      <c r="M773" s="491"/>
      <c r="N773" s="491"/>
    </row>
    <row r="774" spans="13:14" x14ac:dyDescent="0.2">
      <c r="M774" s="491"/>
      <c r="N774" s="491"/>
    </row>
    <row r="775" spans="13:14" x14ac:dyDescent="0.2">
      <c r="M775" s="491"/>
      <c r="N775" s="491"/>
    </row>
    <row r="776" spans="13:14" x14ac:dyDescent="0.2">
      <c r="M776" s="491"/>
      <c r="N776" s="491"/>
    </row>
    <row r="777" spans="13:14" x14ac:dyDescent="0.2">
      <c r="M777" s="491"/>
      <c r="N777" s="491"/>
    </row>
    <row r="778" spans="13:14" x14ac:dyDescent="0.2">
      <c r="M778" s="491"/>
      <c r="N778" s="491"/>
    </row>
    <row r="779" spans="13:14" x14ac:dyDescent="0.2">
      <c r="M779" s="491"/>
      <c r="N779" s="491"/>
    </row>
    <row r="780" spans="13:14" x14ac:dyDescent="0.2">
      <c r="M780" s="491"/>
      <c r="N780" s="491"/>
    </row>
    <row r="781" spans="13:14" x14ac:dyDescent="0.2">
      <c r="M781" s="491"/>
      <c r="N781" s="491"/>
    </row>
    <row r="782" spans="13:14" x14ac:dyDescent="0.2">
      <c r="M782" s="491"/>
      <c r="N782" s="491"/>
    </row>
    <row r="783" spans="13:14" x14ac:dyDescent="0.2">
      <c r="M783" s="491"/>
      <c r="N783" s="491"/>
    </row>
    <row r="784" spans="13:14" x14ac:dyDescent="0.2">
      <c r="M784" s="491"/>
      <c r="N784" s="491"/>
    </row>
    <row r="785" spans="13:14" x14ac:dyDescent="0.2">
      <c r="M785" s="491"/>
      <c r="N785" s="491"/>
    </row>
    <row r="786" spans="13:14" x14ac:dyDescent="0.2">
      <c r="M786" s="491"/>
      <c r="N786" s="491"/>
    </row>
    <row r="787" spans="13:14" x14ac:dyDescent="0.2">
      <c r="M787" s="491"/>
      <c r="N787" s="491"/>
    </row>
    <row r="788" spans="13:14" x14ac:dyDescent="0.2">
      <c r="M788" s="491"/>
      <c r="N788" s="491"/>
    </row>
    <row r="789" spans="13:14" x14ac:dyDescent="0.2">
      <c r="M789" s="491"/>
      <c r="N789" s="491"/>
    </row>
    <row r="790" spans="13:14" x14ac:dyDescent="0.2">
      <c r="M790" s="491"/>
      <c r="N790" s="491"/>
    </row>
    <row r="791" spans="13:14" x14ac:dyDescent="0.2">
      <c r="M791" s="491"/>
      <c r="N791" s="491"/>
    </row>
    <row r="792" spans="13:14" x14ac:dyDescent="0.2">
      <c r="M792" s="491"/>
      <c r="N792" s="491"/>
    </row>
    <row r="793" spans="13:14" x14ac:dyDescent="0.2">
      <c r="M793" s="491"/>
      <c r="N793" s="491"/>
    </row>
    <row r="794" spans="13:14" x14ac:dyDescent="0.2">
      <c r="M794" s="491"/>
      <c r="N794" s="491"/>
    </row>
    <row r="795" spans="13:14" x14ac:dyDescent="0.2">
      <c r="M795" s="491"/>
      <c r="N795" s="491"/>
    </row>
    <row r="796" spans="13:14" x14ac:dyDescent="0.2">
      <c r="M796" s="491"/>
      <c r="N796" s="491"/>
    </row>
    <row r="797" spans="13:14" x14ac:dyDescent="0.2">
      <c r="M797" s="491"/>
      <c r="N797" s="491"/>
    </row>
    <row r="798" spans="13:14" x14ac:dyDescent="0.2">
      <c r="M798" s="491"/>
      <c r="N798" s="491"/>
    </row>
    <row r="799" spans="13:14" x14ac:dyDescent="0.2">
      <c r="M799" s="491"/>
      <c r="N799" s="491"/>
    </row>
    <row r="800" spans="13:14" x14ac:dyDescent="0.2">
      <c r="M800" s="491"/>
      <c r="N800" s="491"/>
    </row>
    <row r="801" spans="13:14" x14ac:dyDescent="0.2">
      <c r="M801" s="491"/>
      <c r="N801" s="491"/>
    </row>
    <row r="802" spans="13:14" x14ac:dyDescent="0.2">
      <c r="M802" s="491"/>
      <c r="N802" s="491"/>
    </row>
    <row r="803" spans="13:14" x14ac:dyDescent="0.2">
      <c r="M803" s="491"/>
      <c r="N803" s="491"/>
    </row>
    <row r="804" spans="13:14" x14ac:dyDescent="0.2">
      <c r="M804" s="491"/>
      <c r="N804" s="491"/>
    </row>
    <row r="805" spans="13:14" x14ac:dyDescent="0.2">
      <c r="M805" s="491"/>
      <c r="N805" s="491"/>
    </row>
    <row r="806" spans="13:14" x14ac:dyDescent="0.2">
      <c r="M806" s="491"/>
      <c r="N806" s="491"/>
    </row>
    <row r="807" spans="13:14" x14ac:dyDescent="0.2">
      <c r="M807" s="491"/>
      <c r="N807" s="491"/>
    </row>
    <row r="808" spans="13:14" x14ac:dyDescent="0.2">
      <c r="M808" s="491"/>
      <c r="N808" s="491"/>
    </row>
    <row r="809" spans="13:14" x14ac:dyDescent="0.2">
      <c r="M809" s="491"/>
      <c r="N809" s="491"/>
    </row>
    <row r="810" spans="13:14" x14ac:dyDescent="0.2">
      <c r="M810" s="491"/>
      <c r="N810" s="491"/>
    </row>
    <row r="811" spans="13:14" x14ac:dyDescent="0.2">
      <c r="M811" s="491"/>
      <c r="N811" s="491"/>
    </row>
    <row r="812" spans="13:14" x14ac:dyDescent="0.2">
      <c r="M812" s="491"/>
      <c r="N812" s="491"/>
    </row>
    <row r="813" spans="13:14" x14ac:dyDescent="0.2">
      <c r="M813" s="491"/>
      <c r="N813" s="491"/>
    </row>
    <row r="814" spans="13:14" x14ac:dyDescent="0.2">
      <c r="M814" s="491"/>
      <c r="N814" s="491"/>
    </row>
    <row r="815" spans="13:14" x14ac:dyDescent="0.2">
      <c r="M815" s="491"/>
      <c r="N815" s="491"/>
    </row>
    <row r="816" spans="13:14" x14ac:dyDescent="0.2">
      <c r="M816" s="491"/>
      <c r="N816" s="491"/>
    </row>
    <row r="817" spans="13:14" x14ac:dyDescent="0.2">
      <c r="M817" s="491"/>
      <c r="N817" s="491"/>
    </row>
    <row r="818" spans="13:14" x14ac:dyDescent="0.2">
      <c r="M818" s="491"/>
      <c r="N818" s="491"/>
    </row>
    <row r="819" spans="13:14" x14ac:dyDescent="0.2">
      <c r="M819" s="491"/>
      <c r="N819" s="491"/>
    </row>
    <row r="820" spans="13:14" x14ac:dyDescent="0.2">
      <c r="M820" s="491"/>
      <c r="N820" s="491"/>
    </row>
    <row r="821" spans="13:14" x14ac:dyDescent="0.2">
      <c r="M821" s="491"/>
      <c r="N821" s="491"/>
    </row>
    <row r="822" spans="13:14" x14ac:dyDescent="0.2">
      <c r="M822" s="491"/>
      <c r="N822" s="491"/>
    </row>
    <row r="823" spans="13:14" x14ac:dyDescent="0.2">
      <c r="M823" s="491"/>
      <c r="N823" s="491"/>
    </row>
    <row r="824" spans="13:14" x14ac:dyDescent="0.2">
      <c r="M824" s="491"/>
      <c r="N824" s="491"/>
    </row>
    <row r="825" spans="13:14" x14ac:dyDescent="0.2">
      <c r="M825" s="491"/>
      <c r="N825" s="491"/>
    </row>
    <row r="826" spans="13:14" x14ac:dyDescent="0.2">
      <c r="M826" s="491"/>
      <c r="N826" s="491"/>
    </row>
    <row r="827" spans="13:14" x14ac:dyDescent="0.2">
      <c r="M827" s="491"/>
      <c r="N827" s="491"/>
    </row>
    <row r="828" spans="13:14" x14ac:dyDescent="0.2">
      <c r="M828" s="491"/>
      <c r="N828" s="491"/>
    </row>
    <row r="829" spans="13:14" x14ac:dyDescent="0.2">
      <c r="M829" s="491"/>
      <c r="N829" s="491"/>
    </row>
    <row r="830" spans="13:14" x14ac:dyDescent="0.2">
      <c r="M830" s="491"/>
      <c r="N830" s="491"/>
    </row>
    <row r="831" spans="13:14" x14ac:dyDescent="0.2">
      <c r="M831" s="491"/>
      <c r="N831" s="491"/>
    </row>
    <row r="832" spans="13:14" x14ac:dyDescent="0.2">
      <c r="M832" s="491"/>
      <c r="N832" s="491"/>
    </row>
    <row r="833" spans="13:14" x14ac:dyDescent="0.2">
      <c r="M833" s="491"/>
      <c r="N833" s="491"/>
    </row>
    <row r="834" spans="13:14" x14ac:dyDescent="0.2">
      <c r="M834" s="491"/>
      <c r="N834" s="491"/>
    </row>
    <row r="835" spans="13:14" x14ac:dyDescent="0.2">
      <c r="M835" s="491"/>
      <c r="N835" s="491"/>
    </row>
    <row r="836" spans="13:14" x14ac:dyDescent="0.2">
      <c r="M836" s="491"/>
      <c r="N836" s="491"/>
    </row>
    <row r="837" spans="13:14" x14ac:dyDescent="0.2">
      <c r="M837" s="491"/>
      <c r="N837" s="491"/>
    </row>
    <row r="838" spans="13:14" x14ac:dyDescent="0.2">
      <c r="M838" s="491"/>
      <c r="N838" s="491"/>
    </row>
    <row r="839" spans="13:14" x14ac:dyDescent="0.2">
      <c r="M839" s="491"/>
      <c r="N839" s="491"/>
    </row>
    <row r="840" spans="13:14" x14ac:dyDescent="0.2">
      <c r="M840" s="491"/>
      <c r="N840" s="491"/>
    </row>
    <row r="841" spans="13:14" x14ac:dyDescent="0.2">
      <c r="M841" s="491"/>
      <c r="N841" s="491"/>
    </row>
    <row r="842" spans="13:14" x14ac:dyDescent="0.2">
      <c r="M842" s="491"/>
      <c r="N842" s="491"/>
    </row>
    <row r="843" spans="13:14" x14ac:dyDescent="0.2">
      <c r="M843" s="491"/>
      <c r="N843" s="491"/>
    </row>
    <row r="844" spans="13:14" x14ac:dyDescent="0.2">
      <c r="M844" s="491"/>
      <c r="N844" s="491"/>
    </row>
    <row r="845" spans="13:14" x14ac:dyDescent="0.2">
      <c r="M845" s="491"/>
      <c r="N845" s="491"/>
    </row>
    <row r="846" spans="13:14" x14ac:dyDescent="0.2">
      <c r="M846" s="491"/>
      <c r="N846" s="491"/>
    </row>
    <row r="847" spans="13:14" x14ac:dyDescent="0.2">
      <c r="M847" s="491"/>
      <c r="N847" s="491"/>
    </row>
    <row r="848" spans="13:14" x14ac:dyDescent="0.2">
      <c r="M848" s="491"/>
      <c r="N848" s="491"/>
    </row>
    <row r="849" spans="13:14" x14ac:dyDescent="0.2">
      <c r="M849" s="491"/>
      <c r="N849" s="491"/>
    </row>
    <row r="850" spans="13:14" x14ac:dyDescent="0.2">
      <c r="M850" s="491"/>
      <c r="N850" s="491"/>
    </row>
    <row r="851" spans="13:14" x14ac:dyDescent="0.2">
      <c r="M851" s="491"/>
      <c r="N851" s="491"/>
    </row>
    <row r="852" spans="13:14" x14ac:dyDescent="0.2">
      <c r="M852" s="491"/>
      <c r="N852" s="491"/>
    </row>
    <row r="853" spans="13:14" x14ac:dyDescent="0.2">
      <c r="M853" s="491"/>
      <c r="N853" s="491"/>
    </row>
    <row r="854" spans="13:14" x14ac:dyDescent="0.2">
      <c r="M854" s="491"/>
      <c r="N854" s="491"/>
    </row>
    <row r="855" spans="13:14" x14ac:dyDescent="0.2">
      <c r="M855" s="491"/>
      <c r="N855" s="491"/>
    </row>
    <row r="856" spans="13:14" x14ac:dyDescent="0.2">
      <c r="M856" s="491"/>
      <c r="N856" s="491"/>
    </row>
    <row r="857" spans="13:14" x14ac:dyDescent="0.2">
      <c r="M857" s="491"/>
      <c r="N857" s="491"/>
    </row>
    <row r="858" spans="13:14" x14ac:dyDescent="0.2">
      <c r="M858" s="491"/>
      <c r="N858" s="491"/>
    </row>
    <row r="859" spans="13:14" x14ac:dyDescent="0.2">
      <c r="M859" s="491"/>
      <c r="N859" s="491"/>
    </row>
    <row r="860" spans="13:14" x14ac:dyDescent="0.2">
      <c r="M860" s="491"/>
      <c r="N860" s="491"/>
    </row>
    <row r="861" spans="13:14" x14ac:dyDescent="0.2">
      <c r="M861" s="491"/>
      <c r="N861" s="491"/>
    </row>
    <row r="862" spans="13:14" x14ac:dyDescent="0.2">
      <c r="M862" s="491"/>
      <c r="N862" s="491"/>
    </row>
    <row r="863" spans="13:14" x14ac:dyDescent="0.2">
      <c r="M863" s="491"/>
      <c r="N863" s="491"/>
    </row>
    <row r="864" spans="13:14" x14ac:dyDescent="0.2">
      <c r="M864" s="491"/>
      <c r="N864" s="491"/>
    </row>
    <row r="865" spans="13:14" x14ac:dyDescent="0.2">
      <c r="M865" s="491"/>
      <c r="N865" s="491"/>
    </row>
    <row r="866" spans="13:14" x14ac:dyDescent="0.2">
      <c r="M866" s="491"/>
      <c r="N866" s="491"/>
    </row>
    <row r="867" spans="13:14" x14ac:dyDescent="0.2">
      <c r="M867" s="491"/>
      <c r="N867" s="491"/>
    </row>
    <row r="868" spans="13:14" x14ac:dyDescent="0.2">
      <c r="M868" s="491"/>
      <c r="N868" s="491"/>
    </row>
    <row r="869" spans="13:14" x14ac:dyDescent="0.2">
      <c r="M869" s="491"/>
      <c r="N869" s="491"/>
    </row>
    <row r="870" spans="13:14" x14ac:dyDescent="0.2">
      <c r="M870" s="491"/>
      <c r="N870" s="491"/>
    </row>
    <row r="871" spans="13:14" x14ac:dyDescent="0.2">
      <c r="M871" s="491"/>
      <c r="N871" s="491"/>
    </row>
    <row r="872" spans="13:14" x14ac:dyDescent="0.2">
      <c r="M872" s="491"/>
      <c r="N872" s="491"/>
    </row>
    <row r="873" spans="13:14" x14ac:dyDescent="0.2">
      <c r="M873" s="491"/>
      <c r="N873" s="491"/>
    </row>
    <row r="874" spans="13:14" x14ac:dyDescent="0.2">
      <c r="M874" s="491"/>
      <c r="N874" s="491"/>
    </row>
    <row r="875" spans="13:14" x14ac:dyDescent="0.2">
      <c r="M875" s="491"/>
      <c r="N875" s="491"/>
    </row>
    <row r="876" spans="13:14" x14ac:dyDescent="0.2">
      <c r="M876" s="491"/>
      <c r="N876" s="491"/>
    </row>
    <row r="877" spans="13:14" x14ac:dyDescent="0.2">
      <c r="M877" s="491"/>
      <c r="N877" s="491"/>
    </row>
    <row r="878" spans="13:14" x14ac:dyDescent="0.2">
      <c r="M878" s="491"/>
      <c r="N878" s="491"/>
    </row>
    <row r="879" spans="13:14" x14ac:dyDescent="0.2">
      <c r="M879" s="491"/>
      <c r="N879" s="491"/>
    </row>
    <row r="880" spans="13:14" x14ac:dyDescent="0.2">
      <c r="M880" s="491"/>
      <c r="N880" s="491"/>
    </row>
    <row r="881" spans="13:14" x14ac:dyDescent="0.2">
      <c r="M881" s="491"/>
      <c r="N881" s="491"/>
    </row>
    <row r="882" spans="13:14" x14ac:dyDescent="0.2">
      <c r="M882" s="491"/>
      <c r="N882" s="491"/>
    </row>
    <row r="883" spans="13:14" x14ac:dyDescent="0.2">
      <c r="M883" s="491"/>
      <c r="N883" s="491"/>
    </row>
    <row r="884" spans="13:14" x14ac:dyDescent="0.2">
      <c r="M884" s="491"/>
      <c r="N884" s="491"/>
    </row>
    <row r="885" spans="13:14" x14ac:dyDescent="0.2">
      <c r="M885" s="491"/>
      <c r="N885" s="491"/>
    </row>
    <row r="886" spans="13:14" x14ac:dyDescent="0.2">
      <c r="M886" s="491"/>
      <c r="N886" s="491"/>
    </row>
    <row r="887" spans="13:14" x14ac:dyDescent="0.2">
      <c r="M887" s="491"/>
      <c r="N887" s="491"/>
    </row>
    <row r="888" spans="13:14" x14ac:dyDescent="0.2">
      <c r="M888" s="491"/>
      <c r="N888" s="491"/>
    </row>
    <row r="889" spans="13:14" x14ac:dyDescent="0.2">
      <c r="M889" s="491"/>
      <c r="N889" s="491"/>
    </row>
    <row r="890" spans="13:14" x14ac:dyDescent="0.2">
      <c r="M890" s="491"/>
      <c r="N890" s="491"/>
    </row>
    <row r="891" spans="13:14" x14ac:dyDescent="0.2">
      <c r="M891" s="491"/>
      <c r="N891" s="491"/>
    </row>
    <row r="892" spans="13:14" x14ac:dyDescent="0.2">
      <c r="M892" s="491"/>
      <c r="N892" s="491"/>
    </row>
    <row r="893" spans="13:14" x14ac:dyDescent="0.2">
      <c r="M893" s="491"/>
      <c r="N893" s="491"/>
    </row>
    <row r="894" spans="13:14" x14ac:dyDescent="0.2">
      <c r="M894" s="491"/>
      <c r="N894" s="491"/>
    </row>
    <row r="895" spans="13:14" x14ac:dyDescent="0.2">
      <c r="M895" s="491"/>
      <c r="N895" s="491"/>
    </row>
    <row r="896" spans="13:14" x14ac:dyDescent="0.2">
      <c r="M896" s="491"/>
      <c r="N896" s="491"/>
    </row>
    <row r="897" spans="13:14" x14ac:dyDescent="0.2">
      <c r="M897" s="491"/>
      <c r="N897" s="491"/>
    </row>
    <row r="898" spans="13:14" x14ac:dyDescent="0.2">
      <c r="M898" s="491"/>
      <c r="N898" s="491"/>
    </row>
    <row r="899" spans="13:14" x14ac:dyDescent="0.2">
      <c r="M899" s="491"/>
      <c r="N899" s="491"/>
    </row>
    <row r="900" spans="13:14" x14ac:dyDescent="0.2">
      <c r="M900" s="491"/>
      <c r="N900" s="491"/>
    </row>
    <row r="901" spans="13:14" x14ac:dyDescent="0.2">
      <c r="M901" s="491"/>
      <c r="N901" s="491"/>
    </row>
    <row r="902" spans="13:14" x14ac:dyDescent="0.2">
      <c r="M902" s="491"/>
      <c r="N902" s="491"/>
    </row>
    <row r="903" spans="13:14" x14ac:dyDescent="0.2">
      <c r="M903" s="491"/>
      <c r="N903" s="491"/>
    </row>
    <row r="904" spans="13:14" x14ac:dyDescent="0.2">
      <c r="M904" s="491"/>
      <c r="N904" s="491"/>
    </row>
    <row r="905" spans="13:14" x14ac:dyDescent="0.2">
      <c r="M905" s="491"/>
      <c r="N905" s="491"/>
    </row>
    <row r="906" spans="13:14" x14ac:dyDescent="0.2">
      <c r="M906" s="491"/>
      <c r="N906" s="491"/>
    </row>
    <row r="907" spans="13:14" x14ac:dyDescent="0.2">
      <c r="M907" s="491"/>
      <c r="N907" s="491"/>
    </row>
    <row r="908" spans="13:14" x14ac:dyDescent="0.2">
      <c r="M908" s="491"/>
      <c r="N908" s="491"/>
    </row>
    <row r="909" spans="13:14" x14ac:dyDescent="0.2">
      <c r="M909" s="491"/>
      <c r="N909" s="491"/>
    </row>
    <row r="910" spans="13:14" x14ac:dyDescent="0.2">
      <c r="M910" s="491"/>
      <c r="N910" s="491"/>
    </row>
    <row r="911" spans="13:14" x14ac:dyDescent="0.2">
      <c r="M911" s="491"/>
      <c r="N911" s="491"/>
    </row>
    <row r="912" spans="13:14" x14ac:dyDescent="0.2">
      <c r="M912" s="491"/>
      <c r="N912" s="491"/>
    </row>
    <row r="913" spans="13:14" x14ac:dyDescent="0.2">
      <c r="M913" s="491"/>
      <c r="N913" s="491"/>
    </row>
    <row r="914" spans="13:14" x14ac:dyDescent="0.2">
      <c r="M914" s="491"/>
      <c r="N914" s="491"/>
    </row>
    <row r="915" spans="13:14" x14ac:dyDescent="0.2">
      <c r="M915" s="491"/>
      <c r="N915" s="491"/>
    </row>
    <row r="916" spans="13:14" x14ac:dyDescent="0.2">
      <c r="M916" s="491"/>
      <c r="N916" s="491"/>
    </row>
    <row r="917" spans="13:14" x14ac:dyDescent="0.2">
      <c r="M917" s="491"/>
      <c r="N917" s="491"/>
    </row>
    <row r="918" spans="13:14" x14ac:dyDescent="0.2">
      <c r="M918" s="491"/>
      <c r="N918" s="491"/>
    </row>
    <row r="919" spans="13:14" x14ac:dyDescent="0.2">
      <c r="M919" s="491"/>
      <c r="N919" s="491"/>
    </row>
    <row r="920" spans="13:14" x14ac:dyDescent="0.2">
      <c r="M920" s="491"/>
      <c r="N920" s="491"/>
    </row>
    <row r="921" spans="13:14" x14ac:dyDescent="0.2">
      <c r="M921" s="491"/>
      <c r="N921" s="491"/>
    </row>
    <row r="922" spans="13:14" x14ac:dyDescent="0.2">
      <c r="M922" s="491"/>
      <c r="N922" s="491"/>
    </row>
    <row r="923" spans="13:14" x14ac:dyDescent="0.2">
      <c r="M923" s="491"/>
      <c r="N923" s="491"/>
    </row>
    <row r="924" spans="13:14" x14ac:dyDescent="0.2">
      <c r="M924" s="491"/>
      <c r="N924" s="491"/>
    </row>
    <row r="925" spans="13:14" x14ac:dyDescent="0.2">
      <c r="M925" s="491"/>
      <c r="N925" s="491"/>
    </row>
    <row r="926" spans="13:14" x14ac:dyDescent="0.2">
      <c r="M926" s="491"/>
      <c r="N926" s="491"/>
    </row>
    <row r="927" spans="13:14" x14ac:dyDescent="0.2">
      <c r="M927" s="491"/>
      <c r="N927" s="491"/>
    </row>
    <row r="928" spans="13:14" x14ac:dyDescent="0.2">
      <c r="M928" s="491"/>
      <c r="N928" s="491"/>
    </row>
    <row r="929" spans="13:14" x14ac:dyDescent="0.2">
      <c r="M929" s="491"/>
      <c r="N929" s="491"/>
    </row>
    <row r="930" spans="13:14" x14ac:dyDescent="0.2">
      <c r="M930" s="491"/>
      <c r="N930" s="491"/>
    </row>
    <row r="931" spans="13:14" x14ac:dyDescent="0.2">
      <c r="M931" s="491"/>
      <c r="N931" s="491"/>
    </row>
    <row r="932" spans="13:14" x14ac:dyDescent="0.2">
      <c r="M932" s="491"/>
      <c r="N932" s="491"/>
    </row>
    <row r="933" spans="13:14" x14ac:dyDescent="0.2">
      <c r="M933" s="491"/>
      <c r="N933" s="491"/>
    </row>
    <row r="934" spans="13:14" x14ac:dyDescent="0.2">
      <c r="M934" s="491"/>
      <c r="N934" s="491"/>
    </row>
    <row r="935" spans="13:14" x14ac:dyDescent="0.2">
      <c r="M935" s="491"/>
      <c r="N935" s="491"/>
    </row>
    <row r="936" spans="13:14" x14ac:dyDescent="0.2">
      <c r="M936" s="491"/>
      <c r="N936" s="491"/>
    </row>
    <row r="937" spans="13:14" x14ac:dyDescent="0.2">
      <c r="M937" s="491"/>
      <c r="N937" s="491"/>
    </row>
    <row r="938" spans="13:14" x14ac:dyDescent="0.2">
      <c r="M938" s="491"/>
      <c r="N938" s="491"/>
    </row>
    <row r="939" spans="13:14" x14ac:dyDescent="0.2">
      <c r="M939" s="491"/>
      <c r="N939" s="491"/>
    </row>
    <row r="940" spans="13:14" x14ac:dyDescent="0.2">
      <c r="M940" s="491"/>
      <c r="N940" s="491"/>
    </row>
    <row r="941" spans="13:14" x14ac:dyDescent="0.2">
      <c r="M941" s="491"/>
      <c r="N941" s="491"/>
    </row>
    <row r="942" spans="13:14" x14ac:dyDescent="0.2">
      <c r="M942" s="491"/>
      <c r="N942" s="491"/>
    </row>
    <row r="943" spans="13:14" x14ac:dyDescent="0.2">
      <c r="M943" s="491"/>
      <c r="N943" s="491"/>
    </row>
    <row r="944" spans="13:14" x14ac:dyDescent="0.2">
      <c r="M944" s="491"/>
      <c r="N944" s="491"/>
    </row>
    <row r="945" spans="13:14" x14ac:dyDescent="0.2">
      <c r="M945" s="491"/>
      <c r="N945" s="491"/>
    </row>
    <row r="946" spans="13:14" x14ac:dyDescent="0.2">
      <c r="M946" s="491"/>
      <c r="N946" s="491"/>
    </row>
    <row r="947" spans="13:14" x14ac:dyDescent="0.2">
      <c r="M947" s="491"/>
      <c r="N947" s="491"/>
    </row>
    <row r="948" spans="13:14" x14ac:dyDescent="0.2">
      <c r="M948" s="491"/>
      <c r="N948" s="491"/>
    </row>
    <row r="949" spans="13:14" x14ac:dyDescent="0.2">
      <c r="M949" s="491"/>
      <c r="N949" s="491"/>
    </row>
    <row r="950" spans="13:14" x14ac:dyDescent="0.2">
      <c r="M950" s="491"/>
      <c r="N950" s="491"/>
    </row>
    <row r="951" spans="13:14" x14ac:dyDescent="0.2">
      <c r="M951" s="491"/>
      <c r="N951" s="491"/>
    </row>
    <row r="952" spans="13:14" x14ac:dyDescent="0.2">
      <c r="M952" s="491"/>
      <c r="N952" s="491"/>
    </row>
    <row r="953" spans="13:14" x14ac:dyDescent="0.2">
      <c r="M953" s="491"/>
      <c r="N953" s="491"/>
    </row>
    <row r="954" spans="13:14" x14ac:dyDescent="0.2">
      <c r="M954" s="491"/>
      <c r="N954" s="491"/>
    </row>
    <row r="955" spans="13:14" x14ac:dyDescent="0.2">
      <c r="M955" s="491"/>
      <c r="N955" s="491"/>
    </row>
    <row r="956" spans="13:14" x14ac:dyDescent="0.2">
      <c r="M956" s="491"/>
      <c r="N956" s="491"/>
    </row>
    <row r="957" spans="13:14" x14ac:dyDescent="0.2">
      <c r="M957" s="491"/>
      <c r="N957" s="491"/>
    </row>
    <row r="958" spans="13:14" x14ac:dyDescent="0.2">
      <c r="M958" s="491"/>
      <c r="N958" s="491"/>
    </row>
    <row r="959" spans="13:14" x14ac:dyDescent="0.2">
      <c r="M959" s="491"/>
      <c r="N959" s="491"/>
    </row>
    <row r="960" spans="13:14" x14ac:dyDescent="0.2">
      <c r="M960" s="491"/>
      <c r="N960" s="491"/>
    </row>
    <row r="961" spans="13:14" x14ac:dyDescent="0.2">
      <c r="M961" s="491"/>
      <c r="N961" s="491"/>
    </row>
    <row r="962" spans="13:14" x14ac:dyDescent="0.2">
      <c r="M962" s="491"/>
      <c r="N962" s="491"/>
    </row>
    <row r="963" spans="13:14" x14ac:dyDescent="0.2">
      <c r="M963" s="491"/>
      <c r="N963" s="491"/>
    </row>
    <row r="964" spans="13:14" x14ac:dyDescent="0.2">
      <c r="M964" s="491"/>
      <c r="N964" s="491"/>
    </row>
    <row r="965" spans="13:14" x14ac:dyDescent="0.2">
      <c r="M965" s="491"/>
      <c r="N965" s="491"/>
    </row>
    <row r="966" spans="13:14" x14ac:dyDescent="0.2">
      <c r="M966" s="491"/>
      <c r="N966" s="491"/>
    </row>
    <row r="967" spans="13:14" x14ac:dyDescent="0.2">
      <c r="M967" s="491"/>
      <c r="N967" s="491"/>
    </row>
    <row r="968" spans="13:14" x14ac:dyDescent="0.2">
      <c r="M968" s="491"/>
      <c r="N968" s="491"/>
    </row>
    <row r="969" spans="13:14" x14ac:dyDescent="0.2">
      <c r="M969" s="491"/>
      <c r="N969" s="491"/>
    </row>
    <row r="970" spans="13:14" x14ac:dyDescent="0.2">
      <c r="M970" s="491"/>
      <c r="N970" s="491"/>
    </row>
    <row r="971" spans="13:14" x14ac:dyDescent="0.2">
      <c r="M971" s="491"/>
      <c r="N971" s="491"/>
    </row>
    <row r="972" spans="13:14" x14ac:dyDescent="0.2">
      <c r="M972" s="491"/>
      <c r="N972" s="491"/>
    </row>
    <row r="973" spans="13:14" x14ac:dyDescent="0.2">
      <c r="M973" s="491"/>
      <c r="N973" s="491"/>
    </row>
    <row r="974" spans="13:14" x14ac:dyDescent="0.2">
      <c r="M974" s="491"/>
      <c r="N974" s="491"/>
    </row>
    <row r="975" spans="13:14" x14ac:dyDescent="0.2">
      <c r="M975" s="491"/>
      <c r="N975" s="491"/>
    </row>
    <row r="976" spans="13:14" x14ac:dyDescent="0.2">
      <c r="M976" s="491"/>
      <c r="N976" s="491"/>
    </row>
    <row r="977" spans="13:14" x14ac:dyDescent="0.2">
      <c r="M977" s="491"/>
      <c r="N977" s="491"/>
    </row>
    <row r="978" spans="13:14" x14ac:dyDescent="0.2">
      <c r="M978" s="491"/>
      <c r="N978" s="491"/>
    </row>
    <row r="979" spans="13:14" x14ac:dyDescent="0.2">
      <c r="M979" s="491"/>
      <c r="N979" s="491"/>
    </row>
    <row r="980" spans="13:14" x14ac:dyDescent="0.2">
      <c r="M980" s="491"/>
      <c r="N980" s="491"/>
    </row>
    <row r="981" spans="13:14" x14ac:dyDescent="0.2">
      <c r="M981" s="491"/>
      <c r="N981" s="491"/>
    </row>
    <row r="982" spans="13:14" x14ac:dyDescent="0.2">
      <c r="M982" s="491"/>
      <c r="N982" s="491"/>
    </row>
    <row r="983" spans="13:14" x14ac:dyDescent="0.2">
      <c r="M983" s="491"/>
      <c r="N983" s="491"/>
    </row>
    <row r="984" spans="13:14" x14ac:dyDescent="0.2">
      <c r="M984" s="491"/>
      <c r="N984" s="491"/>
    </row>
    <row r="985" spans="13:14" x14ac:dyDescent="0.2">
      <c r="M985" s="491"/>
      <c r="N985" s="491"/>
    </row>
    <row r="986" spans="13:14" x14ac:dyDescent="0.2">
      <c r="M986" s="491"/>
      <c r="N986" s="491"/>
    </row>
    <row r="987" spans="13:14" x14ac:dyDescent="0.2">
      <c r="M987" s="491"/>
      <c r="N987" s="491"/>
    </row>
    <row r="988" spans="13:14" x14ac:dyDescent="0.2">
      <c r="M988" s="491"/>
      <c r="N988" s="491"/>
    </row>
    <row r="989" spans="13:14" x14ac:dyDescent="0.2">
      <c r="M989" s="491"/>
      <c r="N989" s="491"/>
    </row>
    <row r="990" spans="13:14" x14ac:dyDescent="0.2">
      <c r="M990" s="491"/>
      <c r="N990" s="491"/>
    </row>
    <row r="991" spans="13:14" x14ac:dyDescent="0.2">
      <c r="M991" s="491"/>
      <c r="N991" s="491"/>
    </row>
    <row r="992" spans="13:14" x14ac:dyDescent="0.2">
      <c r="M992" s="491"/>
      <c r="N992" s="491"/>
    </row>
    <row r="993" spans="13:14" x14ac:dyDescent="0.2">
      <c r="M993" s="491"/>
      <c r="N993" s="491"/>
    </row>
    <row r="994" spans="13:14" x14ac:dyDescent="0.2">
      <c r="M994" s="491"/>
      <c r="N994" s="491"/>
    </row>
    <row r="995" spans="13:14" x14ac:dyDescent="0.2">
      <c r="M995" s="491"/>
      <c r="N995" s="491"/>
    </row>
    <row r="996" spans="13:14" x14ac:dyDescent="0.2">
      <c r="M996" s="491"/>
      <c r="N996" s="491"/>
    </row>
    <row r="997" spans="13:14" x14ac:dyDescent="0.2">
      <c r="M997" s="491"/>
      <c r="N997" s="491"/>
    </row>
    <row r="998" spans="13:14" x14ac:dyDescent="0.2">
      <c r="M998" s="491"/>
      <c r="N998" s="491"/>
    </row>
    <row r="999" spans="13:14" x14ac:dyDescent="0.2">
      <c r="M999" s="491"/>
      <c r="N999" s="491"/>
    </row>
    <row r="1000" spans="13:14" x14ac:dyDescent="0.2">
      <c r="M1000" s="491"/>
      <c r="N1000" s="491"/>
    </row>
    <row r="1001" spans="13:14" x14ac:dyDescent="0.2">
      <c r="M1001" s="491"/>
      <c r="N1001" s="491"/>
    </row>
    <row r="1002" spans="13:14" x14ac:dyDescent="0.2">
      <c r="M1002" s="491"/>
      <c r="N1002" s="491"/>
    </row>
    <row r="1003" spans="13:14" x14ac:dyDescent="0.2">
      <c r="M1003" s="491"/>
      <c r="N1003" s="491"/>
    </row>
    <row r="1004" spans="13:14" x14ac:dyDescent="0.2">
      <c r="M1004" s="491"/>
      <c r="N1004" s="491"/>
    </row>
    <row r="1005" spans="13:14" x14ac:dyDescent="0.2">
      <c r="M1005" s="491"/>
      <c r="N1005" s="491"/>
    </row>
    <row r="1006" spans="13:14" x14ac:dyDescent="0.2">
      <c r="M1006" s="491"/>
      <c r="N1006" s="491"/>
    </row>
    <row r="1007" spans="13:14" x14ac:dyDescent="0.2">
      <c r="M1007" s="491"/>
      <c r="N1007" s="491"/>
    </row>
    <row r="1008" spans="13:14" x14ac:dyDescent="0.2">
      <c r="M1008" s="491"/>
      <c r="N1008" s="491"/>
    </row>
    <row r="1009" spans="13:14" x14ac:dyDescent="0.2">
      <c r="M1009" s="491"/>
      <c r="N1009" s="491"/>
    </row>
    <row r="1010" spans="13:14" x14ac:dyDescent="0.2">
      <c r="M1010" s="491"/>
      <c r="N1010" s="491"/>
    </row>
    <row r="1011" spans="13:14" x14ac:dyDescent="0.2">
      <c r="M1011" s="491"/>
      <c r="N1011" s="491"/>
    </row>
    <row r="1012" spans="13:14" x14ac:dyDescent="0.2">
      <c r="M1012" s="491"/>
      <c r="N1012" s="491"/>
    </row>
    <row r="1013" spans="13:14" x14ac:dyDescent="0.2">
      <c r="M1013" s="491"/>
      <c r="N1013" s="491"/>
    </row>
    <row r="1014" spans="13:14" x14ac:dyDescent="0.2">
      <c r="M1014" s="491"/>
      <c r="N1014" s="491"/>
    </row>
    <row r="1015" spans="13:14" x14ac:dyDescent="0.2">
      <c r="M1015" s="491"/>
      <c r="N1015" s="491"/>
    </row>
    <row r="1016" spans="13:14" x14ac:dyDescent="0.2">
      <c r="M1016" s="491"/>
      <c r="N1016" s="491"/>
    </row>
    <row r="1017" spans="13:14" x14ac:dyDescent="0.2">
      <c r="M1017" s="491"/>
      <c r="N1017" s="491"/>
    </row>
    <row r="1018" spans="13:14" x14ac:dyDescent="0.2">
      <c r="M1018" s="491"/>
      <c r="N1018" s="491"/>
    </row>
    <row r="1019" spans="13:14" x14ac:dyDescent="0.2">
      <c r="M1019" s="491"/>
      <c r="N1019" s="491"/>
    </row>
    <row r="1020" spans="13:14" x14ac:dyDescent="0.2">
      <c r="M1020" s="491"/>
      <c r="N1020" s="491"/>
    </row>
    <row r="1021" spans="13:14" x14ac:dyDescent="0.2">
      <c r="M1021" s="491"/>
      <c r="N1021" s="491"/>
    </row>
    <row r="1022" spans="13:14" x14ac:dyDescent="0.2">
      <c r="M1022" s="491"/>
      <c r="N1022" s="491"/>
    </row>
    <row r="1023" spans="13:14" x14ac:dyDescent="0.2">
      <c r="M1023" s="491"/>
      <c r="N1023" s="491"/>
    </row>
    <row r="1024" spans="13:14" x14ac:dyDescent="0.2">
      <c r="M1024" s="491"/>
      <c r="N1024" s="491"/>
    </row>
    <row r="1025" spans="13:14" x14ac:dyDescent="0.2">
      <c r="M1025" s="491"/>
      <c r="N1025" s="491"/>
    </row>
    <row r="1026" spans="13:14" x14ac:dyDescent="0.2">
      <c r="M1026" s="491"/>
      <c r="N1026" s="491"/>
    </row>
    <row r="1027" spans="13:14" x14ac:dyDescent="0.2">
      <c r="M1027" s="491"/>
      <c r="N1027" s="491"/>
    </row>
    <row r="1028" spans="13:14" x14ac:dyDescent="0.2">
      <c r="M1028" s="491"/>
      <c r="N1028" s="491"/>
    </row>
    <row r="1029" spans="13:14" x14ac:dyDescent="0.2">
      <c r="M1029" s="491"/>
      <c r="N1029" s="491"/>
    </row>
    <row r="1030" spans="13:14" x14ac:dyDescent="0.2">
      <c r="M1030" s="491"/>
      <c r="N1030" s="491"/>
    </row>
    <row r="1031" spans="13:14" x14ac:dyDescent="0.2">
      <c r="M1031" s="491"/>
      <c r="N1031" s="491"/>
    </row>
    <row r="1032" spans="13:14" x14ac:dyDescent="0.2">
      <c r="M1032" s="491"/>
      <c r="N1032" s="491"/>
    </row>
    <row r="1033" spans="13:14" x14ac:dyDescent="0.2">
      <c r="M1033" s="491"/>
      <c r="N1033" s="491"/>
    </row>
    <row r="1034" spans="13:14" x14ac:dyDescent="0.2">
      <c r="M1034" s="491"/>
      <c r="N1034" s="491"/>
    </row>
    <row r="1035" spans="13:14" x14ac:dyDescent="0.2">
      <c r="M1035" s="491"/>
      <c r="N1035" s="491"/>
    </row>
    <row r="1036" spans="13:14" x14ac:dyDescent="0.2">
      <c r="M1036" s="491"/>
      <c r="N1036" s="491"/>
    </row>
    <row r="1037" spans="13:14" x14ac:dyDescent="0.2">
      <c r="M1037" s="491"/>
      <c r="N1037" s="491"/>
    </row>
    <row r="1038" spans="13:14" x14ac:dyDescent="0.2">
      <c r="M1038" s="491"/>
      <c r="N1038" s="491"/>
    </row>
    <row r="1039" spans="13:14" x14ac:dyDescent="0.2">
      <c r="M1039" s="491"/>
      <c r="N1039" s="491"/>
    </row>
    <row r="1040" spans="13:14" x14ac:dyDescent="0.2">
      <c r="M1040" s="491"/>
      <c r="N1040" s="491"/>
    </row>
    <row r="1041" spans="13:14" x14ac:dyDescent="0.2">
      <c r="M1041" s="491"/>
      <c r="N1041" s="491"/>
    </row>
    <row r="1042" spans="13:14" x14ac:dyDescent="0.2">
      <c r="M1042" s="491"/>
      <c r="N1042" s="491"/>
    </row>
    <row r="1043" spans="13:14" x14ac:dyDescent="0.2">
      <c r="M1043" s="491"/>
      <c r="N1043" s="491"/>
    </row>
    <row r="1044" spans="13:14" x14ac:dyDescent="0.2">
      <c r="M1044" s="491"/>
      <c r="N1044" s="491"/>
    </row>
    <row r="1045" spans="13:14" x14ac:dyDescent="0.2">
      <c r="M1045" s="491"/>
      <c r="N1045" s="491"/>
    </row>
    <row r="1046" spans="13:14" x14ac:dyDescent="0.2">
      <c r="M1046" s="491"/>
      <c r="N1046" s="491"/>
    </row>
    <row r="1047" spans="13:14" x14ac:dyDescent="0.2">
      <c r="M1047" s="491"/>
      <c r="N1047" s="491"/>
    </row>
    <row r="1048" spans="13:14" x14ac:dyDescent="0.2">
      <c r="M1048" s="491"/>
      <c r="N1048" s="491"/>
    </row>
    <row r="1049" spans="13:14" x14ac:dyDescent="0.2">
      <c r="M1049" s="491"/>
      <c r="N1049" s="491"/>
    </row>
    <row r="1050" spans="13:14" x14ac:dyDescent="0.2">
      <c r="M1050" s="491"/>
      <c r="N1050" s="491"/>
    </row>
    <row r="1051" spans="13:14" x14ac:dyDescent="0.2">
      <c r="M1051" s="491"/>
      <c r="N1051" s="491"/>
    </row>
    <row r="1052" spans="13:14" x14ac:dyDescent="0.2">
      <c r="M1052" s="491"/>
      <c r="N1052" s="491"/>
    </row>
    <row r="1053" spans="13:14" x14ac:dyDescent="0.2">
      <c r="M1053" s="491"/>
      <c r="N1053" s="491"/>
    </row>
    <row r="1054" spans="13:14" x14ac:dyDescent="0.2">
      <c r="M1054" s="491"/>
      <c r="N1054" s="491"/>
    </row>
    <row r="1055" spans="13:14" x14ac:dyDescent="0.2">
      <c r="M1055" s="491"/>
      <c r="N1055" s="491"/>
    </row>
    <row r="1056" spans="13:14" x14ac:dyDescent="0.2">
      <c r="M1056" s="491"/>
      <c r="N1056" s="491"/>
    </row>
    <row r="1057" spans="13:14" x14ac:dyDescent="0.2">
      <c r="M1057" s="491"/>
      <c r="N1057" s="491"/>
    </row>
    <row r="1058" spans="13:14" x14ac:dyDescent="0.2">
      <c r="M1058" s="491"/>
      <c r="N1058" s="491"/>
    </row>
    <row r="1059" spans="13:14" x14ac:dyDescent="0.2">
      <c r="M1059" s="491"/>
      <c r="N1059" s="491"/>
    </row>
    <row r="1060" spans="13:14" x14ac:dyDescent="0.2">
      <c r="M1060" s="491"/>
      <c r="N1060" s="491"/>
    </row>
    <row r="1061" spans="13:14" x14ac:dyDescent="0.2">
      <c r="M1061" s="491"/>
      <c r="N1061" s="491"/>
    </row>
    <row r="1062" spans="13:14" x14ac:dyDescent="0.2">
      <c r="M1062" s="491"/>
      <c r="N1062" s="491"/>
    </row>
    <row r="1063" spans="13:14" x14ac:dyDescent="0.2">
      <c r="M1063" s="491"/>
      <c r="N1063" s="491"/>
    </row>
    <row r="1064" spans="13:14" x14ac:dyDescent="0.2">
      <c r="M1064" s="491"/>
      <c r="N1064" s="491"/>
    </row>
    <row r="1065" spans="13:14" x14ac:dyDescent="0.2">
      <c r="M1065" s="491"/>
      <c r="N1065" s="491"/>
    </row>
    <row r="1066" spans="13:14" x14ac:dyDescent="0.2">
      <c r="M1066" s="491"/>
      <c r="N1066" s="491"/>
    </row>
    <row r="1067" spans="13:14" x14ac:dyDescent="0.2">
      <c r="M1067" s="491"/>
      <c r="N1067" s="491"/>
    </row>
    <row r="1068" spans="13:14" x14ac:dyDescent="0.2">
      <c r="M1068" s="491"/>
      <c r="N1068" s="491"/>
    </row>
    <row r="1069" spans="13:14" x14ac:dyDescent="0.2">
      <c r="M1069" s="491"/>
      <c r="N1069" s="491"/>
    </row>
    <row r="1070" spans="13:14" x14ac:dyDescent="0.2">
      <c r="M1070" s="491"/>
      <c r="N1070" s="491"/>
    </row>
    <row r="1071" spans="13:14" x14ac:dyDescent="0.2">
      <c r="M1071" s="491"/>
      <c r="N1071" s="491"/>
    </row>
    <row r="1072" spans="13:14" x14ac:dyDescent="0.2">
      <c r="M1072" s="491"/>
      <c r="N1072" s="491"/>
    </row>
    <row r="1073" spans="13:14" x14ac:dyDescent="0.2">
      <c r="M1073" s="491"/>
      <c r="N1073" s="491"/>
    </row>
    <row r="1074" spans="13:14" x14ac:dyDescent="0.2">
      <c r="M1074" s="491"/>
      <c r="N1074" s="491"/>
    </row>
    <row r="1075" spans="13:14" x14ac:dyDescent="0.2">
      <c r="M1075" s="491"/>
      <c r="N1075" s="491"/>
    </row>
    <row r="1076" spans="13:14" x14ac:dyDescent="0.2">
      <c r="M1076" s="491"/>
      <c r="N1076" s="491"/>
    </row>
    <row r="1077" spans="13:14" x14ac:dyDescent="0.2">
      <c r="M1077" s="491"/>
      <c r="N1077" s="491"/>
    </row>
    <row r="1078" spans="13:14" x14ac:dyDescent="0.2">
      <c r="M1078" s="491"/>
      <c r="N1078" s="491"/>
    </row>
    <row r="1079" spans="13:14" x14ac:dyDescent="0.2">
      <c r="M1079" s="491"/>
      <c r="N1079" s="491"/>
    </row>
    <row r="1080" spans="13:14" x14ac:dyDescent="0.2">
      <c r="M1080" s="491"/>
      <c r="N1080" s="491"/>
    </row>
    <row r="1081" spans="13:14" x14ac:dyDescent="0.2">
      <c r="M1081" s="491"/>
      <c r="N1081" s="491"/>
    </row>
    <row r="1082" spans="13:14" x14ac:dyDescent="0.2">
      <c r="M1082" s="491"/>
      <c r="N1082" s="491"/>
    </row>
    <row r="1083" spans="13:14" x14ac:dyDescent="0.2">
      <c r="M1083" s="491"/>
      <c r="N1083" s="491"/>
    </row>
    <row r="1084" spans="13:14" x14ac:dyDescent="0.2">
      <c r="M1084" s="491"/>
      <c r="N1084" s="491"/>
    </row>
    <row r="1085" spans="13:14" x14ac:dyDescent="0.2">
      <c r="M1085" s="491"/>
      <c r="N1085" s="491"/>
    </row>
    <row r="1086" spans="13:14" x14ac:dyDescent="0.2">
      <c r="M1086" s="491"/>
      <c r="N1086" s="491"/>
    </row>
    <row r="1087" spans="13:14" x14ac:dyDescent="0.2">
      <c r="M1087" s="491"/>
      <c r="N1087" s="491"/>
    </row>
    <row r="1088" spans="13:14" x14ac:dyDescent="0.2">
      <c r="M1088" s="491"/>
      <c r="N1088" s="491"/>
    </row>
    <row r="1089" spans="13:14" x14ac:dyDescent="0.2">
      <c r="M1089" s="491"/>
      <c r="N1089" s="491"/>
    </row>
    <row r="1090" spans="13:14" x14ac:dyDescent="0.2">
      <c r="M1090" s="491"/>
      <c r="N1090" s="491"/>
    </row>
    <row r="1091" spans="13:14" x14ac:dyDescent="0.2">
      <c r="M1091" s="491"/>
      <c r="N1091" s="491"/>
    </row>
    <row r="1092" spans="13:14" x14ac:dyDescent="0.2">
      <c r="M1092" s="491"/>
      <c r="N1092" s="491"/>
    </row>
    <row r="1093" spans="13:14" x14ac:dyDescent="0.2">
      <c r="M1093" s="491"/>
      <c r="N1093" s="491"/>
    </row>
    <row r="1094" spans="13:14" x14ac:dyDescent="0.2">
      <c r="M1094" s="491"/>
      <c r="N1094" s="491"/>
    </row>
    <row r="1095" spans="13:14" x14ac:dyDescent="0.2">
      <c r="M1095" s="491"/>
      <c r="N1095" s="491"/>
    </row>
    <row r="1096" spans="13:14" x14ac:dyDescent="0.2">
      <c r="M1096" s="491"/>
      <c r="N1096" s="491"/>
    </row>
    <row r="1097" spans="13:14" x14ac:dyDescent="0.2">
      <c r="M1097" s="491"/>
      <c r="N1097" s="491"/>
    </row>
    <row r="1098" spans="13:14" x14ac:dyDescent="0.2">
      <c r="M1098" s="491"/>
      <c r="N1098" s="491"/>
    </row>
    <row r="1099" spans="13:14" x14ac:dyDescent="0.2">
      <c r="M1099" s="491"/>
      <c r="N1099" s="491"/>
    </row>
    <row r="1100" spans="13:14" x14ac:dyDescent="0.2">
      <c r="M1100" s="491"/>
      <c r="N1100" s="491"/>
    </row>
    <row r="1101" spans="13:14" x14ac:dyDescent="0.2">
      <c r="M1101" s="491"/>
      <c r="N1101" s="491"/>
    </row>
    <row r="1102" spans="13:14" x14ac:dyDescent="0.2">
      <c r="M1102" s="491"/>
      <c r="N1102" s="491"/>
    </row>
    <row r="1103" spans="13:14" x14ac:dyDescent="0.2">
      <c r="M1103" s="491"/>
      <c r="N1103" s="491"/>
    </row>
    <row r="1104" spans="13:14" x14ac:dyDescent="0.2">
      <c r="M1104" s="491"/>
      <c r="N1104" s="491"/>
    </row>
    <row r="1105" spans="13:14" x14ac:dyDescent="0.2">
      <c r="M1105" s="491"/>
      <c r="N1105" s="491"/>
    </row>
    <row r="1106" spans="13:14" x14ac:dyDescent="0.2">
      <c r="M1106" s="491"/>
      <c r="N1106" s="491"/>
    </row>
    <row r="1107" spans="13:14" x14ac:dyDescent="0.2">
      <c r="M1107" s="491"/>
      <c r="N1107" s="491"/>
    </row>
    <row r="1108" spans="13:14" x14ac:dyDescent="0.2">
      <c r="M1108" s="491"/>
      <c r="N1108" s="491"/>
    </row>
    <row r="1109" spans="13:14" x14ac:dyDescent="0.2">
      <c r="M1109" s="491"/>
      <c r="N1109" s="491"/>
    </row>
    <row r="1110" spans="13:14" x14ac:dyDescent="0.2">
      <c r="M1110" s="491"/>
      <c r="N1110" s="491"/>
    </row>
    <row r="1111" spans="13:14" x14ac:dyDescent="0.2">
      <c r="M1111" s="491"/>
      <c r="N1111" s="491"/>
    </row>
    <row r="1112" spans="13:14" x14ac:dyDescent="0.2">
      <c r="M1112" s="491"/>
      <c r="N1112" s="491"/>
    </row>
    <row r="1113" spans="13:14" x14ac:dyDescent="0.2">
      <c r="M1113" s="491"/>
      <c r="N1113" s="491"/>
    </row>
    <row r="1114" spans="13:14" x14ac:dyDescent="0.2">
      <c r="M1114" s="491"/>
      <c r="N1114" s="491"/>
    </row>
    <row r="1115" spans="13:14" x14ac:dyDescent="0.2">
      <c r="M1115" s="491"/>
      <c r="N1115" s="491"/>
    </row>
    <row r="1116" spans="13:14" x14ac:dyDescent="0.2">
      <c r="M1116" s="491"/>
      <c r="N1116" s="491"/>
    </row>
    <row r="1117" spans="13:14" x14ac:dyDescent="0.2">
      <c r="M1117" s="491"/>
      <c r="N1117" s="491"/>
    </row>
    <row r="1118" spans="13:14" x14ac:dyDescent="0.2">
      <c r="M1118" s="491"/>
      <c r="N1118" s="491"/>
    </row>
    <row r="1119" spans="13:14" x14ac:dyDescent="0.2">
      <c r="M1119" s="491"/>
      <c r="N1119" s="491"/>
    </row>
    <row r="1120" spans="13:14" x14ac:dyDescent="0.2">
      <c r="M1120" s="491"/>
      <c r="N1120" s="491"/>
    </row>
    <row r="1121" spans="13:14" x14ac:dyDescent="0.2">
      <c r="M1121" s="491"/>
      <c r="N1121" s="491"/>
    </row>
    <row r="1122" spans="13:14" x14ac:dyDescent="0.2">
      <c r="M1122" s="491"/>
      <c r="N1122" s="491"/>
    </row>
    <row r="1123" spans="13:14" x14ac:dyDescent="0.2">
      <c r="M1123" s="491"/>
      <c r="N1123" s="491"/>
    </row>
    <row r="1124" spans="13:14" x14ac:dyDescent="0.2">
      <c r="M1124" s="491"/>
      <c r="N1124" s="491"/>
    </row>
    <row r="1125" spans="13:14" x14ac:dyDescent="0.2">
      <c r="M1125" s="491"/>
      <c r="N1125" s="491"/>
    </row>
    <row r="1126" spans="13:14" x14ac:dyDescent="0.2">
      <c r="M1126" s="491"/>
      <c r="N1126" s="491"/>
    </row>
    <row r="1127" spans="13:14" x14ac:dyDescent="0.2">
      <c r="M1127" s="491"/>
      <c r="N1127" s="491"/>
    </row>
    <row r="1128" spans="13:14" x14ac:dyDescent="0.2">
      <c r="M1128" s="491"/>
      <c r="N1128" s="491"/>
    </row>
    <row r="1129" spans="13:14" x14ac:dyDescent="0.2">
      <c r="M1129" s="491"/>
      <c r="N1129" s="491"/>
    </row>
    <row r="1130" spans="13:14" x14ac:dyDescent="0.2">
      <c r="M1130" s="491"/>
      <c r="N1130" s="491"/>
    </row>
    <row r="1131" spans="13:14" x14ac:dyDescent="0.2">
      <c r="M1131" s="491"/>
      <c r="N1131" s="491"/>
    </row>
    <row r="1132" spans="13:14" x14ac:dyDescent="0.2">
      <c r="M1132" s="491"/>
      <c r="N1132" s="491"/>
    </row>
    <row r="1133" spans="13:14" x14ac:dyDescent="0.2">
      <c r="M1133" s="491"/>
      <c r="N1133" s="491"/>
    </row>
    <row r="1134" spans="13:14" x14ac:dyDescent="0.2">
      <c r="M1134" s="491"/>
      <c r="N1134" s="491"/>
    </row>
    <row r="1135" spans="13:14" x14ac:dyDescent="0.2">
      <c r="M1135" s="491"/>
      <c r="N1135" s="491"/>
    </row>
    <row r="1136" spans="13:14" x14ac:dyDescent="0.2">
      <c r="M1136" s="491"/>
      <c r="N1136" s="491"/>
    </row>
    <row r="1137" spans="13:14" x14ac:dyDescent="0.2">
      <c r="M1137" s="491"/>
      <c r="N1137" s="491"/>
    </row>
    <row r="1138" spans="13:14" x14ac:dyDescent="0.2">
      <c r="M1138" s="491"/>
      <c r="N1138" s="491"/>
    </row>
    <row r="1139" spans="13:14" x14ac:dyDescent="0.2">
      <c r="M1139" s="491"/>
      <c r="N1139" s="491"/>
    </row>
    <row r="1140" spans="13:14" x14ac:dyDescent="0.2">
      <c r="M1140" s="491"/>
      <c r="N1140" s="491"/>
    </row>
    <row r="1141" spans="13:14" x14ac:dyDescent="0.2">
      <c r="M1141" s="491"/>
      <c r="N1141" s="491"/>
    </row>
    <row r="1142" spans="13:14" x14ac:dyDescent="0.2">
      <c r="M1142" s="491"/>
      <c r="N1142" s="491"/>
    </row>
    <row r="1143" spans="13:14" x14ac:dyDescent="0.2">
      <c r="M1143" s="491"/>
      <c r="N1143" s="491"/>
    </row>
    <row r="1144" spans="13:14" x14ac:dyDescent="0.2">
      <c r="M1144" s="491"/>
      <c r="N1144" s="491"/>
    </row>
    <row r="1145" spans="13:14" x14ac:dyDescent="0.2">
      <c r="M1145" s="491"/>
      <c r="N1145" s="491"/>
    </row>
    <row r="1146" spans="13:14" x14ac:dyDescent="0.2">
      <c r="M1146" s="491"/>
      <c r="N1146" s="491"/>
    </row>
    <row r="1147" spans="13:14" x14ac:dyDescent="0.2">
      <c r="M1147" s="491"/>
      <c r="N1147" s="491"/>
    </row>
    <row r="1148" spans="13:14" x14ac:dyDescent="0.2">
      <c r="M1148" s="491"/>
      <c r="N1148" s="491"/>
    </row>
    <row r="1149" spans="13:14" x14ac:dyDescent="0.2">
      <c r="M1149" s="491"/>
      <c r="N1149" s="491"/>
    </row>
    <row r="1150" spans="13:14" x14ac:dyDescent="0.2">
      <c r="M1150" s="491"/>
      <c r="N1150" s="491"/>
    </row>
    <row r="1151" spans="13:14" x14ac:dyDescent="0.2">
      <c r="M1151" s="491"/>
      <c r="N1151" s="491"/>
    </row>
    <row r="1152" spans="13:14" x14ac:dyDescent="0.2">
      <c r="M1152" s="491"/>
      <c r="N1152" s="491"/>
    </row>
    <row r="1153" spans="13:14" x14ac:dyDescent="0.2">
      <c r="M1153" s="491"/>
      <c r="N1153" s="491"/>
    </row>
    <row r="1154" spans="13:14" x14ac:dyDescent="0.2">
      <c r="M1154" s="491"/>
      <c r="N1154" s="491"/>
    </row>
    <row r="1155" spans="13:14" x14ac:dyDescent="0.2">
      <c r="M1155" s="491"/>
      <c r="N1155" s="491"/>
    </row>
    <row r="1156" spans="13:14" x14ac:dyDescent="0.2">
      <c r="M1156" s="491"/>
      <c r="N1156" s="491"/>
    </row>
    <row r="1157" spans="13:14" x14ac:dyDescent="0.2">
      <c r="M1157" s="491"/>
      <c r="N1157" s="491"/>
    </row>
    <row r="1158" spans="13:14" x14ac:dyDescent="0.2">
      <c r="M1158" s="491"/>
      <c r="N1158" s="491"/>
    </row>
    <row r="1159" spans="13:14" x14ac:dyDescent="0.2">
      <c r="M1159" s="491"/>
      <c r="N1159" s="491"/>
    </row>
    <row r="1160" spans="13:14" x14ac:dyDescent="0.2">
      <c r="M1160" s="491"/>
      <c r="N1160" s="491"/>
    </row>
    <row r="1161" spans="13:14" x14ac:dyDescent="0.2">
      <c r="M1161" s="491"/>
      <c r="N1161" s="491"/>
    </row>
    <row r="1162" spans="13:14" x14ac:dyDescent="0.2">
      <c r="M1162" s="491"/>
      <c r="N1162" s="491"/>
    </row>
    <row r="1163" spans="13:14" x14ac:dyDescent="0.2">
      <c r="M1163" s="491"/>
      <c r="N1163" s="491"/>
    </row>
    <row r="1164" spans="13:14" x14ac:dyDescent="0.2">
      <c r="M1164" s="491"/>
      <c r="N1164" s="491"/>
    </row>
    <row r="1165" spans="13:14" x14ac:dyDescent="0.2">
      <c r="M1165" s="491"/>
      <c r="N1165" s="491"/>
    </row>
    <row r="1166" spans="13:14" x14ac:dyDescent="0.2">
      <c r="M1166" s="491"/>
      <c r="N1166" s="491"/>
    </row>
    <row r="1167" spans="13:14" x14ac:dyDescent="0.2">
      <c r="M1167" s="491"/>
      <c r="N1167" s="491"/>
    </row>
    <row r="1168" spans="13:14" x14ac:dyDescent="0.2">
      <c r="M1168" s="491"/>
      <c r="N1168" s="491"/>
    </row>
    <row r="1169" spans="13:14" x14ac:dyDescent="0.2">
      <c r="M1169" s="491"/>
      <c r="N1169" s="491"/>
    </row>
    <row r="1170" spans="13:14" x14ac:dyDescent="0.2">
      <c r="M1170" s="491"/>
      <c r="N1170" s="491"/>
    </row>
    <row r="1171" spans="13:14" x14ac:dyDescent="0.2">
      <c r="M1171" s="491"/>
      <c r="N1171" s="491"/>
    </row>
    <row r="1172" spans="13:14" x14ac:dyDescent="0.2">
      <c r="M1172" s="491"/>
      <c r="N1172" s="491"/>
    </row>
    <row r="1173" spans="13:14" x14ac:dyDescent="0.2">
      <c r="M1173" s="491"/>
      <c r="N1173" s="491"/>
    </row>
    <row r="1174" spans="13:14" x14ac:dyDescent="0.2">
      <c r="M1174" s="491"/>
      <c r="N1174" s="491"/>
    </row>
    <row r="1175" spans="13:14" x14ac:dyDescent="0.2">
      <c r="M1175" s="491"/>
      <c r="N1175" s="491"/>
    </row>
    <row r="1176" spans="13:14" x14ac:dyDescent="0.2">
      <c r="M1176" s="491"/>
      <c r="N1176" s="491"/>
    </row>
    <row r="1177" spans="13:14" x14ac:dyDescent="0.2">
      <c r="M1177" s="491"/>
      <c r="N1177" s="491"/>
    </row>
    <row r="1178" spans="13:14" x14ac:dyDescent="0.2">
      <c r="M1178" s="491"/>
      <c r="N1178" s="491"/>
    </row>
    <row r="1179" spans="13:14" x14ac:dyDescent="0.2">
      <c r="M1179" s="491"/>
      <c r="N1179" s="491"/>
    </row>
    <row r="1180" spans="13:14" x14ac:dyDescent="0.2">
      <c r="M1180" s="491"/>
      <c r="N1180" s="491"/>
    </row>
    <row r="1181" spans="13:14" x14ac:dyDescent="0.2">
      <c r="M1181" s="491"/>
      <c r="N1181" s="491"/>
    </row>
    <row r="1182" spans="13:14" x14ac:dyDescent="0.2">
      <c r="M1182" s="491"/>
      <c r="N1182" s="491"/>
    </row>
    <row r="1183" spans="13:14" x14ac:dyDescent="0.2">
      <c r="M1183" s="491"/>
      <c r="N1183" s="491"/>
    </row>
    <row r="1184" spans="13:14" x14ac:dyDescent="0.2">
      <c r="M1184" s="491"/>
      <c r="N1184" s="491"/>
    </row>
    <row r="1185" spans="13:14" x14ac:dyDescent="0.2">
      <c r="M1185" s="491"/>
      <c r="N1185" s="491"/>
    </row>
    <row r="1186" spans="13:14" x14ac:dyDescent="0.2">
      <c r="M1186" s="491"/>
      <c r="N1186" s="491"/>
    </row>
    <row r="1187" spans="13:14" x14ac:dyDescent="0.2">
      <c r="M1187" s="491"/>
      <c r="N1187" s="491"/>
    </row>
    <row r="1188" spans="13:14" x14ac:dyDescent="0.2">
      <c r="M1188" s="491"/>
      <c r="N1188" s="491"/>
    </row>
    <row r="1189" spans="13:14" x14ac:dyDescent="0.2">
      <c r="M1189" s="491"/>
      <c r="N1189" s="491"/>
    </row>
    <row r="1190" spans="13:14" x14ac:dyDescent="0.2">
      <c r="M1190" s="491"/>
      <c r="N1190" s="491"/>
    </row>
    <row r="1191" spans="13:14" x14ac:dyDescent="0.2">
      <c r="M1191" s="491"/>
      <c r="N1191" s="491"/>
    </row>
    <row r="1192" spans="13:14" x14ac:dyDescent="0.2">
      <c r="M1192" s="491"/>
      <c r="N1192" s="491"/>
    </row>
    <row r="1193" spans="13:14" x14ac:dyDescent="0.2">
      <c r="M1193" s="491"/>
      <c r="N1193" s="491"/>
    </row>
    <row r="1194" spans="13:14" x14ac:dyDescent="0.2">
      <c r="M1194" s="491"/>
      <c r="N1194" s="491"/>
    </row>
    <row r="1195" spans="13:14" x14ac:dyDescent="0.2">
      <c r="M1195" s="491"/>
      <c r="N1195" s="491"/>
    </row>
    <row r="1196" spans="13:14" x14ac:dyDescent="0.2">
      <c r="M1196" s="491"/>
      <c r="N1196" s="491"/>
    </row>
    <row r="1197" spans="13:14" x14ac:dyDescent="0.2">
      <c r="M1197" s="491"/>
      <c r="N1197" s="491"/>
    </row>
    <row r="1198" spans="13:14" x14ac:dyDescent="0.2">
      <c r="M1198" s="491"/>
      <c r="N1198" s="491"/>
    </row>
    <row r="1199" spans="13:14" x14ac:dyDescent="0.2">
      <c r="M1199" s="491"/>
      <c r="N1199" s="491"/>
    </row>
    <row r="1200" spans="13:14" x14ac:dyDescent="0.2">
      <c r="M1200" s="491"/>
      <c r="N1200" s="491"/>
    </row>
    <row r="1201" spans="13:14" x14ac:dyDescent="0.2">
      <c r="M1201" s="491"/>
      <c r="N1201" s="491"/>
    </row>
    <row r="1202" spans="13:14" x14ac:dyDescent="0.2">
      <c r="M1202" s="491"/>
      <c r="N1202" s="491"/>
    </row>
    <row r="1203" spans="13:14" x14ac:dyDescent="0.2">
      <c r="M1203" s="491"/>
      <c r="N1203" s="491"/>
    </row>
    <row r="1204" spans="13:14" x14ac:dyDescent="0.2">
      <c r="M1204" s="491"/>
      <c r="N1204" s="491"/>
    </row>
    <row r="1205" spans="13:14" x14ac:dyDescent="0.2">
      <c r="M1205" s="491"/>
      <c r="N1205" s="491"/>
    </row>
    <row r="1206" spans="13:14" x14ac:dyDescent="0.2">
      <c r="M1206" s="491"/>
      <c r="N1206" s="491"/>
    </row>
    <row r="1207" spans="13:14" x14ac:dyDescent="0.2">
      <c r="M1207" s="491"/>
      <c r="N1207" s="491"/>
    </row>
    <row r="1208" spans="13:14" x14ac:dyDescent="0.2">
      <c r="M1208" s="491"/>
      <c r="N1208" s="491"/>
    </row>
    <row r="1209" spans="13:14" x14ac:dyDescent="0.2">
      <c r="M1209" s="491"/>
      <c r="N1209" s="491"/>
    </row>
    <row r="1210" spans="13:14" x14ac:dyDescent="0.2">
      <c r="M1210" s="491"/>
      <c r="N1210" s="491"/>
    </row>
    <row r="1211" spans="13:14" x14ac:dyDescent="0.2">
      <c r="M1211" s="491"/>
      <c r="N1211" s="491"/>
    </row>
    <row r="1212" spans="13:14" x14ac:dyDescent="0.2">
      <c r="M1212" s="491"/>
      <c r="N1212" s="491"/>
    </row>
    <row r="1213" spans="13:14" x14ac:dyDescent="0.2">
      <c r="M1213" s="491"/>
      <c r="N1213" s="491"/>
    </row>
    <row r="1214" spans="13:14" x14ac:dyDescent="0.2">
      <c r="M1214" s="491"/>
      <c r="N1214" s="491"/>
    </row>
    <row r="1215" spans="13:14" x14ac:dyDescent="0.2">
      <c r="M1215" s="491"/>
      <c r="N1215" s="491"/>
    </row>
    <row r="1216" spans="13:14" x14ac:dyDescent="0.2">
      <c r="M1216" s="491"/>
      <c r="N1216" s="491"/>
    </row>
    <row r="1217" spans="13:14" x14ac:dyDescent="0.2">
      <c r="M1217" s="491"/>
      <c r="N1217" s="491"/>
    </row>
    <row r="1218" spans="13:14" x14ac:dyDescent="0.2">
      <c r="M1218" s="491"/>
      <c r="N1218" s="491"/>
    </row>
    <row r="1219" spans="13:14" x14ac:dyDescent="0.2">
      <c r="M1219" s="491"/>
      <c r="N1219" s="491"/>
    </row>
    <row r="1220" spans="13:14" x14ac:dyDescent="0.2">
      <c r="M1220" s="491"/>
      <c r="N1220" s="491"/>
    </row>
    <row r="1221" spans="13:14" x14ac:dyDescent="0.2">
      <c r="M1221" s="491"/>
      <c r="N1221" s="491"/>
    </row>
    <row r="1222" spans="13:14" x14ac:dyDescent="0.2">
      <c r="M1222" s="491"/>
      <c r="N1222" s="491"/>
    </row>
    <row r="1223" spans="13:14" x14ac:dyDescent="0.2">
      <c r="M1223" s="491"/>
      <c r="N1223" s="491"/>
    </row>
    <row r="1224" spans="13:14" x14ac:dyDescent="0.2">
      <c r="M1224" s="491"/>
      <c r="N1224" s="491"/>
    </row>
    <row r="1225" spans="13:14" x14ac:dyDescent="0.2">
      <c r="M1225" s="491"/>
      <c r="N1225" s="491"/>
    </row>
    <row r="1226" spans="13:14" x14ac:dyDescent="0.2">
      <c r="M1226" s="491"/>
      <c r="N1226" s="491"/>
    </row>
    <row r="1227" spans="13:14" x14ac:dyDescent="0.2">
      <c r="M1227" s="491"/>
      <c r="N1227" s="491"/>
    </row>
    <row r="1228" spans="13:14" x14ac:dyDescent="0.2">
      <c r="M1228" s="491"/>
      <c r="N1228" s="491"/>
    </row>
    <row r="1229" spans="13:14" x14ac:dyDescent="0.2">
      <c r="M1229" s="491"/>
      <c r="N1229" s="491"/>
    </row>
    <row r="1230" spans="13:14" x14ac:dyDescent="0.2">
      <c r="M1230" s="491"/>
      <c r="N1230" s="491"/>
    </row>
    <row r="1231" spans="13:14" x14ac:dyDescent="0.2">
      <c r="M1231" s="491"/>
      <c r="N1231" s="491"/>
    </row>
    <row r="1232" spans="13:14" x14ac:dyDescent="0.2">
      <c r="M1232" s="491"/>
      <c r="N1232" s="491"/>
    </row>
    <row r="1233" spans="13:14" x14ac:dyDescent="0.2">
      <c r="M1233" s="491"/>
      <c r="N1233" s="491"/>
    </row>
    <row r="1234" spans="13:14" x14ac:dyDescent="0.2">
      <c r="M1234" s="491"/>
      <c r="N1234" s="491"/>
    </row>
    <row r="1235" spans="13:14" x14ac:dyDescent="0.2">
      <c r="M1235" s="491"/>
      <c r="N1235" s="491"/>
    </row>
    <row r="1236" spans="13:14" x14ac:dyDescent="0.2">
      <c r="M1236" s="491"/>
      <c r="N1236" s="491"/>
    </row>
    <row r="1237" spans="13:14" x14ac:dyDescent="0.2">
      <c r="M1237" s="491"/>
      <c r="N1237" s="491"/>
    </row>
    <row r="1238" spans="13:14" x14ac:dyDescent="0.2">
      <c r="M1238" s="491"/>
      <c r="N1238" s="491"/>
    </row>
    <row r="1239" spans="13:14" x14ac:dyDescent="0.2">
      <c r="M1239" s="491"/>
      <c r="N1239" s="491"/>
    </row>
    <row r="1240" spans="13:14" x14ac:dyDescent="0.2">
      <c r="M1240" s="491"/>
      <c r="N1240" s="491"/>
    </row>
    <row r="1241" spans="13:14" x14ac:dyDescent="0.2">
      <c r="M1241" s="491"/>
      <c r="N1241" s="491"/>
    </row>
    <row r="1242" spans="13:14" x14ac:dyDescent="0.2">
      <c r="M1242" s="491"/>
      <c r="N1242" s="491"/>
    </row>
    <row r="1243" spans="13:14" x14ac:dyDescent="0.2">
      <c r="M1243" s="491"/>
      <c r="N1243" s="491"/>
    </row>
    <row r="1244" spans="13:14" x14ac:dyDescent="0.2">
      <c r="M1244" s="491"/>
      <c r="N1244" s="491"/>
    </row>
    <row r="1245" spans="13:14" x14ac:dyDescent="0.2">
      <c r="M1245" s="491"/>
      <c r="N1245" s="491"/>
    </row>
    <row r="1246" spans="13:14" x14ac:dyDescent="0.2">
      <c r="M1246" s="491"/>
      <c r="N1246" s="491"/>
    </row>
    <row r="1247" spans="13:14" x14ac:dyDescent="0.2">
      <c r="M1247" s="491"/>
      <c r="N1247" s="491"/>
    </row>
    <row r="1248" spans="13:14" x14ac:dyDescent="0.2">
      <c r="M1248" s="491"/>
      <c r="N1248" s="491"/>
    </row>
    <row r="1249" spans="13:14" x14ac:dyDescent="0.2">
      <c r="M1249" s="491"/>
      <c r="N1249" s="491"/>
    </row>
    <row r="1250" spans="13:14" x14ac:dyDescent="0.2">
      <c r="M1250" s="491"/>
      <c r="N1250" s="491"/>
    </row>
    <row r="1251" spans="13:14" x14ac:dyDescent="0.2">
      <c r="M1251" s="491"/>
      <c r="N1251" s="491"/>
    </row>
    <row r="1252" spans="13:14" x14ac:dyDescent="0.2">
      <c r="M1252" s="491"/>
      <c r="N1252" s="491"/>
    </row>
    <row r="1253" spans="13:14" x14ac:dyDescent="0.2">
      <c r="M1253" s="491"/>
      <c r="N1253" s="491"/>
    </row>
    <row r="1254" spans="13:14" x14ac:dyDescent="0.2">
      <c r="M1254" s="491"/>
      <c r="N1254" s="491"/>
    </row>
    <row r="1255" spans="13:14" x14ac:dyDescent="0.2">
      <c r="M1255" s="491"/>
      <c r="N1255" s="491"/>
    </row>
    <row r="1256" spans="13:14" x14ac:dyDescent="0.2">
      <c r="M1256" s="491"/>
      <c r="N1256" s="491"/>
    </row>
    <row r="1257" spans="13:14" x14ac:dyDescent="0.2">
      <c r="M1257" s="491"/>
      <c r="N1257" s="491"/>
    </row>
    <row r="1258" spans="13:14" x14ac:dyDescent="0.2">
      <c r="M1258" s="491"/>
      <c r="N1258" s="491"/>
    </row>
    <row r="1259" spans="13:14" x14ac:dyDescent="0.2">
      <c r="M1259" s="491"/>
      <c r="N1259" s="491"/>
    </row>
    <row r="1260" spans="13:14" x14ac:dyDescent="0.2">
      <c r="M1260" s="491"/>
      <c r="N1260" s="491"/>
    </row>
    <row r="1261" spans="13:14" x14ac:dyDescent="0.2">
      <c r="M1261" s="491"/>
      <c r="N1261" s="491"/>
    </row>
    <row r="1262" spans="13:14" x14ac:dyDescent="0.2">
      <c r="M1262" s="491"/>
      <c r="N1262" s="491"/>
    </row>
    <row r="1263" spans="13:14" x14ac:dyDescent="0.2">
      <c r="M1263" s="491"/>
      <c r="N1263" s="491"/>
    </row>
    <row r="1264" spans="13:14" x14ac:dyDescent="0.2">
      <c r="M1264" s="491"/>
      <c r="N1264" s="491"/>
    </row>
    <row r="1265" spans="13:14" x14ac:dyDescent="0.2">
      <c r="M1265" s="491"/>
      <c r="N1265" s="491"/>
    </row>
    <row r="1266" spans="13:14" x14ac:dyDescent="0.2">
      <c r="M1266" s="491"/>
      <c r="N1266" s="491"/>
    </row>
    <row r="1267" spans="13:14" x14ac:dyDescent="0.2">
      <c r="M1267" s="491"/>
      <c r="N1267" s="491"/>
    </row>
    <row r="1268" spans="13:14" x14ac:dyDescent="0.2">
      <c r="M1268" s="491"/>
      <c r="N1268" s="491"/>
    </row>
    <row r="1269" spans="13:14" x14ac:dyDescent="0.2">
      <c r="M1269" s="491"/>
      <c r="N1269" s="491"/>
    </row>
    <row r="1270" spans="13:14" x14ac:dyDescent="0.2">
      <c r="M1270" s="491"/>
      <c r="N1270" s="491"/>
    </row>
    <row r="1271" spans="13:14" x14ac:dyDescent="0.2">
      <c r="M1271" s="491"/>
      <c r="N1271" s="491"/>
    </row>
    <row r="1272" spans="13:14" x14ac:dyDescent="0.2">
      <c r="M1272" s="491"/>
      <c r="N1272" s="491"/>
    </row>
    <row r="1273" spans="13:14" x14ac:dyDescent="0.2">
      <c r="M1273" s="491"/>
      <c r="N1273" s="491"/>
    </row>
    <row r="1274" spans="13:14" x14ac:dyDescent="0.2">
      <c r="M1274" s="491"/>
      <c r="N1274" s="491"/>
    </row>
    <row r="1275" spans="13:14" x14ac:dyDescent="0.2">
      <c r="M1275" s="491"/>
      <c r="N1275" s="491"/>
    </row>
    <row r="1276" spans="13:14" x14ac:dyDescent="0.2">
      <c r="M1276" s="491"/>
      <c r="N1276" s="491"/>
    </row>
    <row r="1277" spans="13:14" x14ac:dyDescent="0.2">
      <c r="M1277" s="491"/>
      <c r="N1277" s="491"/>
    </row>
    <row r="1278" spans="13:14" x14ac:dyDescent="0.2">
      <c r="M1278" s="491"/>
      <c r="N1278" s="491"/>
    </row>
    <row r="1279" spans="13:14" x14ac:dyDescent="0.2">
      <c r="M1279" s="491"/>
      <c r="N1279" s="491"/>
    </row>
    <row r="1280" spans="13:14" x14ac:dyDescent="0.2">
      <c r="M1280" s="491"/>
      <c r="N1280" s="491"/>
    </row>
    <row r="1281" spans="13:14" x14ac:dyDescent="0.2">
      <c r="M1281" s="491"/>
      <c r="N1281" s="491"/>
    </row>
    <row r="1282" spans="13:14" x14ac:dyDescent="0.2">
      <c r="M1282" s="491"/>
      <c r="N1282" s="491"/>
    </row>
    <row r="1283" spans="13:14" x14ac:dyDescent="0.2">
      <c r="M1283" s="491"/>
      <c r="N1283" s="491"/>
    </row>
    <row r="1284" spans="13:14" x14ac:dyDescent="0.2">
      <c r="M1284" s="491"/>
      <c r="N1284" s="491"/>
    </row>
    <row r="1285" spans="13:14" x14ac:dyDescent="0.2">
      <c r="M1285" s="491"/>
      <c r="N1285" s="491"/>
    </row>
    <row r="1286" spans="13:14" x14ac:dyDescent="0.2">
      <c r="M1286" s="491"/>
      <c r="N1286" s="491"/>
    </row>
    <row r="1287" spans="13:14" x14ac:dyDescent="0.2">
      <c r="M1287" s="491"/>
      <c r="N1287" s="491"/>
    </row>
    <row r="1288" spans="13:14" x14ac:dyDescent="0.2">
      <c r="M1288" s="491"/>
      <c r="N1288" s="491"/>
    </row>
    <row r="1289" spans="13:14" x14ac:dyDescent="0.2">
      <c r="M1289" s="491"/>
      <c r="N1289" s="491"/>
    </row>
    <row r="1290" spans="13:14" x14ac:dyDescent="0.2">
      <c r="M1290" s="491"/>
      <c r="N1290" s="491"/>
    </row>
    <row r="1291" spans="13:14" x14ac:dyDescent="0.2">
      <c r="M1291" s="491"/>
      <c r="N1291" s="491"/>
    </row>
    <row r="1292" spans="13:14" x14ac:dyDescent="0.2">
      <c r="M1292" s="491"/>
      <c r="N1292" s="491"/>
    </row>
    <row r="1293" spans="13:14" x14ac:dyDescent="0.2">
      <c r="M1293" s="491"/>
      <c r="N1293" s="491"/>
    </row>
    <row r="1294" spans="13:14" x14ac:dyDescent="0.2">
      <c r="M1294" s="491"/>
      <c r="N1294" s="491"/>
    </row>
    <row r="1295" spans="13:14" x14ac:dyDescent="0.2">
      <c r="M1295" s="491"/>
      <c r="N1295" s="491"/>
    </row>
    <row r="1296" spans="13:14" x14ac:dyDescent="0.2">
      <c r="M1296" s="491"/>
      <c r="N1296" s="491"/>
    </row>
    <row r="1297" spans="13:14" x14ac:dyDescent="0.2">
      <c r="M1297" s="491"/>
      <c r="N1297" s="491"/>
    </row>
    <row r="1298" spans="13:14" x14ac:dyDescent="0.2">
      <c r="M1298" s="491"/>
      <c r="N1298" s="491"/>
    </row>
    <row r="1299" spans="13:14" x14ac:dyDescent="0.2">
      <c r="M1299" s="491"/>
      <c r="N1299" s="491"/>
    </row>
    <row r="1300" spans="13:14" x14ac:dyDescent="0.2">
      <c r="M1300" s="491"/>
      <c r="N1300" s="491"/>
    </row>
    <row r="1301" spans="13:14" x14ac:dyDescent="0.2">
      <c r="M1301" s="491"/>
      <c r="N1301" s="491"/>
    </row>
    <row r="1302" spans="13:14" x14ac:dyDescent="0.2">
      <c r="M1302" s="491"/>
      <c r="N1302" s="491"/>
    </row>
    <row r="1303" spans="13:14" x14ac:dyDescent="0.2">
      <c r="M1303" s="491"/>
      <c r="N1303" s="491"/>
    </row>
    <row r="1304" spans="13:14" x14ac:dyDescent="0.2">
      <c r="M1304" s="491"/>
      <c r="N1304" s="491"/>
    </row>
    <row r="1305" spans="13:14" x14ac:dyDescent="0.2">
      <c r="M1305" s="491"/>
      <c r="N1305" s="491"/>
    </row>
    <row r="1306" spans="13:14" x14ac:dyDescent="0.2">
      <c r="M1306" s="491"/>
      <c r="N1306" s="491"/>
    </row>
    <row r="1307" spans="13:14" x14ac:dyDescent="0.2">
      <c r="M1307" s="491"/>
      <c r="N1307" s="491"/>
    </row>
    <row r="1308" spans="13:14" x14ac:dyDescent="0.2">
      <c r="M1308" s="491"/>
      <c r="N1308" s="491"/>
    </row>
    <row r="1309" spans="13:14" x14ac:dyDescent="0.2">
      <c r="M1309" s="491"/>
      <c r="N1309" s="491"/>
    </row>
    <row r="1310" spans="13:14" x14ac:dyDescent="0.2">
      <c r="M1310" s="491"/>
      <c r="N1310" s="491"/>
    </row>
    <row r="1311" spans="13:14" x14ac:dyDescent="0.2">
      <c r="M1311" s="491"/>
      <c r="N1311" s="491"/>
    </row>
    <row r="1312" spans="13:14" x14ac:dyDescent="0.2">
      <c r="M1312" s="491"/>
      <c r="N1312" s="491"/>
    </row>
    <row r="1313" spans="13:14" x14ac:dyDescent="0.2">
      <c r="M1313" s="491"/>
      <c r="N1313" s="491"/>
    </row>
    <row r="1314" spans="13:14" x14ac:dyDescent="0.2">
      <c r="M1314" s="491"/>
      <c r="N1314" s="491"/>
    </row>
    <row r="1315" spans="13:14" x14ac:dyDescent="0.2">
      <c r="M1315" s="491"/>
      <c r="N1315" s="491"/>
    </row>
    <row r="1316" spans="13:14" x14ac:dyDescent="0.2">
      <c r="M1316" s="491"/>
      <c r="N1316" s="491"/>
    </row>
    <row r="1317" spans="13:14" x14ac:dyDescent="0.2">
      <c r="M1317" s="491"/>
      <c r="N1317" s="491"/>
    </row>
    <row r="1318" spans="13:14" x14ac:dyDescent="0.2">
      <c r="M1318" s="491"/>
      <c r="N1318" s="491"/>
    </row>
    <row r="1319" spans="13:14" x14ac:dyDescent="0.2">
      <c r="M1319" s="491"/>
      <c r="N1319" s="491"/>
    </row>
    <row r="1320" spans="13:14" x14ac:dyDescent="0.2">
      <c r="M1320" s="491"/>
      <c r="N1320" s="491"/>
    </row>
    <row r="1321" spans="13:14" x14ac:dyDescent="0.2">
      <c r="M1321" s="491"/>
      <c r="N1321" s="491"/>
    </row>
    <row r="1322" spans="13:14" x14ac:dyDescent="0.2">
      <c r="M1322" s="491"/>
      <c r="N1322" s="491"/>
    </row>
    <row r="1323" spans="13:14" x14ac:dyDescent="0.2">
      <c r="M1323" s="491"/>
      <c r="N1323" s="491"/>
    </row>
    <row r="1324" spans="13:14" x14ac:dyDescent="0.2">
      <c r="M1324" s="491"/>
      <c r="N1324" s="491"/>
    </row>
    <row r="1325" spans="13:14" x14ac:dyDescent="0.2">
      <c r="M1325" s="491"/>
      <c r="N1325" s="491"/>
    </row>
    <row r="1326" spans="13:14" x14ac:dyDescent="0.2">
      <c r="M1326" s="491"/>
      <c r="N1326" s="491"/>
    </row>
    <row r="1327" spans="13:14" x14ac:dyDescent="0.2">
      <c r="M1327" s="491"/>
      <c r="N1327" s="491"/>
    </row>
    <row r="1328" spans="13:14" x14ac:dyDescent="0.2">
      <c r="M1328" s="491"/>
      <c r="N1328" s="491"/>
    </row>
    <row r="1329" spans="13:14" x14ac:dyDescent="0.2">
      <c r="M1329" s="491"/>
      <c r="N1329" s="491"/>
    </row>
    <row r="1330" spans="13:14" x14ac:dyDescent="0.2">
      <c r="M1330" s="491"/>
      <c r="N1330" s="491"/>
    </row>
    <row r="1331" spans="13:14" x14ac:dyDescent="0.2">
      <c r="M1331" s="491"/>
      <c r="N1331" s="491"/>
    </row>
    <row r="1332" spans="13:14" x14ac:dyDescent="0.2">
      <c r="M1332" s="491"/>
      <c r="N1332" s="491"/>
    </row>
    <row r="1333" spans="13:14" x14ac:dyDescent="0.2">
      <c r="M1333" s="491"/>
      <c r="N1333" s="491"/>
    </row>
    <row r="1334" spans="13:14" x14ac:dyDescent="0.2">
      <c r="M1334" s="491"/>
      <c r="N1334" s="491"/>
    </row>
    <row r="1335" spans="13:14" x14ac:dyDescent="0.2">
      <c r="M1335" s="491"/>
      <c r="N1335" s="491"/>
    </row>
    <row r="1336" spans="13:14" x14ac:dyDescent="0.2">
      <c r="M1336" s="491"/>
      <c r="N1336" s="491"/>
    </row>
    <row r="1337" spans="13:14" x14ac:dyDescent="0.2">
      <c r="M1337" s="491"/>
      <c r="N1337" s="491"/>
    </row>
    <row r="1338" spans="13:14" x14ac:dyDescent="0.2">
      <c r="M1338" s="491"/>
      <c r="N1338" s="491"/>
    </row>
    <row r="1339" spans="13:14" x14ac:dyDescent="0.2">
      <c r="M1339" s="491"/>
      <c r="N1339" s="491"/>
    </row>
    <row r="1340" spans="13:14" x14ac:dyDescent="0.2">
      <c r="M1340" s="491"/>
      <c r="N1340" s="491"/>
    </row>
    <row r="1341" spans="13:14" x14ac:dyDescent="0.2">
      <c r="M1341" s="491"/>
      <c r="N1341" s="491"/>
    </row>
    <row r="1342" spans="13:14" x14ac:dyDescent="0.2">
      <c r="M1342" s="491"/>
      <c r="N1342" s="491"/>
    </row>
    <row r="1343" spans="13:14" x14ac:dyDescent="0.2">
      <c r="M1343" s="491"/>
      <c r="N1343" s="491"/>
    </row>
    <row r="1344" spans="13:14" x14ac:dyDescent="0.2">
      <c r="M1344" s="491"/>
      <c r="N1344" s="491"/>
    </row>
    <row r="1345" spans="13:14" x14ac:dyDescent="0.2">
      <c r="M1345" s="491"/>
      <c r="N1345" s="491"/>
    </row>
    <row r="1346" spans="13:14" x14ac:dyDescent="0.2">
      <c r="M1346" s="491"/>
      <c r="N1346" s="491"/>
    </row>
    <row r="1347" spans="13:14" x14ac:dyDescent="0.2">
      <c r="M1347" s="491"/>
      <c r="N1347" s="491"/>
    </row>
    <row r="1348" spans="13:14" x14ac:dyDescent="0.2">
      <c r="M1348" s="491"/>
      <c r="N1348" s="491"/>
    </row>
    <row r="1349" spans="13:14" x14ac:dyDescent="0.2">
      <c r="M1349" s="491"/>
      <c r="N1349" s="491"/>
    </row>
    <row r="1350" spans="13:14" x14ac:dyDescent="0.2">
      <c r="M1350" s="491"/>
      <c r="N1350" s="491"/>
    </row>
    <row r="1351" spans="13:14" x14ac:dyDescent="0.2">
      <c r="M1351" s="491"/>
      <c r="N1351" s="491"/>
    </row>
    <row r="1352" spans="13:14" x14ac:dyDescent="0.2">
      <c r="M1352" s="491"/>
      <c r="N1352" s="491"/>
    </row>
    <row r="1353" spans="13:14" x14ac:dyDescent="0.2">
      <c r="M1353" s="491"/>
      <c r="N1353" s="491"/>
    </row>
    <row r="1354" spans="13:14" x14ac:dyDescent="0.2">
      <c r="M1354" s="491"/>
      <c r="N1354" s="491"/>
    </row>
    <row r="1355" spans="13:14" x14ac:dyDescent="0.2">
      <c r="M1355" s="491"/>
      <c r="N1355" s="491"/>
    </row>
    <row r="1356" spans="13:14" x14ac:dyDescent="0.2">
      <c r="M1356" s="491"/>
      <c r="N1356" s="491"/>
    </row>
    <row r="1357" spans="13:14" x14ac:dyDescent="0.2">
      <c r="M1357" s="491"/>
      <c r="N1357" s="491"/>
    </row>
    <row r="1358" spans="13:14" x14ac:dyDescent="0.2">
      <c r="M1358" s="491"/>
      <c r="N1358" s="491"/>
    </row>
    <row r="1359" spans="13:14" x14ac:dyDescent="0.2">
      <c r="M1359" s="491"/>
      <c r="N1359" s="491"/>
    </row>
    <row r="1360" spans="13:14" x14ac:dyDescent="0.2">
      <c r="M1360" s="491"/>
      <c r="N1360" s="491"/>
    </row>
    <row r="1361" spans="13:14" x14ac:dyDescent="0.2">
      <c r="M1361" s="491"/>
      <c r="N1361" s="491"/>
    </row>
    <row r="1362" spans="13:14" x14ac:dyDescent="0.2">
      <c r="M1362" s="491"/>
      <c r="N1362" s="491"/>
    </row>
    <row r="1363" spans="13:14" x14ac:dyDescent="0.2">
      <c r="M1363" s="491"/>
      <c r="N1363" s="491"/>
    </row>
    <row r="1364" spans="13:14" x14ac:dyDescent="0.2">
      <c r="M1364" s="491"/>
      <c r="N1364" s="491"/>
    </row>
    <row r="1365" spans="13:14" x14ac:dyDescent="0.2">
      <c r="M1365" s="491"/>
      <c r="N1365" s="491"/>
    </row>
    <row r="1366" spans="13:14" x14ac:dyDescent="0.2">
      <c r="M1366" s="491"/>
      <c r="N1366" s="491"/>
    </row>
    <row r="1367" spans="13:14" x14ac:dyDescent="0.2">
      <c r="M1367" s="491"/>
      <c r="N1367" s="491"/>
    </row>
    <row r="1368" spans="13:14" x14ac:dyDescent="0.2">
      <c r="M1368" s="491"/>
      <c r="N1368" s="491"/>
    </row>
    <row r="1369" spans="13:14" x14ac:dyDescent="0.2">
      <c r="M1369" s="491"/>
      <c r="N1369" s="491"/>
    </row>
    <row r="1370" spans="13:14" x14ac:dyDescent="0.2">
      <c r="M1370" s="491"/>
      <c r="N1370" s="491"/>
    </row>
    <row r="1371" spans="13:14" x14ac:dyDescent="0.2">
      <c r="M1371" s="491"/>
      <c r="N1371" s="491"/>
    </row>
    <row r="1372" spans="13:14" x14ac:dyDescent="0.2">
      <c r="M1372" s="491"/>
      <c r="N1372" s="491"/>
    </row>
    <row r="1373" spans="13:14" x14ac:dyDescent="0.2">
      <c r="M1373" s="491"/>
      <c r="N1373" s="491"/>
    </row>
    <row r="1374" spans="13:14" x14ac:dyDescent="0.2">
      <c r="M1374" s="491"/>
      <c r="N1374" s="491"/>
    </row>
    <row r="1375" spans="13:14" x14ac:dyDescent="0.2">
      <c r="M1375" s="491"/>
      <c r="N1375" s="491"/>
    </row>
    <row r="1376" spans="13:14" x14ac:dyDescent="0.2">
      <c r="M1376" s="491"/>
      <c r="N1376" s="491"/>
    </row>
    <row r="1377" spans="13:14" x14ac:dyDescent="0.2">
      <c r="M1377" s="491"/>
      <c r="N1377" s="491"/>
    </row>
    <row r="1378" spans="13:14" x14ac:dyDescent="0.2">
      <c r="M1378" s="491"/>
      <c r="N1378" s="491"/>
    </row>
    <row r="1379" spans="13:14" x14ac:dyDescent="0.2">
      <c r="M1379" s="491"/>
      <c r="N1379" s="491"/>
    </row>
    <row r="1380" spans="13:14" x14ac:dyDescent="0.2">
      <c r="M1380" s="491"/>
      <c r="N1380" s="491"/>
    </row>
    <row r="1381" spans="13:14" x14ac:dyDescent="0.2">
      <c r="M1381" s="491"/>
      <c r="N1381" s="491"/>
    </row>
    <row r="1382" spans="13:14" x14ac:dyDescent="0.2">
      <c r="M1382" s="491"/>
      <c r="N1382" s="491"/>
    </row>
    <row r="1383" spans="13:14" x14ac:dyDescent="0.2">
      <c r="M1383" s="491"/>
      <c r="N1383" s="491"/>
    </row>
    <row r="1384" spans="13:14" x14ac:dyDescent="0.2">
      <c r="M1384" s="491"/>
      <c r="N1384" s="491"/>
    </row>
    <row r="1385" spans="13:14" x14ac:dyDescent="0.2">
      <c r="M1385" s="491"/>
      <c r="N1385" s="491"/>
    </row>
    <row r="1386" spans="13:14" x14ac:dyDescent="0.2">
      <c r="M1386" s="491"/>
      <c r="N1386" s="491"/>
    </row>
    <row r="1387" spans="13:14" x14ac:dyDescent="0.2">
      <c r="M1387" s="491"/>
      <c r="N1387" s="491"/>
    </row>
    <row r="1388" spans="13:14" x14ac:dyDescent="0.2">
      <c r="M1388" s="491"/>
      <c r="N1388" s="491"/>
    </row>
    <row r="1389" spans="13:14" x14ac:dyDescent="0.2">
      <c r="M1389" s="491"/>
      <c r="N1389" s="491"/>
    </row>
    <row r="1390" spans="13:14" x14ac:dyDescent="0.2">
      <c r="M1390" s="491"/>
      <c r="N1390" s="491"/>
    </row>
    <row r="1391" spans="13:14" x14ac:dyDescent="0.2">
      <c r="M1391" s="491"/>
      <c r="N1391" s="491"/>
    </row>
    <row r="1392" spans="13:14" x14ac:dyDescent="0.2">
      <c r="M1392" s="491"/>
      <c r="N1392" s="491"/>
    </row>
    <row r="1393" spans="13:14" x14ac:dyDescent="0.2">
      <c r="M1393" s="491"/>
      <c r="N1393" s="491"/>
    </row>
    <row r="1394" spans="13:14" x14ac:dyDescent="0.2">
      <c r="M1394" s="491"/>
      <c r="N1394" s="491"/>
    </row>
    <row r="1395" spans="13:14" x14ac:dyDescent="0.2">
      <c r="M1395" s="491"/>
      <c r="N1395" s="491"/>
    </row>
    <row r="1396" spans="13:14" x14ac:dyDescent="0.2">
      <c r="M1396" s="491"/>
      <c r="N1396" s="491"/>
    </row>
    <row r="1397" spans="13:14" x14ac:dyDescent="0.2">
      <c r="M1397" s="491"/>
      <c r="N1397" s="491"/>
    </row>
    <row r="1398" spans="13:14" x14ac:dyDescent="0.2">
      <c r="M1398" s="491"/>
      <c r="N1398" s="491"/>
    </row>
    <row r="1399" spans="13:14" x14ac:dyDescent="0.2">
      <c r="M1399" s="491"/>
      <c r="N1399" s="491"/>
    </row>
    <row r="1400" spans="13:14" x14ac:dyDescent="0.2">
      <c r="M1400" s="491"/>
      <c r="N1400" s="491"/>
    </row>
    <row r="1401" spans="13:14" x14ac:dyDescent="0.2">
      <c r="M1401" s="491"/>
      <c r="N1401" s="491"/>
    </row>
    <row r="1402" spans="13:14" x14ac:dyDescent="0.2">
      <c r="M1402" s="491"/>
      <c r="N1402" s="491"/>
    </row>
    <row r="1403" spans="13:14" x14ac:dyDescent="0.2">
      <c r="M1403" s="491"/>
      <c r="N1403" s="491"/>
    </row>
    <row r="1404" spans="13:14" x14ac:dyDescent="0.2">
      <c r="M1404" s="491"/>
      <c r="N1404" s="491"/>
    </row>
    <row r="1405" spans="13:14" x14ac:dyDescent="0.2">
      <c r="M1405" s="491"/>
      <c r="N1405" s="491"/>
    </row>
    <row r="1406" spans="13:14" x14ac:dyDescent="0.2">
      <c r="M1406" s="491"/>
      <c r="N1406" s="491"/>
    </row>
    <row r="1407" spans="13:14" x14ac:dyDescent="0.2">
      <c r="M1407" s="491"/>
      <c r="N1407" s="491"/>
    </row>
    <row r="1408" spans="13:14" x14ac:dyDescent="0.2">
      <c r="M1408" s="491"/>
      <c r="N1408" s="491"/>
    </row>
    <row r="1409" spans="13:14" x14ac:dyDescent="0.2">
      <c r="M1409" s="491"/>
      <c r="N1409" s="491"/>
    </row>
    <row r="1410" spans="13:14" x14ac:dyDescent="0.2">
      <c r="M1410" s="491"/>
      <c r="N1410" s="491"/>
    </row>
    <row r="1411" spans="13:14" x14ac:dyDescent="0.2">
      <c r="M1411" s="491"/>
      <c r="N1411" s="491"/>
    </row>
    <row r="1412" spans="13:14" x14ac:dyDescent="0.2">
      <c r="M1412" s="491"/>
      <c r="N1412" s="491"/>
    </row>
    <row r="1413" spans="13:14" x14ac:dyDescent="0.2">
      <c r="M1413" s="491"/>
      <c r="N1413" s="491"/>
    </row>
    <row r="1414" spans="13:14" x14ac:dyDescent="0.2">
      <c r="M1414" s="491"/>
      <c r="N1414" s="491"/>
    </row>
    <row r="1415" spans="13:14" x14ac:dyDescent="0.2">
      <c r="M1415" s="491"/>
      <c r="N1415" s="491"/>
    </row>
    <row r="1416" spans="13:14" x14ac:dyDescent="0.2">
      <c r="M1416" s="491"/>
      <c r="N1416" s="491"/>
    </row>
    <row r="1417" spans="13:14" x14ac:dyDescent="0.2">
      <c r="M1417" s="491"/>
      <c r="N1417" s="491"/>
    </row>
    <row r="1418" spans="13:14" x14ac:dyDescent="0.2">
      <c r="M1418" s="491"/>
      <c r="N1418" s="491"/>
    </row>
    <row r="1419" spans="13:14" x14ac:dyDescent="0.2">
      <c r="M1419" s="491"/>
      <c r="N1419" s="491"/>
    </row>
    <row r="1420" spans="13:14" x14ac:dyDescent="0.2">
      <c r="M1420" s="491"/>
      <c r="N1420" s="491"/>
    </row>
    <row r="1421" spans="13:14" x14ac:dyDescent="0.2">
      <c r="M1421" s="491"/>
      <c r="N1421" s="491"/>
    </row>
    <row r="1422" spans="13:14" x14ac:dyDescent="0.2">
      <c r="M1422" s="491"/>
      <c r="N1422" s="491"/>
    </row>
    <row r="1423" spans="13:14" x14ac:dyDescent="0.2">
      <c r="M1423" s="491"/>
      <c r="N1423" s="491"/>
    </row>
    <row r="1424" spans="13:14" x14ac:dyDescent="0.2">
      <c r="M1424" s="491"/>
      <c r="N1424" s="491"/>
    </row>
    <row r="1425" spans="13:14" x14ac:dyDescent="0.2">
      <c r="M1425" s="491"/>
      <c r="N1425" s="491"/>
    </row>
    <row r="1426" spans="13:14" x14ac:dyDescent="0.2">
      <c r="M1426" s="491"/>
      <c r="N1426" s="491"/>
    </row>
    <row r="1427" spans="13:14" x14ac:dyDescent="0.2">
      <c r="M1427" s="491"/>
      <c r="N1427" s="491"/>
    </row>
    <row r="1428" spans="13:14" x14ac:dyDescent="0.2">
      <c r="M1428" s="491"/>
      <c r="N1428" s="491"/>
    </row>
    <row r="1429" spans="13:14" x14ac:dyDescent="0.2">
      <c r="M1429" s="491"/>
      <c r="N1429" s="491"/>
    </row>
    <row r="1430" spans="13:14" x14ac:dyDescent="0.2">
      <c r="M1430" s="491"/>
      <c r="N1430" s="491"/>
    </row>
    <row r="1431" spans="13:14" x14ac:dyDescent="0.2">
      <c r="M1431" s="491"/>
      <c r="N1431" s="491"/>
    </row>
    <row r="1432" spans="13:14" x14ac:dyDescent="0.2">
      <c r="M1432" s="491"/>
      <c r="N1432" s="491"/>
    </row>
    <row r="1433" spans="13:14" x14ac:dyDescent="0.2">
      <c r="M1433" s="491"/>
      <c r="N1433" s="491"/>
    </row>
    <row r="1434" spans="13:14" x14ac:dyDescent="0.2">
      <c r="M1434" s="491"/>
      <c r="N1434" s="491"/>
    </row>
    <row r="1435" spans="13:14" x14ac:dyDescent="0.2">
      <c r="M1435" s="491"/>
      <c r="N1435" s="491"/>
    </row>
    <row r="1436" spans="13:14" x14ac:dyDescent="0.2">
      <c r="M1436" s="491"/>
      <c r="N1436" s="491"/>
    </row>
    <row r="1437" spans="13:14" x14ac:dyDescent="0.2">
      <c r="M1437" s="491"/>
      <c r="N1437" s="491"/>
    </row>
    <row r="1438" spans="13:14" x14ac:dyDescent="0.2">
      <c r="M1438" s="491"/>
      <c r="N1438" s="491"/>
    </row>
    <row r="1439" spans="13:14" x14ac:dyDescent="0.2">
      <c r="M1439" s="491"/>
      <c r="N1439" s="491"/>
    </row>
    <row r="1440" spans="13:14" x14ac:dyDescent="0.2">
      <c r="M1440" s="491"/>
      <c r="N1440" s="491"/>
    </row>
    <row r="1441" spans="13:14" x14ac:dyDescent="0.2">
      <c r="M1441" s="491"/>
      <c r="N1441" s="491"/>
    </row>
    <row r="1442" spans="13:14" x14ac:dyDescent="0.2">
      <c r="M1442" s="491"/>
      <c r="N1442" s="491"/>
    </row>
    <row r="1443" spans="13:14" x14ac:dyDescent="0.2">
      <c r="M1443" s="491"/>
      <c r="N1443" s="491"/>
    </row>
    <row r="1444" spans="13:14" x14ac:dyDescent="0.2">
      <c r="M1444" s="491"/>
      <c r="N1444" s="491"/>
    </row>
    <row r="1445" spans="13:14" x14ac:dyDescent="0.2">
      <c r="M1445" s="491"/>
      <c r="N1445" s="491"/>
    </row>
    <row r="1446" spans="13:14" x14ac:dyDescent="0.2">
      <c r="M1446" s="491"/>
      <c r="N1446" s="491"/>
    </row>
    <row r="1447" spans="13:14" x14ac:dyDescent="0.2">
      <c r="M1447" s="491"/>
      <c r="N1447" s="491"/>
    </row>
    <row r="1448" spans="13:14" x14ac:dyDescent="0.2">
      <c r="M1448" s="491"/>
      <c r="N1448" s="491"/>
    </row>
    <row r="1449" spans="13:14" x14ac:dyDescent="0.2">
      <c r="M1449" s="491"/>
      <c r="N1449" s="491"/>
    </row>
    <row r="1450" spans="13:14" x14ac:dyDescent="0.2">
      <c r="M1450" s="491"/>
      <c r="N1450" s="491"/>
    </row>
    <row r="1451" spans="13:14" x14ac:dyDescent="0.2">
      <c r="M1451" s="491"/>
      <c r="N1451" s="491"/>
    </row>
    <row r="1452" spans="13:14" x14ac:dyDescent="0.2">
      <c r="M1452" s="491"/>
      <c r="N1452" s="491"/>
    </row>
    <row r="1453" spans="13:14" x14ac:dyDescent="0.2">
      <c r="M1453" s="491"/>
      <c r="N1453" s="491"/>
    </row>
    <row r="1454" spans="13:14" x14ac:dyDescent="0.2">
      <c r="M1454" s="491"/>
      <c r="N1454" s="491"/>
    </row>
    <row r="1455" spans="13:14" x14ac:dyDescent="0.2">
      <c r="M1455" s="491"/>
      <c r="N1455" s="491"/>
    </row>
    <row r="1456" spans="13:14" x14ac:dyDescent="0.2">
      <c r="M1456" s="491"/>
      <c r="N1456" s="491"/>
    </row>
    <row r="1457" spans="13:14" x14ac:dyDescent="0.2">
      <c r="M1457" s="491"/>
      <c r="N1457" s="491"/>
    </row>
    <row r="1458" spans="13:14" x14ac:dyDescent="0.2">
      <c r="M1458" s="491"/>
      <c r="N1458" s="491"/>
    </row>
    <row r="1459" spans="13:14" x14ac:dyDescent="0.2">
      <c r="M1459" s="491"/>
      <c r="N1459" s="491"/>
    </row>
    <row r="1460" spans="13:14" x14ac:dyDescent="0.2">
      <c r="M1460" s="491"/>
      <c r="N1460" s="491"/>
    </row>
    <row r="1461" spans="13:14" x14ac:dyDescent="0.2">
      <c r="M1461" s="491"/>
      <c r="N1461" s="491"/>
    </row>
    <row r="1462" spans="13:14" x14ac:dyDescent="0.2">
      <c r="M1462" s="491"/>
      <c r="N1462" s="491"/>
    </row>
    <row r="1463" spans="13:14" x14ac:dyDescent="0.2">
      <c r="M1463" s="491"/>
      <c r="N1463" s="491"/>
    </row>
    <row r="1464" spans="13:14" x14ac:dyDescent="0.2">
      <c r="M1464" s="491"/>
      <c r="N1464" s="491"/>
    </row>
    <row r="1465" spans="13:14" x14ac:dyDescent="0.2">
      <c r="M1465" s="491"/>
      <c r="N1465" s="491"/>
    </row>
    <row r="1466" spans="13:14" x14ac:dyDescent="0.2">
      <c r="M1466" s="491"/>
      <c r="N1466" s="491"/>
    </row>
    <row r="1467" spans="13:14" x14ac:dyDescent="0.2">
      <c r="M1467" s="491"/>
      <c r="N1467" s="491"/>
    </row>
    <row r="1468" spans="13:14" x14ac:dyDescent="0.2">
      <c r="M1468" s="491"/>
      <c r="N1468" s="491"/>
    </row>
    <row r="1469" spans="13:14" x14ac:dyDescent="0.2">
      <c r="M1469" s="491"/>
      <c r="N1469" s="491"/>
    </row>
    <row r="1470" spans="13:14" x14ac:dyDescent="0.2">
      <c r="M1470" s="491"/>
      <c r="N1470" s="491"/>
    </row>
    <row r="1471" spans="13:14" x14ac:dyDescent="0.2">
      <c r="M1471" s="491"/>
      <c r="N1471" s="491"/>
    </row>
    <row r="1472" spans="13:14" x14ac:dyDescent="0.2">
      <c r="M1472" s="491"/>
      <c r="N1472" s="491"/>
    </row>
    <row r="1473" spans="13:14" x14ac:dyDescent="0.2">
      <c r="M1473" s="491"/>
      <c r="N1473" s="491"/>
    </row>
    <row r="1474" spans="13:14" x14ac:dyDescent="0.2">
      <c r="M1474" s="491"/>
      <c r="N1474" s="491"/>
    </row>
    <row r="1475" spans="13:14" x14ac:dyDescent="0.2">
      <c r="M1475" s="491"/>
      <c r="N1475" s="491"/>
    </row>
    <row r="1476" spans="13:14" x14ac:dyDescent="0.2">
      <c r="M1476" s="491"/>
      <c r="N1476" s="491"/>
    </row>
    <row r="1477" spans="13:14" x14ac:dyDescent="0.2">
      <c r="M1477" s="491"/>
      <c r="N1477" s="491"/>
    </row>
    <row r="1478" spans="13:14" x14ac:dyDescent="0.2">
      <c r="M1478" s="491"/>
      <c r="N1478" s="491"/>
    </row>
    <row r="1479" spans="13:14" x14ac:dyDescent="0.2">
      <c r="M1479" s="491"/>
      <c r="N1479" s="491"/>
    </row>
    <row r="1480" spans="13:14" x14ac:dyDescent="0.2">
      <c r="M1480" s="491"/>
      <c r="N1480" s="491"/>
    </row>
    <row r="1481" spans="13:14" x14ac:dyDescent="0.2">
      <c r="M1481" s="491"/>
      <c r="N1481" s="491"/>
    </row>
    <row r="1482" spans="13:14" x14ac:dyDescent="0.2">
      <c r="M1482" s="491"/>
      <c r="N1482" s="491"/>
    </row>
    <row r="1483" spans="13:14" x14ac:dyDescent="0.2">
      <c r="M1483" s="491"/>
      <c r="N1483" s="491"/>
    </row>
    <row r="1484" spans="13:14" x14ac:dyDescent="0.2">
      <c r="M1484" s="491"/>
      <c r="N1484" s="491"/>
    </row>
    <row r="1485" spans="13:14" x14ac:dyDescent="0.2">
      <c r="M1485" s="491"/>
      <c r="N1485" s="491"/>
    </row>
    <row r="1486" spans="13:14" x14ac:dyDescent="0.2">
      <c r="M1486" s="491"/>
      <c r="N1486" s="491"/>
    </row>
    <row r="1487" spans="13:14" x14ac:dyDescent="0.2">
      <c r="M1487" s="491"/>
      <c r="N1487" s="491"/>
    </row>
    <row r="1488" spans="13:14" x14ac:dyDescent="0.2">
      <c r="M1488" s="491"/>
      <c r="N1488" s="491"/>
    </row>
    <row r="1489" spans="13:14" x14ac:dyDescent="0.2">
      <c r="M1489" s="491"/>
      <c r="N1489" s="491"/>
    </row>
    <row r="1490" spans="13:14" x14ac:dyDescent="0.2">
      <c r="M1490" s="491"/>
      <c r="N1490" s="491"/>
    </row>
    <row r="1491" spans="13:14" x14ac:dyDescent="0.2">
      <c r="M1491" s="491"/>
      <c r="N1491" s="491"/>
    </row>
    <row r="1492" spans="13:14" x14ac:dyDescent="0.2">
      <c r="M1492" s="491"/>
      <c r="N1492" s="491"/>
    </row>
    <row r="1493" spans="13:14" x14ac:dyDescent="0.2">
      <c r="M1493" s="491"/>
      <c r="N1493" s="491"/>
    </row>
    <row r="1494" spans="13:14" x14ac:dyDescent="0.2">
      <c r="M1494" s="491"/>
      <c r="N1494" s="491"/>
    </row>
    <row r="1495" spans="13:14" x14ac:dyDescent="0.2">
      <c r="M1495" s="491"/>
      <c r="N1495" s="491"/>
    </row>
    <row r="1496" spans="13:14" x14ac:dyDescent="0.2">
      <c r="M1496" s="491"/>
      <c r="N1496" s="491"/>
    </row>
    <row r="1497" spans="13:14" x14ac:dyDescent="0.2">
      <c r="M1497" s="491"/>
      <c r="N1497" s="491"/>
    </row>
    <row r="1498" spans="13:14" x14ac:dyDescent="0.2">
      <c r="M1498" s="491"/>
      <c r="N1498" s="491"/>
    </row>
    <row r="1499" spans="13:14" x14ac:dyDescent="0.2">
      <c r="M1499" s="491"/>
      <c r="N1499" s="491"/>
    </row>
    <row r="1500" spans="13:14" x14ac:dyDescent="0.2">
      <c r="M1500" s="491"/>
      <c r="N1500" s="491"/>
    </row>
    <row r="1501" spans="13:14" x14ac:dyDescent="0.2">
      <c r="M1501" s="491"/>
      <c r="N1501" s="491"/>
    </row>
    <row r="1502" spans="13:14" x14ac:dyDescent="0.2">
      <c r="M1502" s="491"/>
      <c r="N1502" s="491"/>
    </row>
    <row r="1503" spans="13:14" x14ac:dyDescent="0.2">
      <c r="M1503" s="491"/>
      <c r="N1503" s="491"/>
    </row>
    <row r="1504" spans="13:14" x14ac:dyDescent="0.2">
      <c r="M1504" s="491"/>
      <c r="N1504" s="491"/>
    </row>
    <row r="1505" spans="13:14" x14ac:dyDescent="0.2">
      <c r="M1505" s="491"/>
      <c r="N1505" s="491"/>
    </row>
    <row r="1506" spans="13:14" x14ac:dyDescent="0.2">
      <c r="M1506" s="491"/>
      <c r="N1506" s="491"/>
    </row>
    <row r="1507" spans="13:14" x14ac:dyDescent="0.2">
      <c r="M1507" s="491"/>
      <c r="N1507" s="491"/>
    </row>
    <row r="1508" spans="13:14" x14ac:dyDescent="0.2">
      <c r="M1508" s="491"/>
      <c r="N1508" s="491"/>
    </row>
    <row r="1509" spans="13:14" x14ac:dyDescent="0.2">
      <c r="M1509" s="491"/>
      <c r="N1509" s="491"/>
    </row>
    <row r="1510" spans="13:14" x14ac:dyDescent="0.2">
      <c r="M1510" s="491"/>
      <c r="N1510" s="491"/>
    </row>
    <row r="1511" spans="13:14" x14ac:dyDescent="0.2">
      <c r="M1511" s="491"/>
      <c r="N1511" s="491"/>
    </row>
    <row r="1512" spans="13:14" x14ac:dyDescent="0.2">
      <c r="M1512" s="491"/>
      <c r="N1512" s="491"/>
    </row>
    <row r="1513" spans="13:14" x14ac:dyDescent="0.2">
      <c r="M1513" s="491"/>
      <c r="N1513" s="491"/>
    </row>
    <row r="1514" spans="13:14" x14ac:dyDescent="0.2">
      <c r="M1514" s="491"/>
      <c r="N1514" s="491"/>
    </row>
    <row r="1515" spans="13:14" x14ac:dyDescent="0.2">
      <c r="M1515" s="491"/>
      <c r="N1515" s="491"/>
    </row>
    <row r="1516" spans="13:14" x14ac:dyDescent="0.2">
      <c r="M1516" s="491"/>
      <c r="N1516" s="491"/>
    </row>
    <row r="1517" spans="13:14" x14ac:dyDescent="0.2">
      <c r="M1517" s="491"/>
      <c r="N1517" s="491"/>
    </row>
    <row r="1518" spans="13:14" x14ac:dyDescent="0.2">
      <c r="M1518" s="491"/>
      <c r="N1518" s="491"/>
    </row>
    <row r="1519" spans="13:14" x14ac:dyDescent="0.2">
      <c r="M1519" s="491"/>
      <c r="N1519" s="491"/>
    </row>
    <row r="1520" spans="13:14" x14ac:dyDescent="0.2">
      <c r="M1520" s="491"/>
      <c r="N1520" s="491"/>
    </row>
    <row r="1521" spans="13:14" x14ac:dyDescent="0.2">
      <c r="M1521" s="491"/>
      <c r="N1521" s="491"/>
    </row>
    <row r="1522" spans="13:14" x14ac:dyDescent="0.2">
      <c r="M1522" s="491"/>
      <c r="N1522" s="491"/>
    </row>
    <row r="1523" spans="13:14" x14ac:dyDescent="0.2">
      <c r="M1523" s="491"/>
      <c r="N1523" s="491"/>
    </row>
    <row r="1524" spans="13:14" x14ac:dyDescent="0.2">
      <c r="M1524" s="491"/>
      <c r="N1524" s="491"/>
    </row>
    <row r="1525" spans="13:14" x14ac:dyDescent="0.2">
      <c r="M1525" s="491"/>
      <c r="N1525" s="491"/>
    </row>
    <row r="1526" spans="13:14" x14ac:dyDescent="0.2">
      <c r="M1526" s="491"/>
      <c r="N1526" s="491"/>
    </row>
    <row r="1527" spans="13:14" x14ac:dyDescent="0.2">
      <c r="M1527" s="491"/>
      <c r="N1527" s="491"/>
    </row>
    <row r="1528" spans="13:14" x14ac:dyDescent="0.2">
      <c r="M1528" s="491"/>
      <c r="N1528" s="491"/>
    </row>
    <row r="1529" spans="13:14" x14ac:dyDescent="0.2">
      <c r="M1529" s="491"/>
      <c r="N1529" s="491"/>
    </row>
    <row r="1530" spans="13:14" x14ac:dyDescent="0.2">
      <c r="M1530" s="491"/>
      <c r="N1530" s="491"/>
    </row>
    <row r="1531" spans="13:14" x14ac:dyDescent="0.2">
      <c r="M1531" s="491"/>
      <c r="N1531" s="491"/>
    </row>
    <row r="1532" spans="13:14" x14ac:dyDescent="0.2">
      <c r="M1532" s="491"/>
      <c r="N1532" s="491"/>
    </row>
    <row r="1533" spans="13:14" x14ac:dyDescent="0.2">
      <c r="M1533" s="491"/>
      <c r="N1533" s="491"/>
    </row>
    <row r="1534" spans="13:14" x14ac:dyDescent="0.2">
      <c r="M1534" s="491"/>
      <c r="N1534" s="491"/>
    </row>
    <row r="1535" spans="13:14" x14ac:dyDescent="0.2">
      <c r="M1535" s="491"/>
      <c r="N1535" s="491"/>
    </row>
    <row r="1536" spans="13:14" x14ac:dyDescent="0.2">
      <c r="M1536" s="491"/>
      <c r="N1536" s="491"/>
    </row>
    <row r="1537" spans="13:14" x14ac:dyDescent="0.2">
      <c r="M1537" s="491"/>
      <c r="N1537" s="491"/>
    </row>
    <row r="1538" spans="13:14" x14ac:dyDescent="0.2">
      <c r="M1538" s="491"/>
      <c r="N1538" s="491"/>
    </row>
    <row r="1539" spans="13:14" x14ac:dyDescent="0.2">
      <c r="M1539" s="491"/>
      <c r="N1539" s="491"/>
    </row>
    <row r="1540" spans="13:14" x14ac:dyDescent="0.2">
      <c r="M1540" s="491"/>
      <c r="N1540" s="491"/>
    </row>
    <row r="1541" spans="13:14" x14ac:dyDescent="0.2">
      <c r="M1541" s="491"/>
      <c r="N1541" s="491"/>
    </row>
    <row r="1542" spans="13:14" x14ac:dyDescent="0.2">
      <c r="M1542" s="491"/>
      <c r="N1542" s="491"/>
    </row>
    <row r="1543" spans="13:14" x14ac:dyDescent="0.2">
      <c r="M1543" s="491"/>
      <c r="N1543" s="491"/>
    </row>
    <row r="1544" spans="13:14" x14ac:dyDescent="0.2">
      <c r="M1544" s="491"/>
      <c r="N1544" s="491"/>
    </row>
    <row r="1545" spans="13:14" x14ac:dyDescent="0.2">
      <c r="M1545" s="491"/>
      <c r="N1545" s="491"/>
    </row>
    <row r="1546" spans="13:14" x14ac:dyDescent="0.2">
      <c r="M1546" s="491"/>
      <c r="N1546" s="491"/>
    </row>
    <row r="1547" spans="13:14" x14ac:dyDescent="0.2">
      <c r="M1547" s="491"/>
      <c r="N1547" s="491"/>
    </row>
    <row r="1548" spans="13:14" x14ac:dyDescent="0.2">
      <c r="M1548" s="491"/>
      <c r="N1548" s="491"/>
    </row>
    <row r="1549" spans="13:14" x14ac:dyDescent="0.2">
      <c r="M1549" s="491"/>
      <c r="N1549" s="491"/>
    </row>
    <row r="1550" spans="13:14" x14ac:dyDescent="0.2">
      <c r="M1550" s="491"/>
      <c r="N1550" s="491"/>
    </row>
    <row r="1551" spans="13:14" x14ac:dyDescent="0.2">
      <c r="M1551" s="491"/>
      <c r="N1551" s="491"/>
    </row>
    <row r="1552" spans="13:14" x14ac:dyDescent="0.2">
      <c r="M1552" s="491"/>
      <c r="N1552" s="491"/>
    </row>
    <row r="1553" spans="13:14" x14ac:dyDescent="0.2">
      <c r="M1553" s="491"/>
      <c r="N1553" s="491"/>
    </row>
    <row r="1554" spans="13:14" x14ac:dyDescent="0.2">
      <c r="M1554" s="491"/>
      <c r="N1554" s="491"/>
    </row>
    <row r="1555" spans="13:14" x14ac:dyDescent="0.2">
      <c r="M1555" s="491"/>
      <c r="N1555" s="491"/>
    </row>
    <row r="1556" spans="13:14" x14ac:dyDescent="0.2">
      <c r="M1556" s="491"/>
      <c r="N1556" s="491"/>
    </row>
    <row r="1557" spans="13:14" x14ac:dyDescent="0.2">
      <c r="M1557" s="491"/>
      <c r="N1557" s="491"/>
    </row>
    <row r="1558" spans="13:14" x14ac:dyDescent="0.2">
      <c r="M1558" s="491"/>
      <c r="N1558" s="491"/>
    </row>
    <row r="1559" spans="13:14" x14ac:dyDescent="0.2">
      <c r="M1559" s="491"/>
      <c r="N1559" s="491"/>
    </row>
    <row r="1560" spans="13:14" x14ac:dyDescent="0.2">
      <c r="M1560" s="491"/>
      <c r="N1560" s="491"/>
    </row>
    <row r="1561" spans="13:14" x14ac:dyDescent="0.2">
      <c r="M1561" s="491"/>
      <c r="N1561" s="491"/>
    </row>
    <row r="1562" spans="13:14" x14ac:dyDescent="0.2">
      <c r="M1562" s="491"/>
      <c r="N1562" s="491"/>
    </row>
    <row r="1563" spans="13:14" x14ac:dyDescent="0.2">
      <c r="M1563" s="491"/>
      <c r="N1563" s="491"/>
    </row>
    <row r="1564" spans="13:14" x14ac:dyDescent="0.2">
      <c r="M1564" s="491"/>
      <c r="N1564" s="491"/>
    </row>
    <row r="1565" spans="13:14" x14ac:dyDescent="0.2">
      <c r="M1565" s="491"/>
      <c r="N1565" s="491"/>
    </row>
    <row r="1566" spans="13:14" x14ac:dyDescent="0.2">
      <c r="M1566" s="491"/>
      <c r="N1566" s="491"/>
    </row>
    <row r="1567" spans="13:14" x14ac:dyDescent="0.2">
      <c r="M1567" s="491"/>
      <c r="N1567" s="491"/>
    </row>
    <row r="1568" spans="13:14" x14ac:dyDescent="0.2">
      <c r="M1568" s="491"/>
      <c r="N1568" s="491"/>
    </row>
    <row r="1569" spans="13:14" x14ac:dyDescent="0.2">
      <c r="M1569" s="491"/>
      <c r="N1569" s="491"/>
    </row>
    <row r="1570" spans="13:14" x14ac:dyDescent="0.2">
      <c r="M1570" s="491"/>
      <c r="N1570" s="491"/>
    </row>
    <row r="1571" spans="13:14" x14ac:dyDescent="0.2">
      <c r="M1571" s="491"/>
      <c r="N1571" s="491"/>
    </row>
    <row r="1572" spans="13:14" x14ac:dyDescent="0.2">
      <c r="M1572" s="491"/>
      <c r="N1572" s="491"/>
    </row>
    <row r="1573" spans="13:14" x14ac:dyDescent="0.2">
      <c r="M1573" s="491"/>
      <c r="N1573" s="491"/>
    </row>
    <row r="1574" spans="13:14" x14ac:dyDescent="0.2">
      <c r="M1574" s="491"/>
      <c r="N1574" s="491"/>
    </row>
    <row r="1575" spans="13:14" x14ac:dyDescent="0.2">
      <c r="M1575" s="491"/>
      <c r="N1575" s="491"/>
    </row>
    <row r="1576" spans="13:14" x14ac:dyDescent="0.2">
      <c r="M1576" s="491"/>
      <c r="N1576" s="491"/>
    </row>
    <row r="1577" spans="13:14" x14ac:dyDescent="0.2">
      <c r="M1577" s="491"/>
      <c r="N1577" s="491"/>
    </row>
    <row r="1578" spans="13:14" x14ac:dyDescent="0.2">
      <c r="M1578" s="491"/>
      <c r="N1578" s="491"/>
    </row>
    <row r="1579" spans="13:14" x14ac:dyDescent="0.2">
      <c r="M1579" s="491"/>
      <c r="N1579" s="491"/>
    </row>
    <row r="1580" spans="13:14" x14ac:dyDescent="0.2">
      <c r="M1580" s="491"/>
      <c r="N1580" s="491"/>
    </row>
    <row r="1581" spans="13:14" x14ac:dyDescent="0.2">
      <c r="M1581" s="491"/>
      <c r="N1581" s="491"/>
    </row>
    <row r="1582" spans="13:14" x14ac:dyDescent="0.2">
      <c r="M1582" s="491"/>
      <c r="N1582" s="491"/>
    </row>
    <row r="1583" spans="13:14" x14ac:dyDescent="0.2">
      <c r="M1583" s="491"/>
      <c r="N1583" s="491"/>
    </row>
    <row r="1584" spans="13:14" x14ac:dyDescent="0.2">
      <c r="M1584" s="491"/>
      <c r="N1584" s="491"/>
    </row>
    <row r="1585" spans="13:14" x14ac:dyDescent="0.2">
      <c r="M1585" s="491"/>
      <c r="N1585" s="491"/>
    </row>
    <row r="1586" spans="13:14" x14ac:dyDescent="0.2">
      <c r="M1586" s="491"/>
      <c r="N1586" s="491"/>
    </row>
    <row r="1587" spans="13:14" x14ac:dyDescent="0.2">
      <c r="M1587" s="491"/>
      <c r="N1587" s="491"/>
    </row>
    <row r="1588" spans="13:14" x14ac:dyDescent="0.2">
      <c r="M1588" s="491"/>
      <c r="N1588" s="491"/>
    </row>
    <row r="1589" spans="13:14" x14ac:dyDescent="0.2">
      <c r="M1589" s="491"/>
      <c r="N1589" s="491"/>
    </row>
    <row r="1590" spans="13:14" x14ac:dyDescent="0.2">
      <c r="M1590" s="491"/>
      <c r="N1590" s="491"/>
    </row>
    <row r="1591" spans="13:14" x14ac:dyDescent="0.2">
      <c r="M1591" s="491"/>
      <c r="N1591" s="491"/>
    </row>
    <row r="1592" spans="13:14" x14ac:dyDescent="0.2">
      <c r="M1592" s="491"/>
      <c r="N1592" s="491"/>
    </row>
    <row r="1593" spans="13:14" x14ac:dyDescent="0.2">
      <c r="M1593" s="491"/>
      <c r="N1593" s="491"/>
    </row>
    <row r="1594" spans="13:14" x14ac:dyDescent="0.2">
      <c r="M1594" s="491"/>
      <c r="N1594" s="491"/>
    </row>
    <row r="1595" spans="13:14" x14ac:dyDescent="0.2">
      <c r="M1595" s="491"/>
      <c r="N1595" s="491"/>
    </row>
    <row r="1596" spans="13:14" x14ac:dyDescent="0.2">
      <c r="M1596" s="491"/>
      <c r="N1596" s="491"/>
    </row>
    <row r="1597" spans="13:14" x14ac:dyDescent="0.2">
      <c r="M1597" s="491"/>
      <c r="N1597" s="491"/>
    </row>
    <row r="1598" spans="13:14" x14ac:dyDescent="0.2">
      <c r="M1598" s="491"/>
      <c r="N1598" s="491"/>
    </row>
    <row r="1599" spans="13:14" x14ac:dyDescent="0.2">
      <c r="M1599" s="491"/>
      <c r="N1599" s="491"/>
    </row>
    <row r="1600" spans="13:14" x14ac:dyDescent="0.2">
      <c r="M1600" s="491"/>
      <c r="N1600" s="491"/>
    </row>
    <row r="1601" spans="13:14" x14ac:dyDescent="0.2">
      <c r="M1601" s="491"/>
      <c r="N1601" s="491"/>
    </row>
    <row r="1602" spans="13:14" x14ac:dyDescent="0.2">
      <c r="M1602" s="491"/>
      <c r="N1602" s="491"/>
    </row>
    <row r="1603" spans="13:14" x14ac:dyDescent="0.2">
      <c r="M1603" s="491"/>
      <c r="N1603" s="491"/>
    </row>
    <row r="1604" spans="13:14" x14ac:dyDescent="0.2">
      <c r="M1604" s="491"/>
      <c r="N1604" s="491"/>
    </row>
    <row r="1605" spans="13:14" x14ac:dyDescent="0.2">
      <c r="M1605" s="491"/>
      <c r="N1605" s="491"/>
    </row>
    <row r="1606" spans="13:14" x14ac:dyDescent="0.2">
      <c r="M1606" s="491"/>
      <c r="N1606" s="491"/>
    </row>
    <row r="1607" spans="13:14" x14ac:dyDescent="0.2">
      <c r="M1607" s="491"/>
      <c r="N1607" s="491"/>
    </row>
    <row r="1608" spans="13:14" x14ac:dyDescent="0.2">
      <c r="M1608" s="491"/>
      <c r="N1608" s="491"/>
    </row>
    <row r="1609" spans="13:14" x14ac:dyDescent="0.2">
      <c r="M1609" s="491"/>
      <c r="N1609" s="491"/>
    </row>
    <row r="1610" spans="13:14" x14ac:dyDescent="0.2">
      <c r="M1610" s="491"/>
      <c r="N1610" s="491"/>
    </row>
    <row r="1611" spans="13:14" x14ac:dyDescent="0.2">
      <c r="M1611" s="491"/>
      <c r="N1611" s="491"/>
    </row>
    <row r="1612" spans="13:14" x14ac:dyDescent="0.2">
      <c r="M1612" s="491"/>
      <c r="N1612" s="491"/>
    </row>
    <row r="1613" spans="13:14" x14ac:dyDescent="0.2">
      <c r="M1613" s="491"/>
      <c r="N1613" s="491"/>
    </row>
    <row r="1614" spans="13:14" x14ac:dyDescent="0.2">
      <c r="M1614" s="491"/>
      <c r="N1614" s="491"/>
    </row>
    <row r="1615" spans="13:14" x14ac:dyDescent="0.2">
      <c r="M1615" s="491"/>
      <c r="N1615" s="491"/>
    </row>
    <row r="1616" spans="13:14" x14ac:dyDescent="0.2">
      <c r="M1616" s="491"/>
      <c r="N1616" s="491"/>
    </row>
    <row r="1617" spans="13:14" x14ac:dyDescent="0.2">
      <c r="M1617" s="491"/>
      <c r="N1617" s="491"/>
    </row>
    <row r="1618" spans="13:14" x14ac:dyDescent="0.2">
      <c r="M1618" s="491"/>
      <c r="N1618" s="491"/>
    </row>
    <row r="1619" spans="13:14" x14ac:dyDescent="0.2">
      <c r="M1619" s="491"/>
      <c r="N1619" s="491"/>
    </row>
    <row r="1620" spans="13:14" x14ac:dyDescent="0.2">
      <c r="M1620" s="491"/>
      <c r="N1620" s="491"/>
    </row>
    <row r="1621" spans="13:14" x14ac:dyDescent="0.2">
      <c r="M1621" s="491"/>
      <c r="N1621" s="491"/>
    </row>
    <row r="1622" spans="13:14" x14ac:dyDescent="0.2">
      <c r="M1622" s="491"/>
      <c r="N1622" s="491"/>
    </row>
    <row r="1623" spans="13:14" x14ac:dyDescent="0.2">
      <c r="M1623" s="491"/>
      <c r="N1623" s="491"/>
    </row>
    <row r="1624" spans="13:14" x14ac:dyDescent="0.2">
      <c r="M1624" s="491"/>
      <c r="N1624" s="491"/>
    </row>
    <row r="1625" spans="13:14" x14ac:dyDescent="0.2">
      <c r="M1625" s="491"/>
      <c r="N1625" s="491"/>
    </row>
    <row r="1626" spans="13:14" x14ac:dyDescent="0.2">
      <c r="M1626" s="491"/>
      <c r="N1626" s="491"/>
    </row>
    <row r="1627" spans="13:14" x14ac:dyDescent="0.2">
      <c r="M1627" s="491"/>
      <c r="N1627" s="491"/>
    </row>
    <row r="1628" spans="13:14" x14ac:dyDescent="0.2">
      <c r="M1628" s="491"/>
      <c r="N1628" s="491"/>
    </row>
    <row r="1629" spans="13:14" x14ac:dyDescent="0.2">
      <c r="M1629" s="491"/>
      <c r="N1629" s="491"/>
    </row>
    <row r="1630" spans="13:14" x14ac:dyDescent="0.2">
      <c r="M1630" s="491"/>
      <c r="N1630" s="491"/>
    </row>
    <row r="1631" spans="13:14" x14ac:dyDescent="0.2">
      <c r="M1631" s="491"/>
      <c r="N1631" s="491"/>
    </row>
    <row r="1632" spans="13:14" x14ac:dyDescent="0.2">
      <c r="M1632" s="491"/>
      <c r="N1632" s="491"/>
    </row>
    <row r="1633" spans="13:14" x14ac:dyDescent="0.2">
      <c r="M1633" s="491"/>
      <c r="N1633" s="491"/>
    </row>
    <row r="1634" spans="13:14" x14ac:dyDescent="0.2">
      <c r="M1634" s="491"/>
      <c r="N1634" s="491"/>
    </row>
    <row r="1635" spans="13:14" x14ac:dyDescent="0.2">
      <c r="M1635" s="491"/>
      <c r="N1635" s="491"/>
    </row>
    <row r="1636" spans="13:14" x14ac:dyDescent="0.2">
      <c r="M1636" s="491"/>
      <c r="N1636" s="491"/>
    </row>
    <row r="1637" spans="13:14" x14ac:dyDescent="0.2">
      <c r="M1637" s="491"/>
      <c r="N1637" s="491"/>
    </row>
    <row r="1638" spans="13:14" x14ac:dyDescent="0.2">
      <c r="M1638" s="491"/>
      <c r="N1638" s="491"/>
    </row>
    <row r="1639" spans="13:14" x14ac:dyDescent="0.2">
      <c r="M1639" s="491"/>
      <c r="N1639" s="491"/>
    </row>
    <row r="1640" spans="13:14" x14ac:dyDescent="0.2">
      <c r="M1640" s="491"/>
      <c r="N1640" s="491"/>
    </row>
    <row r="1641" spans="13:14" x14ac:dyDescent="0.2">
      <c r="M1641" s="491"/>
      <c r="N1641" s="491"/>
    </row>
    <row r="1642" spans="13:14" x14ac:dyDescent="0.2">
      <c r="M1642" s="491"/>
      <c r="N1642" s="491"/>
    </row>
    <row r="1643" spans="13:14" x14ac:dyDescent="0.2">
      <c r="M1643" s="491"/>
      <c r="N1643" s="491"/>
    </row>
    <row r="1644" spans="13:14" x14ac:dyDescent="0.2">
      <c r="M1644" s="491"/>
      <c r="N1644" s="491"/>
    </row>
    <row r="1645" spans="13:14" x14ac:dyDescent="0.2">
      <c r="M1645" s="491"/>
      <c r="N1645" s="491"/>
    </row>
    <row r="1646" spans="13:14" x14ac:dyDescent="0.2">
      <c r="M1646" s="491"/>
      <c r="N1646" s="491"/>
    </row>
    <row r="1647" spans="13:14" x14ac:dyDescent="0.2">
      <c r="M1647" s="491"/>
      <c r="N1647" s="491"/>
    </row>
    <row r="1648" spans="13:14" x14ac:dyDescent="0.2">
      <c r="M1648" s="491"/>
      <c r="N1648" s="491"/>
    </row>
    <row r="1649" spans="13:14" x14ac:dyDescent="0.2">
      <c r="M1649" s="491"/>
      <c r="N1649" s="491"/>
    </row>
    <row r="1650" spans="13:14" x14ac:dyDescent="0.2">
      <c r="M1650" s="491"/>
      <c r="N1650" s="491"/>
    </row>
    <row r="1651" spans="13:14" x14ac:dyDescent="0.2">
      <c r="M1651" s="491"/>
      <c r="N1651" s="491"/>
    </row>
    <row r="1652" spans="13:14" x14ac:dyDescent="0.2">
      <c r="M1652" s="491"/>
      <c r="N1652" s="491"/>
    </row>
    <row r="1653" spans="13:14" x14ac:dyDescent="0.2">
      <c r="M1653" s="491"/>
      <c r="N1653" s="491"/>
    </row>
    <row r="1654" spans="13:14" x14ac:dyDescent="0.2">
      <c r="M1654" s="491"/>
      <c r="N1654" s="491"/>
    </row>
    <row r="1655" spans="13:14" x14ac:dyDescent="0.2">
      <c r="M1655" s="491"/>
      <c r="N1655" s="491"/>
    </row>
    <row r="1656" spans="13:14" x14ac:dyDescent="0.2">
      <c r="M1656" s="491"/>
      <c r="N1656" s="491"/>
    </row>
    <row r="1657" spans="13:14" x14ac:dyDescent="0.2">
      <c r="M1657" s="491"/>
      <c r="N1657" s="491"/>
    </row>
    <row r="1658" spans="13:14" x14ac:dyDescent="0.2">
      <c r="M1658" s="491"/>
      <c r="N1658" s="491"/>
    </row>
    <row r="1659" spans="13:14" x14ac:dyDescent="0.2">
      <c r="M1659" s="491"/>
      <c r="N1659" s="491"/>
    </row>
    <row r="1660" spans="13:14" x14ac:dyDescent="0.2">
      <c r="M1660" s="491"/>
      <c r="N1660" s="491"/>
    </row>
    <row r="1661" spans="13:14" x14ac:dyDescent="0.2">
      <c r="M1661" s="491"/>
      <c r="N1661" s="491"/>
    </row>
    <row r="1662" spans="13:14" x14ac:dyDescent="0.2">
      <c r="M1662" s="491"/>
      <c r="N1662" s="491"/>
    </row>
    <row r="1663" spans="13:14" x14ac:dyDescent="0.2">
      <c r="M1663" s="491"/>
      <c r="N1663" s="491"/>
    </row>
    <row r="1664" spans="13:14" x14ac:dyDescent="0.2">
      <c r="M1664" s="491"/>
      <c r="N1664" s="491"/>
    </row>
    <row r="1665" spans="13:14" x14ac:dyDescent="0.2">
      <c r="M1665" s="491"/>
      <c r="N1665" s="491"/>
    </row>
    <row r="1666" spans="13:14" x14ac:dyDescent="0.2">
      <c r="M1666" s="491"/>
      <c r="N1666" s="491"/>
    </row>
    <row r="1667" spans="13:14" x14ac:dyDescent="0.2">
      <c r="M1667" s="491"/>
      <c r="N1667" s="491"/>
    </row>
    <row r="1668" spans="13:14" x14ac:dyDescent="0.2">
      <c r="M1668" s="491"/>
      <c r="N1668" s="491"/>
    </row>
    <row r="1669" spans="13:14" x14ac:dyDescent="0.2">
      <c r="M1669" s="491"/>
      <c r="N1669" s="491"/>
    </row>
    <row r="1670" spans="13:14" x14ac:dyDescent="0.2">
      <c r="M1670" s="491"/>
      <c r="N1670" s="491"/>
    </row>
    <row r="1671" spans="13:14" x14ac:dyDescent="0.2">
      <c r="M1671" s="491"/>
      <c r="N1671" s="491"/>
    </row>
    <row r="1672" spans="13:14" x14ac:dyDescent="0.2">
      <c r="M1672" s="491"/>
      <c r="N1672" s="491"/>
    </row>
    <row r="1673" spans="13:14" x14ac:dyDescent="0.2">
      <c r="M1673" s="491"/>
      <c r="N1673" s="491"/>
    </row>
    <row r="1674" spans="13:14" x14ac:dyDescent="0.2">
      <c r="M1674" s="491"/>
      <c r="N1674" s="491"/>
    </row>
    <row r="1675" spans="13:14" x14ac:dyDescent="0.2">
      <c r="M1675" s="491"/>
      <c r="N1675" s="491"/>
    </row>
    <row r="1676" spans="13:14" x14ac:dyDescent="0.2">
      <c r="M1676" s="491"/>
      <c r="N1676" s="491"/>
    </row>
    <row r="1677" spans="13:14" x14ac:dyDescent="0.2">
      <c r="M1677" s="491"/>
      <c r="N1677" s="491"/>
    </row>
    <row r="1678" spans="13:14" x14ac:dyDescent="0.2">
      <c r="M1678" s="491"/>
      <c r="N1678" s="491"/>
    </row>
    <row r="1679" spans="13:14" x14ac:dyDescent="0.2">
      <c r="M1679" s="491"/>
      <c r="N1679" s="491"/>
    </row>
    <row r="1680" spans="13:14" x14ac:dyDescent="0.2">
      <c r="M1680" s="491"/>
      <c r="N1680" s="491"/>
    </row>
    <row r="1681" spans="13:14" x14ac:dyDescent="0.2">
      <c r="M1681" s="491"/>
      <c r="N1681" s="491"/>
    </row>
    <row r="1682" spans="13:14" x14ac:dyDescent="0.2">
      <c r="M1682" s="491"/>
      <c r="N1682" s="491"/>
    </row>
    <row r="1683" spans="13:14" x14ac:dyDescent="0.2">
      <c r="M1683" s="491"/>
      <c r="N1683" s="491"/>
    </row>
    <row r="1684" spans="13:14" x14ac:dyDescent="0.2">
      <c r="M1684" s="491"/>
      <c r="N1684" s="491"/>
    </row>
    <row r="1685" spans="13:14" x14ac:dyDescent="0.2">
      <c r="M1685" s="491"/>
      <c r="N1685" s="491"/>
    </row>
    <row r="1686" spans="13:14" x14ac:dyDescent="0.2">
      <c r="M1686" s="491"/>
      <c r="N1686" s="491"/>
    </row>
    <row r="1687" spans="13:14" x14ac:dyDescent="0.2">
      <c r="M1687" s="491"/>
      <c r="N1687" s="491"/>
    </row>
    <row r="1688" spans="13:14" x14ac:dyDescent="0.2">
      <c r="M1688" s="491"/>
      <c r="N1688" s="491"/>
    </row>
    <row r="1689" spans="13:14" x14ac:dyDescent="0.2">
      <c r="M1689" s="491"/>
      <c r="N1689" s="491"/>
    </row>
    <row r="1690" spans="13:14" x14ac:dyDescent="0.2">
      <c r="M1690" s="491"/>
      <c r="N1690" s="491"/>
    </row>
    <row r="1691" spans="13:14" x14ac:dyDescent="0.2">
      <c r="M1691" s="491"/>
      <c r="N1691" s="491"/>
    </row>
    <row r="1692" spans="13:14" x14ac:dyDescent="0.2">
      <c r="M1692" s="491"/>
      <c r="N1692" s="491"/>
    </row>
    <row r="1693" spans="13:14" x14ac:dyDescent="0.2">
      <c r="M1693" s="491"/>
      <c r="N1693" s="491"/>
    </row>
    <row r="1694" spans="13:14" x14ac:dyDescent="0.2">
      <c r="M1694" s="491"/>
      <c r="N1694" s="491"/>
    </row>
    <row r="1695" spans="13:14" x14ac:dyDescent="0.2">
      <c r="M1695" s="491"/>
      <c r="N1695" s="491"/>
    </row>
    <row r="1696" spans="13:14" x14ac:dyDescent="0.2">
      <c r="M1696" s="491"/>
      <c r="N1696" s="491"/>
    </row>
    <row r="1697" spans="13:14" x14ac:dyDescent="0.2">
      <c r="M1697" s="491"/>
      <c r="N1697" s="491"/>
    </row>
    <row r="1698" spans="13:14" x14ac:dyDescent="0.2">
      <c r="M1698" s="491"/>
      <c r="N1698" s="491"/>
    </row>
    <row r="1699" spans="13:14" x14ac:dyDescent="0.2">
      <c r="M1699" s="491"/>
      <c r="N1699" s="491"/>
    </row>
    <row r="1700" spans="13:14" x14ac:dyDescent="0.2">
      <c r="M1700" s="491"/>
      <c r="N1700" s="491"/>
    </row>
    <row r="1701" spans="13:14" x14ac:dyDescent="0.2">
      <c r="M1701" s="491"/>
      <c r="N1701" s="491"/>
    </row>
    <row r="1702" spans="13:14" x14ac:dyDescent="0.2">
      <c r="M1702" s="491"/>
      <c r="N1702" s="491"/>
    </row>
    <row r="1703" spans="13:14" x14ac:dyDescent="0.2">
      <c r="M1703" s="491"/>
      <c r="N1703" s="491"/>
    </row>
    <row r="1704" spans="13:14" x14ac:dyDescent="0.2">
      <c r="M1704" s="491"/>
      <c r="N1704" s="491"/>
    </row>
    <row r="1705" spans="13:14" x14ac:dyDescent="0.2">
      <c r="M1705" s="491"/>
      <c r="N1705" s="491"/>
    </row>
    <row r="1706" spans="13:14" x14ac:dyDescent="0.2">
      <c r="M1706" s="491"/>
      <c r="N1706" s="491"/>
    </row>
    <row r="1707" spans="13:14" x14ac:dyDescent="0.2">
      <c r="M1707" s="491"/>
      <c r="N1707" s="491"/>
    </row>
    <row r="1708" spans="13:14" x14ac:dyDescent="0.2">
      <c r="M1708" s="491"/>
      <c r="N1708" s="491"/>
    </row>
    <row r="1709" spans="13:14" x14ac:dyDescent="0.2">
      <c r="M1709" s="491"/>
      <c r="N1709" s="491"/>
    </row>
    <row r="1710" spans="13:14" x14ac:dyDescent="0.2">
      <c r="M1710" s="491"/>
      <c r="N1710" s="491"/>
    </row>
    <row r="1711" spans="13:14" x14ac:dyDescent="0.2">
      <c r="M1711" s="491"/>
      <c r="N1711" s="491"/>
    </row>
    <row r="1712" spans="13:14" x14ac:dyDescent="0.2">
      <c r="M1712" s="491"/>
      <c r="N1712" s="491"/>
    </row>
    <row r="1713" spans="13:14" x14ac:dyDescent="0.2">
      <c r="M1713" s="491"/>
      <c r="N1713" s="491"/>
    </row>
    <row r="1714" spans="13:14" x14ac:dyDescent="0.2">
      <c r="M1714" s="491"/>
      <c r="N1714" s="491"/>
    </row>
    <row r="1715" spans="13:14" x14ac:dyDescent="0.2">
      <c r="M1715" s="491"/>
      <c r="N1715" s="491"/>
    </row>
    <row r="1716" spans="13:14" x14ac:dyDescent="0.2">
      <c r="M1716" s="491"/>
      <c r="N1716" s="491"/>
    </row>
    <row r="1717" spans="13:14" x14ac:dyDescent="0.2">
      <c r="M1717" s="491"/>
      <c r="N1717" s="491"/>
    </row>
    <row r="1718" spans="13:14" x14ac:dyDescent="0.2">
      <c r="M1718" s="491"/>
      <c r="N1718" s="491"/>
    </row>
    <row r="1719" spans="13:14" x14ac:dyDescent="0.2">
      <c r="M1719" s="491"/>
      <c r="N1719" s="491"/>
    </row>
    <row r="1720" spans="13:14" x14ac:dyDescent="0.2">
      <c r="M1720" s="491"/>
      <c r="N1720" s="491"/>
    </row>
    <row r="1721" spans="13:14" x14ac:dyDescent="0.2">
      <c r="M1721" s="491"/>
      <c r="N1721" s="491"/>
    </row>
    <row r="1722" spans="13:14" x14ac:dyDescent="0.2">
      <c r="M1722" s="491"/>
      <c r="N1722" s="491"/>
    </row>
    <row r="1723" spans="13:14" x14ac:dyDescent="0.2">
      <c r="M1723" s="491"/>
      <c r="N1723" s="491"/>
    </row>
    <row r="1724" spans="13:14" x14ac:dyDescent="0.2">
      <c r="M1724" s="491"/>
      <c r="N1724" s="491"/>
    </row>
    <row r="1725" spans="13:14" x14ac:dyDescent="0.2">
      <c r="M1725" s="491"/>
      <c r="N1725" s="491"/>
    </row>
    <row r="1726" spans="13:14" x14ac:dyDescent="0.2">
      <c r="M1726" s="491"/>
      <c r="N1726" s="491"/>
    </row>
    <row r="1727" spans="13:14" x14ac:dyDescent="0.2">
      <c r="M1727" s="491"/>
      <c r="N1727" s="491"/>
    </row>
    <row r="1728" spans="13:14" x14ac:dyDescent="0.2">
      <c r="M1728" s="491"/>
      <c r="N1728" s="491"/>
    </row>
    <row r="1729" spans="13:14" x14ac:dyDescent="0.2">
      <c r="M1729" s="491"/>
      <c r="N1729" s="491"/>
    </row>
    <row r="1730" spans="13:14" x14ac:dyDescent="0.2">
      <c r="M1730" s="491"/>
      <c r="N1730" s="491"/>
    </row>
    <row r="1731" spans="13:14" x14ac:dyDescent="0.2">
      <c r="M1731" s="491"/>
      <c r="N1731" s="491"/>
    </row>
    <row r="1732" spans="13:14" x14ac:dyDescent="0.2">
      <c r="M1732" s="491"/>
      <c r="N1732" s="491"/>
    </row>
    <row r="1733" spans="13:14" x14ac:dyDescent="0.2">
      <c r="M1733" s="491"/>
      <c r="N1733" s="491"/>
    </row>
    <row r="1734" spans="13:14" x14ac:dyDescent="0.2">
      <c r="M1734" s="491"/>
      <c r="N1734" s="491"/>
    </row>
    <row r="1735" spans="13:14" x14ac:dyDescent="0.2">
      <c r="M1735" s="491"/>
      <c r="N1735" s="491"/>
    </row>
    <row r="1736" spans="13:14" x14ac:dyDescent="0.2">
      <c r="M1736" s="491"/>
      <c r="N1736" s="491"/>
    </row>
    <row r="1737" spans="13:14" x14ac:dyDescent="0.2">
      <c r="M1737" s="491"/>
      <c r="N1737" s="491"/>
    </row>
    <row r="1738" spans="13:14" x14ac:dyDescent="0.2">
      <c r="M1738" s="491"/>
      <c r="N1738" s="491"/>
    </row>
    <row r="1739" spans="13:14" x14ac:dyDescent="0.2">
      <c r="M1739" s="491"/>
      <c r="N1739" s="491"/>
    </row>
    <row r="1740" spans="13:14" x14ac:dyDescent="0.2">
      <c r="M1740" s="491"/>
      <c r="N1740" s="491"/>
    </row>
    <row r="1741" spans="13:14" x14ac:dyDescent="0.2">
      <c r="M1741" s="491"/>
      <c r="N1741" s="491"/>
    </row>
    <row r="1742" spans="13:14" x14ac:dyDescent="0.2">
      <c r="M1742" s="491"/>
      <c r="N1742" s="491"/>
    </row>
    <row r="1743" spans="13:14" x14ac:dyDescent="0.2">
      <c r="M1743" s="491"/>
      <c r="N1743" s="491"/>
    </row>
    <row r="1744" spans="13:14" x14ac:dyDescent="0.2">
      <c r="M1744" s="491"/>
      <c r="N1744" s="491"/>
    </row>
    <row r="1745" spans="13:14" x14ac:dyDescent="0.2">
      <c r="M1745" s="491"/>
      <c r="N1745" s="491"/>
    </row>
    <row r="1746" spans="13:14" x14ac:dyDescent="0.2">
      <c r="M1746" s="491"/>
      <c r="N1746" s="491"/>
    </row>
    <row r="1747" spans="13:14" x14ac:dyDescent="0.2">
      <c r="M1747" s="491"/>
      <c r="N1747" s="491"/>
    </row>
    <row r="1748" spans="13:14" x14ac:dyDescent="0.2">
      <c r="M1748" s="491"/>
      <c r="N1748" s="491"/>
    </row>
    <row r="1749" spans="13:14" x14ac:dyDescent="0.2">
      <c r="M1749" s="491"/>
      <c r="N1749" s="491"/>
    </row>
    <row r="1750" spans="13:14" x14ac:dyDescent="0.2">
      <c r="M1750" s="491"/>
      <c r="N1750" s="491"/>
    </row>
    <row r="1751" spans="13:14" x14ac:dyDescent="0.2">
      <c r="M1751" s="491"/>
      <c r="N1751" s="491"/>
    </row>
    <row r="1752" spans="13:14" x14ac:dyDescent="0.2">
      <c r="M1752" s="491"/>
      <c r="N1752" s="491"/>
    </row>
    <row r="1753" spans="13:14" x14ac:dyDescent="0.2">
      <c r="M1753" s="491"/>
      <c r="N1753" s="491"/>
    </row>
    <row r="1754" spans="13:14" x14ac:dyDescent="0.2">
      <c r="M1754" s="491"/>
      <c r="N1754" s="491"/>
    </row>
    <row r="1755" spans="13:14" x14ac:dyDescent="0.2">
      <c r="M1755" s="491"/>
      <c r="N1755" s="491"/>
    </row>
    <row r="1756" spans="13:14" x14ac:dyDescent="0.2">
      <c r="M1756" s="491"/>
      <c r="N1756" s="491"/>
    </row>
    <row r="1757" spans="13:14" x14ac:dyDescent="0.2">
      <c r="M1757" s="491"/>
      <c r="N1757" s="491"/>
    </row>
    <row r="1758" spans="13:14" x14ac:dyDescent="0.2">
      <c r="M1758" s="491"/>
      <c r="N1758" s="491"/>
    </row>
    <row r="1759" spans="13:14" x14ac:dyDescent="0.2">
      <c r="M1759" s="491"/>
      <c r="N1759" s="491"/>
    </row>
    <row r="1760" spans="13:14" x14ac:dyDescent="0.2">
      <c r="M1760" s="491"/>
      <c r="N1760" s="491"/>
    </row>
    <row r="1761" spans="13:14" x14ac:dyDescent="0.2">
      <c r="M1761" s="491"/>
      <c r="N1761" s="491"/>
    </row>
    <row r="1762" spans="13:14" x14ac:dyDescent="0.2">
      <c r="M1762" s="491"/>
      <c r="N1762" s="491"/>
    </row>
    <row r="1763" spans="13:14" x14ac:dyDescent="0.2">
      <c r="M1763" s="491"/>
      <c r="N1763" s="491"/>
    </row>
    <row r="1764" spans="13:14" x14ac:dyDescent="0.2">
      <c r="M1764" s="491"/>
      <c r="N1764" s="491"/>
    </row>
    <row r="1765" spans="13:14" x14ac:dyDescent="0.2">
      <c r="M1765" s="491"/>
      <c r="N1765" s="491"/>
    </row>
    <row r="1766" spans="13:14" x14ac:dyDescent="0.2">
      <c r="M1766" s="491"/>
      <c r="N1766" s="491"/>
    </row>
    <row r="1767" spans="13:14" x14ac:dyDescent="0.2">
      <c r="M1767" s="491"/>
      <c r="N1767" s="491"/>
    </row>
    <row r="1768" spans="13:14" x14ac:dyDescent="0.2">
      <c r="M1768" s="491"/>
      <c r="N1768" s="491"/>
    </row>
    <row r="1769" spans="13:14" x14ac:dyDescent="0.2">
      <c r="M1769" s="491"/>
      <c r="N1769" s="491"/>
    </row>
    <row r="1770" spans="13:14" x14ac:dyDescent="0.2">
      <c r="M1770" s="491"/>
      <c r="N1770" s="491"/>
    </row>
    <row r="1771" spans="13:14" x14ac:dyDescent="0.2">
      <c r="M1771" s="491"/>
      <c r="N1771" s="491"/>
    </row>
    <row r="1772" spans="13:14" x14ac:dyDescent="0.2">
      <c r="M1772" s="491"/>
      <c r="N1772" s="491"/>
    </row>
    <row r="1773" spans="13:14" x14ac:dyDescent="0.2">
      <c r="M1773" s="491"/>
      <c r="N1773" s="491"/>
    </row>
    <row r="1774" spans="13:14" x14ac:dyDescent="0.2">
      <c r="M1774" s="491"/>
      <c r="N1774" s="491"/>
    </row>
    <row r="1775" spans="13:14" x14ac:dyDescent="0.2">
      <c r="M1775" s="491"/>
      <c r="N1775" s="491"/>
    </row>
    <row r="1776" spans="13:14" x14ac:dyDescent="0.2">
      <c r="M1776" s="491"/>
      <c r="N1776" s="491"/>
    </row>
    <row r="1777" spans="13:14" x14ac:dyDescent="0.2">
      <c r="M1777" s="491"/>
      <c r="N1777" s="491"/>
    </row>
    <row r="1778" spans="13:14" x14ac:dyDescent="0.2">
      <c r="M1778" s="491"/>
      <c r="N1778" s="491"/>
    </row>
    <row r="1779" spans="13:14" x14ac:dyDescent="0.2">
      <c r="M1779" s="491"/>
      <c r="N1779" s="491"/>
    </row>
    <row r="1780" spans="13:14" x14ac:dyDescent="0.2">
      <c r="M1780" s="491"/>
      <c r="N1780" s="491"/>
    </row>
    <row r="1781" spans="13:14" x14ac:dyDescent="0.2">
      <c r="M1781" s="491"/>
      <c r="N1781" s="491"/>
    </row>
    <row r="1782" spans="13:14" x14ac:dyDescent="0.2">
      <c r="M1782" s="491"/>
      <c r="N1782" s="491"/>
    </row>
    <row r="1783" spans="13:14" x14ac:dyDescent="0.2">
      <c r="M1783" s="491"/>
      <c r="N1783" s="491"/>
    </row>
    <row r="1784" spans="13:14" x14ac:dyDescent="0.2">
      <c r="M1784" s="491"/>
      <c r="N1784" s="491"/>
    </row>
    <row r="1785" spans="13:14" x14ac:dyDescent="0.2">
      <c r="M1785" s="491"/>
      <c r="N1785" s="491"/>
    </row>
    <row r="1786" spans="13:14" x14ac:dyDescent="0.2">
      <c r="M1786" s="491"/>
      <c r="N1786" s="491"/>
    </row>
    <row r="1787" spans="13:14" x14ac:dyDescent="0.2">
      <c r="M1787" s="491"/>
      <c r="N1787" s="491"/>
    </row>
    <row r="1788" spans="13:14" x14ac:dyDescent="0.2">
      <c r="M1788" s="491"/>
      <c r="N1788" s="491"/>
    </row>
    <row r="1789" spans="13:14" x14ac:dyDescent="0.2">
      <c r="M1789" s="491"/>
      <c r="N1789" s="491"/>
    </row>
    <row r="1790" spans="13:14" x14ac:dyDescent="0.2">
      <c r="M1790" s="491"/>
      <c r="N1790" s="491"/>
    </row>
    <row r="1791" spans="13:14" x14ac:dyDescent="0.2">
      <c r="M1791" s="491"/>
      <c r="N1791" s="491"/>
    </row>
    <row r="1792" spans="13:14" x14ac:dyDescent="0.2">
      <c r="M1792" s="491"/>
      <c r="N1792" s="491"/>
    </row>
    <row r="1793" spans="13:14" x14ac:dyDescent="0.2">
      <c r="M1793" s="491"/>
      <c r="N1793" s="491"/>
    </row>
    <row r="1794" spans="13:14" x14ac:dyDescent="0.2">
      <c r="M1794" s="491"/>
      <c r="N1794" s="491"/>
    </row>
    <row r="1795" spans="13:14" x14ac:dyDescent="0.2">
      <c r="M1795" s="491"/>
      <c r="N1795" s="491"/>
    </row>
    <row r="1796" spans="13:14" x14ac:dyDescent="0.2">
      <c r="M1796" s="491"/>
      <c r="N1796" s="491"/>
    </row>
    <row r="1797" spans="13:14" x14ac:dyDescent="0.2">
      <c r="M1797" s="491"/>
      <c r="N1797" s="491"/>
    </row>
    <row r="1798" spans="13:14" x14ac:dyDescent="0.2">
      <c r="M1798" s="491"/>
      <c r="N1798" s="491"/>
    </row>
    <row r="1799" spans="13:14" x14ac:dyDescent="0.2">
      <c r="M1799" s="491"/>
      <c r="N1799" s="491"/>
    </row>
    <row r="1800" spans="13:14" x14ac:dyDescent="0.2">
      <c r="M1800" s="491"/>
      <c r="N1800" s="491"/>
    </row>
    <row r="1801" spans="13:14" x14ac:dyDescent="0.2">
      <c r="M1801" s="491"/>
      <c r="N1801" s="491"/>
    </row>
    <row r="1802" spans="13:14" x14ac:dyDescent="0.2">
      <c r="M1802" s="491"/>
      <c r="N1802" s="491"/>
    </row>
    <row r="1803" spans="13:14" x14ac:dyDescent="0.2">
      <c r="M1803" s="491"/>
      <c r="N1803" s="491"/>
    </row>
    <row r="1804" spans="13:14" x14ac:dyDescent="0.2">
      <c r="M1804" s="491"/>
      <c r="N1804" s="491"/>
    </row>
    <row r="1805" spans="13:14" x14ac:dyDescent="0.2">
      <c r="M1805" s="491"/>
      <c r="N1805" s="491"/>
    </row>
    <row r="1806" spans="13:14" x14ac:dyDescent="0.2">
      <c r="M1806" s="491"/>
      <c r="N1806" s="491"/>
    </row>
    <row r="1807" spans="13:14" x14ac:dyDescent="0.2">
      <c r="M1807" s="491"/>
      <c r="N1807" s="491"/>
    </row>
    <row r="1808" spans="13:14" x14ac:dyDescent="0.2">
      <c r="M1808" s="491"/>
      <c r="N1808" s="491"/>
    </row>
    <row r="1809" spans="13:14" x14ac:dyDescent="0.2">
      <c r="M1809" s="491"/>
      <c r="N1809" s="491"/>
    </row>
    <row r="1810" spans="13:14" x14ac:dyDescent="0.2">
      <c r="M1810" s="491"/>
      <c r="N1810" s="491"/>
    </row>
    <row r="1811" spans="13:14" x14ac:dyDescent="0.2">
      <c r="M1811" s="491"/>
      <c r="N1811" s="491"/>
    </row>
    <row r="1812" spans="13:14" x14ac:dyDescent="0.2">
      <c r="M1812" s="491"/>
      <c r="N1812" s="491"/>
    </row>
    <row r="1813" spans="13:14" x14ac:dyDescent="0.2">
      <c r="M1813" s="491"/>
      <c r="N1813" s="491"/>
    </row>
    <row r="1814" spans="13:14" x14ac:dyDescent="0.2">
      <c r="M1814" s="491"/>
      <c r="N1814" s="491"/>
    </row>
    <row r="1815" spans="13:14" x14ac:dyDescent="0.2">
      <c r="M1815" s="491"/>
      <c r="N1815" s="491"/>
    </row>
    <row r="1816" spans="13:14" x14ac:dyDescent="0.2">
      <c r="M1816" s="491"/>
      <c r="N1816" s="491"/>
    </row>
    <row r="1817" spans="13:14" x14ac:dyDescent="0.2">
      <c r="M1817" s="491"/>
      <c r="N1817" s="491"/>
    </row>
    <row r="1818" spans="13:14" x14ac:dyDescent="0.2">
      <c r="M1818" s="491"/>
      <c r="N1818" s="491"/>
    </row>
    <row r="1819" spans="13:14" x14ac:dyDescent="0.2">
      <c r="M1819" s="491"/>
      <c r="N1819" s="491"/>
    </row>
    <row r="1820" spans="13:14" x14ac:dyDescent="0.2">
      <c r="M1820" s="491"/>
      <c r="N1820" s="491"/>
    </row>
    <row r="1821" spans="13:14" x14ac:dyDescent="0.2">
      <c r="M1821" s="491"/>
      <c r="N1821" s="491"/>
    </row>
    <row r="1822" spans="13:14" x14ac:dyDescent="0.2">
      <c r="M1822" s="491"/>
      <c r="N1822" s="491"/>
    </row>
    <row r="1823" spans="13:14" x14ac:dyDescent="0.2">
      <c r="M1823" s="491"/>
      <c r="N1823" s="491"/>
    </row>
    <row r="1824" spans="13:14" x14ac:dyDescent="0.2">
      <c r="M1824" s="491"/>
      <c r="N1824" s="491"/>
    </row>
    <row r="1825" spans="13:14" x14ac:dyDescent="0.2">
      <c r="M1825" s="491"/>
      <c r="N1825" s="491"/>
    </row>
    <row r="1826" spans="13:14" x14ac:dyDescent="0.2">
      <c r="M1826" s="491"/>
      <c r="N1826" s="491"/>
    </row>
    <row r="1827" spans="13:14" x14ac:dyDescent="0.2">
      <c r="M1827" s="491"/>
      <c r="N1827" s="491"/>
    </row>
    <row r="1828" spans="13:14" x14ac:dyDescent="0.2">
      <c r="M1828" s="491"/>
      <c r="N1828" s="491"/>
    </row>
    <row r="1829" spans="13:14" x14ac:dyDescent="0.2">
      <c r="M1829" s="491"/>
      <c r="N1829" s="491"/>
    </row>
    <row r="1830" spans="13:14" x14ac:dyDescent="0.2">
      <c r="M1830" s="491"/>
      <c r="N1830" s="491"/>
    </row>
    <row r="1831" spans="13:14" x14ac:dyDescent="0.2">
      <c r="M1831" s="491"/>
      <c r="N1831" s="491"/>
    </row>
    <row r="1832" spans="13:14" x14ac:dyDescent="0.2">
      <c r="M1832" s="491"/>
      <c r="N1832" s="491"/>
    </row>
    <row r="1833" spans="13:14" x14ac:dyDescent="0.2">
      <c r="M1833" s="491"/>
      <c r="N1833" s="491"/>
    </row>
    <row r="1834" spans="13:14" x14ac:dyDescent="0.2">
      <c r="M1834" s="491"/>
      <c r="N1834" s="491"/>
    </row>
    <row r="1835" spans="13:14" x14ac:dyDescent="0.2">
      <c r="M1835" s="491"/>
      <c r="N1835" s="491"/>
    </row>
    <row r="1836" spans="13:14" x14ac:dyDescent="0.2">
      <c r="M1836" s="491"/>
      <c r="N1836" s="491"/>
    </row>
    <row r="1837" spans="13:14" x14ac:dyDescent="0.2">
      <c r="M1837" s="491"/>
      <c r="N1837" s="491"/>
    </row>
    <row r="1838" spans="13:14" x14ac:dyDescent="0.2">
      <c r="M1838" s="491"/>
      <c r="N1838" s="491"/>
    </row>
    <row r="1839" spans="13:14" x14ac:dyDescent="0.2">
      <c r="M1839" s="491"/>
      <c r="N1839" s="491"/>
    </row>
    <row r="1840" spans="13:14" x14ac:dyDescent="0.2">
      <c r="M1840" s="491"/>
      <c r="N1840" s="491"/>
    </row>
    <row r="1841" spans="13:14" x14ac:dyDescent="0.2">
      <c r="M1841" s="491"/>
      <c r="N1841" s="491"/>
    </row>
    <row r="1842" spans="13:14" x14ac:dyDescent="0.2">
      <c r="M1842" s="491"/>
      <c r="N1842" s="491"/>
    </row>
    <row r="1843" spans="13:14" x14ac:dyDescent="0.2">
      <c r="M1843" s="491"/>
      <c r="N1843" s="491"/>
    </row>
    <row r="1844" spans="13:14" x14ac:dyDescent="0.2">
      <c r="M1844" s="491"/>
      <c r="N1844" s="491"/>
    </row>
    <row r="1845" spans="13:14" x14ac:dyDescent="0.2">
      <c r="M1845" s="491"/>
      <c r="N1845" s="491"/>
    </row>
    <row r="1846" spans="13:14" x14ac:dyDescent="0.2">
      <c r="M1846" s="491"/>
      <c r="N1846" s="491"/>
    </row>
    <row r="1847" spans="13:14" x14ac:dyDescent="0.2">
      <c r="M1847" s="491"/>
      <c r="N1847" s="491"/>
    </row>
    <row r="1848" spans="13:14" x14ac:dyDescent="0.2">
      <c r="M1848" s="491"/>
      <c r="N1848" s="491"/>
    </row>
    <row r="1849" spans="13:14" x14ac:dyDescent="0.2">
      <c r="M1849" s="491"/>
      <c r="N1849" s="491"/>
    </row>
    <row r="1850" spans="13:14" x14ac:dyDescent="0.2">
      <c r="M1850" s="491"/>
      <c r="N1850" s="491"/>
    </row>
    <row r="1851" spans="13:14" x14ac:dyDescent="0.2">
      <c r="M1851" s="491"/>
      <c r="N1851" s="491"/>
    </row>
    <row r="1852" spans="13:14" x14ac:dyDescent="0.2">
      <c r="M1852" s="491"/>
      <c r="N1852" s="491"/>
    </row>
    <row r="1853" spans="13:14" x14ac:dyDescent="0.2">
      <c r="M1853" s="491"/>
      <c r="N1853" s="491"/>
    </row>
    <row r="1854" spans="13:14" x14ac:dyDescent="0.2">
      <c r="M1854" s="491"/>
      <c r="N1854" s="491"/>
    </row>
    <row r="1855" spans="13:14" x14ac:dyDescent="0.2">
      <c r="M1855" s="491"/>
      <c r="N1855" s="491"/>
    </row>
    <row r="1856" spans="13:14" x14ac:dyDescent="0.2">
      <c r="M1856" s="491"/>
      <c r="N1856" s="491"/>
    </row>
    <row r="1857" spans="13:14" x14ac:dyDescent="0.2">
      <c r="M1857" s="491"/>
      <c r="N1857" s="491"/>
    </row>
    <row r="1858" spans="13:14" x14ac:dyDescent="0.2">
      <c r="M1858" s="491"/>
      <c r="N1858" s="491"/>
    </row>
    <row r="1859" spans="13:14" x14ac:dyDescent="0.2">
      <c r="M1859" s="491"/>
      <c r="N1859" s="491"/>
    </row>
    <row r="1860" spans="13:14" x14ac:dyDescent="0.2">
      <c r="M1860" s="491"/>
      <c r="N1860" s="491"/>
    </row>
    <row r="1861" spans="13:14" x14ac:dyDescent="0.2">
      <c r="M1861" s="491"/>
      <c r="N1861" s="491"/>
    </row>
    <row r="1862" spans="13:14" x14ac:dyDescent="0.2">
      <c r="M1862" s="491"/>
      <c r="N1862" s="491"/>
    </row>
    <row r="1863" spans="13:14" x14ac:dyDescent="0.2">
      <c r="M1863" s="491"/>
      <c r="N1863" s="491"/>
    </row>
    <row r="1864" spans="13:14" x14ac:dyDescent="0.2">
      <c r="M1864" s="491"/>
      <c r="N1864" s="491"/>
    </row>
    <row r="1865" spans="13:14" x14ac:dyDescent="0.2">
      <c r="M1865" s="491"/>
      <c r="N1865" s="491"/>
    </row>
    <row r="1866" spans="13:14" x14ac:dyDescent="0.2">
      <c r="M1866" s="491"/>
      <c r="N1866" s="491"/>
    </row>
    <row r="1867" spans="13:14" x14ac:dyDescent="0.2">
      <c r="M1867" s="491"/>
      <c r="N1867" s="491"/>
    </row>
    <row r="1868" spans="13:14" x14ac:dyDescent="0.2">
      <c r="M1868" s="491"/>
      <c r="N1868" s="491"/>
    </row>
    <row r="1869" spans="13:14" x14ac:dyDescent="0.2">
      <c r="M1869" s="491"/>
      <c r="N1869" s="491"/>
    </row>
    <row r="1870" spans="13:14" x14ac:dyDescent="0.2">
      <c r="M1870" s="491"/>
      <c r="N1870" s="491"/>
    </row>
    <row r="1871" spans="13:14" x14ac:dyDescent="0.2">
      <c r="M1871" s="491"/>
      <c r="N1871" s="491"/>
    </row>
    <row r="1872" spans="13:14" x14ac:dyDescent="0.2">
      <c r="M1872" s="491"/>
      <c r="N1872" s="491"/>
    </row>
    <row r="1873" spans="13:14" x14ac:dyDescent="0.2">
      <c r="M1873" s="491"/>
      <c r="N1873" s="491"/>
    </row>
    <row r="1874" spans="13:14" x14ac:dyDescent="0.2">
      <c r="M1874" s="491"/>
      <c r="N1874" s="491"/>
    </row>
    <row r="1875" spans="13:14" x14ac:dyDescent="0.2">
      <c r="M1875" s="491"/>
      <c r="N1875" s="491"/>
    </row>
    <row r="1876" spans="13:14" x14ac:dyDescent="0.2">
      <c r="M1876" s="491"/>
      <c r="N1876" s="491"/>
    </row>
    <row r="1877" spans="13:14" x14ac:dyDescent="0.2">
      <c r="M1877" s="491"/>
      <c r="N1877" s="491"/>
    </row>
    <row r="1878" spans="13:14" x14ac:dyDescent="0.2">
      <c r="M1878" s="491"/>
      <c r="N1878" s="491"/>
    </row>
    <row r="1879" spans="13:14" x14ac:dyDescent="0.2">
      <c r="M1879" s="491"/>
      <c r="N1879" s="491"/>
    </row>
    <row r="1880" spans="13:14" x14ac:dyDescent="0.2">
      <c r="M1880" s="491"/>
      <c r="N1880" s="491"/>
    </row>
    <row r="1881" spans="13:14" x14ac:dyDescent="0.2">
      <c r="M1881" s="491"/>
      <c r="N1881" s="491"/>
    </row>
    <row r="1882" spans="13:14" x14ac:dyDescent="0.2">
      <c r="M1882" s="491"/>
      <c r="N1882" s="491"/>
    </row>
    <row r="1883" spans="13:14" x14ac:dyDescent="0.2">
      <c r="M1883" s="491"/>
      <c r="N1883" s="491"/>
    </row>
    <row r="1884" spans="13:14" x14ac:dyDescent="0.2">
      <c r="M1884" s="491"/>
      <c r="N1884" s="491"/>
    </row>
    <row r="1885" spans="13:14" x14ac:dyDescent="0.2">
      <c r="M1885" s="491"/>
      <c r="N1885" s="491"/>
    </row>
    <row r="1886" spans="13:14" x14ac:dyDescent="0.2">
      <c r="M1886" s="491"/>
      <c r="N1886" s="491"/>
    </row>
    <row r="1887" spans="13:14" x14ac:dyDescent="0.2">
      <c r="M1887" s="491"/>
      <c r="N1887" s="491"/>
    </row>
    <row r="1888" spans="13:14" x14ac:dyDescent="0.2">
      <c r="M1888" s="491"/>
      <c r="N1888" s="491"/>
    </row>
    <row r="1889" spans="13:14" x14ac:dyDescent="0.2">
      <c r="M1889" s="491"/>
      <c r="N1889" s="491"/>
    </row>
    <row r="1890" spans="13:14" x14ac:dyDescent="0.2">
      <c r="M1890" s="491"/>
      <c r="N1890" s="491"/>
    </row>
    <row r="1891" spans="13:14" x14ac:dyDescent="0.2">
      <c r="M1891" s="491"/>
      <c r="N1891" s="491"/>
    </row>
    <row r="1892" spans="13:14" x14ac:dyDescent="0.2">
      <c r="M1892" s="491"/>
      <c r="N1892" s="491"/>
    </row>
    <row r="1893" spans="13:14" x14ac:dyDescent="0.2">
      <c r="M1893" s="491"/>
      <c r="N1893" s="491"/>
    </row>
    <row r="1894" spans="13:14" x14ac:dyDescent="0.2">
      <c r="M1894" s="491"/>
      <c r="N1894" s="491"/>
    </row>
    <row r="1895" spans="13:14" x14ac:dyDescent="0.2">
      <c r="M1895" s="491"/>
      <c r="N1895" s="491"/>
    </row>
    <row r="1896" spans="13:14" x14ac:dyDescent="0.2">
      <c r="M1896" s="491"/>
      <c r="N1896" s="491"/>
    </row>
    <row r="1897" spans="13:14" x14ac:dyDescent="0.2">
      <c r="M1897" s="491"/>
      <c r="N1897" s="491"/>
    </row>
    <row r="1898" spans="13:14" x14ac:dyDescent="0.2">
      <c r="M1898" s="491"/>
      <c r="N1898" s="491"/>
    </row>
    <row r="1899" spans="13:14" x14ac:dyDescent="0.2">
      <c r="M1899" s="491"/>
      <c r="N1899" s="491"/>
    </row>
    <row r="1900" spans="13:14" x14ac:dyDescent="0.2">
      <c r="M1900" s="491"/>
      <c r="N1900" s="491"/>
    </row>
    <row r="1901" spans="13:14" x14ac:dyDescent="0.2">
      <c r="M1901" s="491"/>
      <c r="N1901" s="491"/>
    </row>
    <row r="1902" spans="13:14" x14ac:dyDescent="0.2">
      <c r="M1902" s="491"/>
      <c r="N1902" s="491"/>
    </row>
    <row r="1903" spans="13:14" x14ac:dyDescent="0.2">
      <c r="M1903" s="491"/>
      <c r="N1903" s="491"/>
    </row>
    <row r="1904" spans="13:14" x14ac:dyDescent="0.2">
      <c r="M1904" s="491"/>
      <c r="N1904" s="491"/>
    </row>
    <row r="1905" spans="13:14" x14ac:dyDescent="0.2">
      <c r="M1905" s="491"/>
      <c r="N1905" s="491"/>
    </row>
    <row r="1906" spans="13:14" x14ac:dyDescent="0.2">
      <c r="M1906" s="491"/>
      <c r="N1906" s="491"/>
    </row>
    <row r="1907" spans="13:14" x14ac:dyDescent="0.2">
      <c r="M1907" s="491"/>
      <c r="N1907" s="491"/>
    </row>
    <row r="1908" spans="13:14" x14ac:dyDescent="0.2">
      <c r="M1908" s="491"/>
      <c r="N1908" s="491"/>
    </row>
    <row r="1909" spans="13:14" x14ac:dyDescent="0.2">
      <c r="M1909" s="491"/>
      <c r="N1909" s="491"/>
    </row>
    <row r="1910" spans="13:14" x14ac:dyDescent="0.2">
      <c r="M1910" s="491"/>
      <c r="N1910" s="491"/>
    </row>
    <row r="1911" spans="13:14" x14ac:dyDescent="0.2">
      <c r="M1911" s="491"/>
      <c r="N1911" s="491"/>
    </row>
    <row r="1912" spans="13:14" x14ac:dyDescent="0.2">
      <c r="M1912" s="491"/>
      <c r="N1912" s="491"/>
    </row>
    <row r="1913" spans="13:14" x14ac:dyDescent="0.2">
      <c r="M1913" s="491"/>
      <c r="N1913" s="491"/>
    </row>
    <row r="1914" spans="13:14" x14ac:dyDescent="0.2">
      <c r="M1914" s="491"/>
      <c r="N1914" s="491"/>
    </row>
    <row r="1915" spans="13:14" x14ac:dyDescent="0.2">
      <c r="M1915" s="491"/>
      <c r="N1915" s="491"/>
    </row>
    <row r="1916" spans="13:14" x14ac:dyDescent="0.2">
      <c r="M1916" s="491"/>
      <c r="N1916" s="491"/>
    </row>
    <row r="1917" spans="13:14" x14ac:dyDescent="0.2">
      <c r="M1917" s="491"/>
      <c r="N1917" s="491"/>
    </row>
    <row r="1918" spans="13:14" x14ac:dyDescent="0.2">
      <c r="M1918" s="491"/>
      <c r="N1918" s="491"/>
    </row>
    <row r="1919" spans="13:14" x14ac:dyDescent="0.2">
      <c r="M1919" s="491"/>
      <c r="N1919" s="491"/>
    </row>
    <row r="1920" spans="13:14" x14ac:dyDescent="0.2">
      <c r="M1920" s="491"/>
      <c r="N1920" s="491"/>
    </row>
    <row r="1921" spans="13:14" x14ac:dyDescent="0.2">
      <c r="M1921" s="491"/>
      <c r="N1921" s="491"/>
    </row>
    <row r="1922" spans="13:14" x14ac:dyDescent="0.2">
      <c r="M1922" s="491"/>
      <c r="N1922" s="491"/>
    </row>
    <row r="1923" spans="13:14" x14ac:dyDescent="0.2">
      <c r="M1923" s="491"/>
      <c r="N1923" s="491"/>
    </row>
    <row r="1924" spans="13:14" x14ac:dyDescent="0.2">
      <c r="M1924" s="491"/>
      <c r="N1924" s="491"/>
    </row>
    <row r="1925" spans="13:14" x14ac:dyDescent="0.2">
      <c r="M1925" s="491"/>
      <c r="N1925" s="491"/>
    </row>
    <row r="1926" spans="13:14" x14ac:dyDescent="0.2">
      <c r="M1926" s="491"/>
      <c r="N1926" s="491"/>
    </row>
    <row r="1927" spans="13:14" x14ac:dyDescent="0.2">
      <c r="M1927" s="491"/>
      <c r="N1927" s="491"/>
    </row>
    <row r="1928" spans="13:14" x14ac:dyDescent="0.2">
      <c r="M1928" s="491"/>
      <c r="N1928" s="491"/>
    </row>
    <row r="1929" spans="13:14" x14ac:dyDescent="0.2">
      <c r="M1929" s="491"/>
      <c r="N1929" s="491"/>
    </row>
    <row r="1930" spans="13:14" x14ac:dyDescent="0.2">
      <c r="M1930" s="491"/>
      <c r="N1930" s="491"/>
    </row>
    <row r="1931" spans="13:14" x14ac:dyDescent="0.2">
      <c r="M1931" s="491"/>
      <c r="N1931" s="491"/>
    </row>
    <row r="1932" spans="13:14" x14ac:dyDescent="0.2">
      <c r="M1932" s="491"/>
      <c r="N1932" s="491"/>
    </row>
    <row r="1933" spans="13:14" x14ac:dyDescent="0.2">
      <c r="M1933" s="491"/>
      <c r="N1933" s="491"/>
    </row>
    <row r="1934" spans="13:14" x14ac:dyDescent="0.2">
      <c r="M1934" s="491"/>
      <c r="N1934" s="491"/>
    </row>
    <row r="1935" spans="13:14" x14ac:dyDescent="0.2">
      <c r="M1935" s="491"/>
      <c r="N1935" s="491"/>
    </row>
    <row r="1936" spans="13:14" x14ac:dyDescent="0.2">
      <c r="M1936" s="491"/>
      <c r="N1936" s="491"/>
    </row>
    <row r="1937" spans="13:14" x14ac:dyDescent="0.2">
      <c r="M1937" s="491"/>
      <c r="N1937" s="491"/>
    </row>
    <row r="1938" spans="13:14" x14ac:dyDescent="0.2">
      <c r="M1938" s="491"/>
      <c r="N1938" s="491"/>
    </row>
    <row r="1939" spans="13:14" x14ac:dyDescent="0.2">
      <c r="M1939" s="491"/>
      <c r="N1939" s="491"/>
    </row>
    <row r="1940" spans="13:14" x14ac:dyDescent="0.2">
      <c r="M1940" s="491"/>
      <c r="N1940" s="491"/>
    </row>
    <row r="1941" spans="13:14" x14ac:dyDescent="0.2">
      <c r="M1941" s="491"/>
      <c r="N1941" s="491"/>
    </row>
    <row r="1942" spans="13:14" x14ac:dyDescent="0.2">
      <c r="M1942" s="491"/>
      <c r="N1942" s="491"/>
    </row>
    <row r="1943" spans="13:14" x14ac:dyDescent="0.2">
      <c r="M1943" s="491"/>
      <c r="N1943" s="491"/>
    </row>
    <row r="1944" spans="13:14" x14ac:dyDescent="0.2">
      <c r="M1944" s="491"/>
      <c r="N1944" s="491"/>
    </row>
    <row r="1945" spans="13:14" x14ac:dyDescent="0.2">
      <c r="M1945" s="491"/>
      <c r="N1945" s="491"/>
    </row>
    <row r="1946" spans="13:14" x14ac:dyDescent="0.2">
      <c r="M1946" s="491"/>
      <c r="N1946" s="491"/>
    </row>
    <row r="1947" spans="13:14" x14ac:dyDescent="0.2">
      <c r="M1947" s="491"/>
      <c r="N1947" s="491"/>
    </row>
    <row r="1948" spans="13:14" x14ac:dyDescent="0.2">
      <c r="M1948" s="491"/>
      <c r="N1948" s="491"/>
    </row>
    <row r="1949" spans="13:14" x14ac:dyDescent="0.2">
      <c r="M1949" s="491"/>
      <c r="N1949" s="491"/>
    </row>
    <row r="1950" spans="13:14" x14ac:dyDescent="0.2">
      <c r="M1950" s="491"/>
      <c r="N1950" s="491"/>
    </row>
    <row r="1951" spans="13:14" x14ac:dyDescent="0.2">
      <c r="M1951" s="491"/>
      <c r="N1951" s="491"/>
    </row>
    <row r="1952" spans="13:14" x14ac:dyDescent="0.2">
      <c r="M1952" s="491"/>
      <c r="N1952" s="491"/>
    </row>
    <row r="1953" spans="13:14" x14ac:dyDescent="0.2">
      <c r="M1953" s="491"/>
      <c r="N1953" s="491"/>
    </row>
    <row r="1954" spans="13:14" x14ac:dyDescent="0.2">
      <c r="M1954" s="491"/>
      <c r="N1954" s="491"/>
    </row>
    <row r="1955" spans="13:14" x14ac:dyDescent="0.2">
      <c r="M1955" s="491"/>
      <c r="N1955" s="491"/>
    </row>
    <row r="1956" spans="13:14" x14ac:dyDescent="0.2">
      <c r="M1956" s="491"/>
      <c r="N1956" s="491"/>
    </row>
    <row r="1957" spans="13:14" x14ac:dyDescent="0.2">
      <c r="M1957" s="491"/>
      <c r="N1957" s="491"/>
    </row>
    <row r="1958" spans="13:14" x14ac:dyDescent="0.2">
      <c r="M1958" s="491"/>
      <c r="N1958" s="491"/>
    </row>
    <row r="1959" spans="13:14" x14ac:dyDescent="0.2">
      <c r="M1959" s="491"/>
      <c r="N1959" s="491"/>
    </row>
    <row r="1960" spans="13:14" x14ac:dyDescent="0.2">
      <c r="M1960" s="491"/>
      <c r="N1960" s="491"/>
    </row>
    <row r="1961" spans="13:14" x14ac:dyDescent="0.2">
      <c r="M1961" s="491"/>
      <c r="N1961" s="491"/>
    </row>
    <row r="1962" spans="13:14" x14ac:dyDescent="0.2">
      <c r="M1962" s="491"/>
      <c r="N1962" s="491"/>
    </row>
    <row r="1963" spans="13:14" x14ac:dyDescent="0.2">
      <c r="M1963" s="491"/>
      <c r="N1963" s="491"/>
    </row>
    <row r="1964" spans="13:14" x14ac:dyDescent="0.2">
      <c r="M1964" s="491"/>
      <c r="N1964" s="491"/>
    </row>
    <row r="1965" spans="13:14" x14ac:dyDescent="0.2">
      <c r="M1965" s="491"/>
      <c r="N1965" s="491"/>
    </row>
    <row r="1966" spans="13:14" x14ac:dyDescent="0.2">
      <c r="M1966" s="491"/>
      <c r="N1966" s="491"/>
    </row>
    <row r="1967" spans="13:14" x14ac:dyDescent="0.2">
      <c r="M1967" s="491"/>
      <c r="N1967" s="491"/>
    </row>
    <row r="1968" spans="13:14" x14ac:dyDescent="0.2">
      <c r="M1968" s="491"/>
      <c r="N1968" s="491"/>
    </row>
    <row r="1969" spans="13:14" x14ac:dyDescent="0.2">
      <c r="M1969" s="491"/>
      <c r="N1969" s="491"/>
    </row>
    <row r="1970" spans="13:14" x14ac:dyDescent="0.2">
      <c r="M1970" s="491"/>
      <c r="N1970" s="491"/>
    </row>
    <row r="1971" spans="13:14" x14ac:dyDescent="0.2">
      <c r="M1971" s="491"/>
      <c r="N1971" s="491"/>
    </row>
    <row r="1972" spans="13:14" x14ac:dyDescent="0.2">
      <c r="M1972" s="491"/>
      <c r="N1972" s="491"/>
    </row>
    <row r="1973" spans="13:14" x14ac:dyDescent="0.2">
      <c r="M1973" s="491"/>
      <c r="N1973" s="491"/>
    </row>
    <row r="1974" spans="13:14" x14ac:dyDescent="0.2">
      <c r="M1974" s="491"/>
      <c r="N1974" s="491"/>
    </row>
    <row r="1975" spans="13:14" x14ac:dyDescent="0.2">
      <c r="M1975" s="491"/>
      <c r="N1975" s="491"/>
    </row>
    <row r="1976" spans="13:14" x14ac:dyDescent="0.2">
      <c r="M1976" s="491"/>
      <c r="N1976" s="491"/>
    </row>
    <row r="1977" spans="13:14" x14ac:dyDescent="0.2">
      <c r="M1977" s="491"/>
      <c r="N1977" s="491"/>
    </row>
    <row r="1978" spans="13:14" x14ac:dyDescent="0.2">
      <c r="M1978" s="491"/>
      <c r="N1978" s="491"/>
    </row>
    <row r="1979" spans="13:14" x14ac:dyDescent="0.2">
      <c r="M1979" s="491"/>
      <c r="N1979" s="491"/>
    </row>
    <row r="1980" spans="13:14" x14ac:dyDescent="0.2">
      <c r="M1980" s="491"/>
      <c r="N1980" s="491"/>
    </row>
    <row r="1981" spans="13:14" x14ac:dyDescent="0.2">
      <c r="M1981" s="491"/>
      <c r="N1981" s="491"/>
    </row>
    <row r="1982" spans="13:14" x14ac:dyDescent="0.2">
      <c r="M1982" s="491"/>
      <c r="N1982" s="491"/>
    </row>
    <row r="1983" spans="13:14" x14ac:dyDescent="0.2">
      <c r="M1983" s="491"/>
      <c r="N1983" s="491"/>
    </row>
    <row r="1984" spans="13:14" x14ac:dyDescent="0.2">
      <c r="M1984" s="491"/>
      <c r="N1984" s="491"/>
    </row>
    <row r="1985" spans="13:14" x14ac:dyDescent="0.2">
      <c r="M1985" s="491"/>
      <c r="N1985" s="491"/>
    </row>
    <row r="1986" spans="13:14" x14ac:dyDescent="0.2">
      <c r="M1986" s="491"/>
      <c r="N1986" s="491"/>
    </row>
    <row r="1987" spans="13:14" x14ac:dyDescent="0.2">
      <c r="M1987" s="491"/>
      <c r="N1987" s="491"/>
    </row>
    <row r="1988" spans="13:14" x14ac:dyDescent="0.2">
      <c r="M1988" s="491"/>
      <c r="N1988" s="491"/>
    </row>
    <row r="1989" spans="13:14" x14ac:dyDescent="0.2">
      <c r="M1989" s="491"/>
      <c r="N1989" s="491"/>
    </row>
    <row r="1990" spans="13:14" x14ac:dyDescent="0.2">
      <c r="M1990" s="491"/>
      <c r="N1990" s="491"/>
    </row>
    <row r="1991" spans="13:14" x14ac:dyDescent="0.2">
      <c r="M1991" s="491"/>
      <c r="N1991" s="491"/>
    </row>
    <row r="1992" spans="13:14" x14ac:dyDescent="0.2">
      <c r="M1992" s="491"/>
      <c r="N1992" s="491"/>
    </row>
    <row r="1993" spans="13:14" x14ac:dyDescent="0.2">
      <c r="M1993" s="491"/>
      <c r="N1993" s="491"/>
    </row>
    <row r="1994" spans="13:14" x14ac:dyDescent="0.2">
      <c r="M1994" s="491"/>
      <c r="N1994" s="491"/>
    </row>
    <row r="1995" spans="13:14" x14ac:dyDescent="0.2">
      <c r="M1995" s="491"/>
      <c r="N1995" s="491"/>
    </row>
    <row r="1996" spans="13:14" x14ac:dyDescent="0.2">
      <c r="M1996" s="491"/>
      <c r="N1996" s="491"/>
    </row>
    <row r="1997" spans="13:14" x14ac:dyDescent="0.2">
      <c r="M1997" s="491"/>
      <c r="N1997" s="491"/>
    </row>
    <row r="1998" spans="13:14" x14ac:dyDescent="0.2">
      <c r="M1998" s="491"/>
      <c r="N1998" s="491"/>
    </row>
    <row r="1999" spans="13:14" x14ac:dyDescent="0.2">
      <c r="M1999" s="491"/>
      <c r="N1999" s="491"/>
    </row>
    <row r="2000" spans="13:14" x14ac:dyDescent="0.2">
      <c r="M2000" s="491"/>
      <c r="N2000" s="491"/>
    </row>
    <row r="2001" spans="13:14" x14ac:dyDescent="0.2">
      <c r="M2001" s="491"/>
      <c r="N2001" s="491"/>
    </row>
    <row r="2002" spans="13:14" x14ac:dyDescent="0.2">
      <c r="M2002" s="491"/>
      <c r="N2002" s="491"/>
    </row>
    <row r="2003" spans="13:14" x14ac:dyDescent="0.2">
      <c r="M2003" s="491"/>
      <c r="N2003" s="491"/>
    </row>
    <row r="2004" spans="13:14" x14ac:dyDescent="0.2">
      <c r="M2004" s="491"/>
      <c r="N2004" s="491"/>
    </row>
    <row r="2005" spans="13:14" x14ac:dyDescent="0.2">
      <c r="M2005" s="491"/>
      <c r="N2005" s="491"/>
    </row>
    <row r="2006" spans="13:14" x14ac:dyDescent="0.2">
      <c r="M2006" s="491"/>
      <c r="N2006" s="491"/>
    </row>
    <row r="2007" spans="13:14" x14ac:dyDescent="0.2">
      <c r="M2007" s="491"/>
      <c r="N2007" s="491"/>
    </row>
    <row r="2008" spans="13:14" x14ac:dyDescent="0.2">
      <c r="M2008" s="491"/>
      <c r="N2008" s="491"/>
    </row>
    <row r="2009" spans="13:14" x14ac:dyDescent="0.2">
      <c r="M2009" s="491"/>
      <c r="N2009" s="491"/>
    </row>
    <row r="2010" spans="13:14" x14ac:dyDescent="0.2">
      <c r="M2010" s="491"/>
      <c r="N2010" s="491"/>
    </row>
    <row r="2011" spans="13:14" x14ac:dyDescent="0.2">
      <c r="M2011" s="491"/>
      <c r="N2011" s="491"/>
    </row>
    <row r="2012" spans="13:14" x14ac:dyDescent="0.2">
      <c r="M2012" s="491"/>
      <c r="N2012" s="491"/>
    </row>
    <row r="2013" spans="13:14" x14ac:dyDescent="0.2">
      <c r="M2013" s="491"/>
      <c r="N2013" s="491"/>
    </row>
    <row r="2014" spans="13:14" x14ac:dyDescent="0.2">
      <c r="M2014" s="491"/>
      <c r="N2014" s="491"/>
    </row>
    <row r="2015" spans="13:14" x14ac:dyDescent="0.2">
      <c r="M2015" s="491"/>
      <c r="N2015" s="491"/>
    </row>
    <row r="2016" spans="13:14" x14ac:dyDescent="0.2">
      <c r="M2016" s="491"/>
      <c r="N2016" s="491"/>
    </row>
    <row r="2017" spans="13:14" x14ac:dyDescent="0.2">
      <c r="M2017" s="491"/>
      <c r="N2017" s="491"/>
    </row>
    <row r="2018" spans="13:14" x14ac:dyDescent="0.2">
      <c r="M2018" s="491"/>
      <c r="N2018" s="491"/>
    </row>
    <row r="2019" spans="13:14" x14ac:dyDescent="0.2">
      <c r="M2019" s="491"/>
      <c r="N2019" s="491"/>
    </row>
    <row r="2020" spans="13:14" x14ac:dyDescent="0.2">
      <c r="M2020" s="491"/>
      <c r="N2020" s="491"/>
    </row>
    <row r="2021" spans="13:14" x14ac:dyDescent="0.2">
      <c r="M2021" s="491"/>
      <c r="N2021" s="491"/>
    </row>
    <row r="2022" spans="13:14" x14ac:dyDescent="0.2">
      <c r="M2022" s="491"/>
      <c r="N2022" s="491"/>
    </row>
    <row r="2023" spans="13:14" x14ac:dyDescent="0.2">
      <c r="M2023" s="491"/>
      <c r="N2023" s="491"/>
    </row>
    <row r="2024" spans="13:14" x14ac:dyDescent="0.2">
      <c r="M2024" s="491"/>
      <c r="N2024" s="491"/>
    </row>
    <row r="2025" spans="13:14" x14ac:dyDescent="0.2">
      <c r="M2025" s="491"/>
      <c r="N2025" s="491"/>
    </row>
    <row r="2026" spans="13:14" x14ac:dyDescent="0.2">
      <c r="M2026" s="491"/>
      <c r="N2026" s="491"/>
    </row>
    <row r="2027" spans="13:14" x14ac:dyDescent="0.2">
      <c r="M2027" s="491"/>
      <c r="N2027" s="491"/>
    </row>
    <row r="2028" spans="13:14" x14ac:dyDescent="0.2">
      <c r="M2028" s="491"/>
      <c r="N2028" s="491"/>
    </row>
    <row r="2029" spans="13:14" x14ac:dyDescent="0.2">
      <c r="M2029" s="491"/>
      <c r="N2029" s="491"/>
    </row>
    <row r="2030" spans="13:14" x14ac:dyDescent="0.2">
      <c r="M2030" s="491"/>
      <c r="N2030" s="491"/>
    </row>
    <row r="2031" spans="13:14" x14ac:dyDescent="0.2">
      <c r="M2031" s="491"/>
      <c r="N2031" s="491"/>
    </row>
    <row r="2032" spans="13:14" x14ac:dyDescent="0.2">
      <c r="M2032" s="491"/>
      <c r="N2032" s="491"/>
    </row>
    <row r="2033" spans="13:14" x14ac:dyDescent="0.2">
      <c r="M2033" s="491"/>
      <c r="N2033" s="491"/>
    </row>
    <row r="2034" spans="13:14" x14ac:dyDescent="0.2">
      <c r="M2034" s="491"/>
      <c r="N2034" s="491"/>
    </row>
    <row r="2035" spans="13:14" x14ac:dyDescent="0.2">
      <c r="M2035" s="491"/>
      <c r="N2035" s="491"/>
    </row>
    <row r="2036" spans="13:14" x14ac:dyDescent="0.2">
      <c r="M2036" s="491"/>
      <c r="N2036" s="491"/>
    </row>
    <row r="2037" spans="13:14" x14ac:dyDescent="0.2">
      <c r="M2037" s="491"/>
      <c r="N2037" s="491"/>
    </row>
    <row r="2038" spans="13:14" x14ac:dyDescent="0.2">
      <c r="M2038" s="491"/>
      <c r="N2038" s="491"/>
    </row>
    <row r="2039" spans="13:14" x14ac:dyDescent="0.2">
      <c r="M2039" s="491"/>
      <c r="N2039" s="491"/>
    </row>
    <row r="2040" spans="13:14" x14ac:dyDescent="0.2">
      <c r="M2040" s="491"/>
      <c r="N2040" s="491"/>
    </row>
    <row r="2041" spans="13:14" x14ac:dyDescent="0.2">
      <c r="M2041" s="491"/>
      <c r="N2041" s="491"/>
    </row>
    <row r="2042" spans="13:14" x14ac:dyDescent="0.2">
      <c r="M2042" s="491"/>
      <c r="N2042" s="491"/>
    </row>
    <row r="2043" spans="13:14" x14ac:dyDescent="0.2">
      <c r="M2043" s="491"/>
      <c r="N2043" s="491"/>
    </row>
    <row r="2044" spans="13:14" x14ac:dyDescent="0.2">
      <c r="M2044" s="491"/>
      <c r="N2044" s="491"/>
    </row>
    <row r="2045" spans="13:14" x14ac:dyDescent="0.2">
      <c r="M2045" s="491"/>
      <c r="N2045" s="491"/>
    </row>
    <row r="2046" spans="13:14" x14ac:dyDescent="0.2">
      <c r="M2046" s="491"/>
      <c r="N2046" s="491"/>
    </row>
    <row r="2047" spans="13:14" x14ac:dyDescent="0.2">
      <c r="M2047" s="491"/>
      <c r="N2047" s="491"/>
    </row>
    <row r="2048" spans="13:14" x14ac:dyDescent="0.2">
      <c r="M2048" s="491"/>
      <c r="N2048" s="491"/>
    </row>
    <row r="2049" spans="13:14" x14ac:dyDescent="0.2">
      <c r="M2049" s="491"/>
      <c r="N2049" s="491"/>
    </row>
    <row r="2050" spans="13:14" x14ac:dyDescent="0.2">
      <c r="M2050" s="491"/>
      <c r="N2050" s="491"/>
    </row>
    <row r="2051" spans="13:14" x14ac:dyDescent="0.2">
      <c r="M2051" s="491"/>
      <c r="N2051" s="491"/>
    </row>
    <row r="2052" spans="13:14" x14ac:dyDescent="0.2">
      <c r="M2052" s="491"/>
      <c r="N2052" s="491"/>
    </row>
    <row r="2053" spans="13:14" x14ac:dyDescent="0.2">
      <c r="M2053" s="491"/>
      <c r="N2053" s="491"/>
    </row>
    <row r="2054" spans="13:14" x14ac:dyDescent="0.2">
      <c r="M2054" s="491"/>
      <c r="N2054" s="491"/>
    </row>
    <row r="2055" spans="13:14" x14ac:dyDescent="0.2">
      <c r="M2055" s="491"/>
      <c r="N2055" s="491"/>
    </row>
    <row r="2056" spans="13:14" x14ac:dyDescent="0.2">
      <c r="M2056" s="491"/>
      <c r="N2056" s="491"/>
    </row>
    <row r="2057" spans="13:14" x14ac:dyDescent="0.2">
      <c r="M2057" s="491"/>
      <c r="N2057" s="491"/>
    </row>
    <row r="2058" spans="13:14" x14ac:dyDescent="0.2">
      <c r="M2058" s="491"/>
      <c r="N2058" s="491"/>
    </row>
    <row r="2059" spans="13:14" x14ac:dyDescent="0.2">
      <c r="M2059" s="491"/>
      <c r="N2059" s="491"/>
    </row>
    <row r="2060" spans="13:14" x14ac:dyDescent="0.2">
      <c r="M2060" s="491"/>
      <c r="N2060" s="491"/>
    </row>
    <row r="2061" spans="13:14" x14ac:dyDescent="0.2">
      <c r="M2061" s="491"/>
      <c r="N2061" s="491"/>
    </row>
    <row r="2062" spans="13:14" x14ac:dyDescent="0.2">
      <c r="M2062" s="491"/>
      <c r="N2062" s="491"/>
    </row>
    <row r="2063" spans="13:14" x14ac:dyDescent="0.2">
      <c r="M2063" s="491"/>
      <c r="N2063" s="491"/>
    </row>
    <row r="2064" spans="13:14" x14ac:dyDescent="0.2">
      <c r="M2064" s="491"/>
      <c r="N2064" s="491"/>
    </row>
    <row r="2065" spans="13:14" x14ac:dyDescent="0.2">
      <c r="M2065" s="491"/>
      <c r="N2065" s="491"/>
    </row>
    <row r="2066" spans="13:14" x14ac:dyDescent="0.2">
      <c r="M2066" s="491"/>
      <c r="N2066" s="491"/>
    </row>
    <row r="2067" spans="13:14" x14ac:dyDescent="0.2">
      <c r="M2067" s="491"/>
      <c r="N2067" s="491"/>
    </row>
    <row r="2068" spans="13:14" x14ac:dyDescent="0.2">
      <c r="M2068" s="491"/>
      <c r="N2068" s="491"/>
    </row>
    <row r="2069" spans="13:14" x14ac:dyDescent="0.2">
      <c r="M2069" s="491"/>
      <c r="N2069" s="491"/>
    </row>
    <row r="2070" spans="13:14" x14ac:dyDescent="0.2">
      <c r="M2070" s="491"/>
      <c r="N2070" s="491"/>
    </row>
    <row r="2071" spans="13:14" x14ac:dyDescent="0.2">
      <c r="M2071" s="491"/>
      <c r="N2071" s="491"/>
    </row>
    <row r="2072" spans="13:14" x14ac:dyDescent="0.2">
      <c r="M2072" s="491"/>
      <c r="N2072" s="491"/>
    </row>
    <row r="2073" spans="13:14" x14ac:dyDescent="0.2">
      <c r="M2073" s="491"/>
      <c r="N2073" s="491"/>
    </row>
    <row r="2074" spans="13:14" x14ac:dyDescent="0.2">
      <c r="M2074" s="491"/>
      <c r="N2074" s="491"/>
    </row>
    <row r="2075" spans="13:14" x14ac:dyDescent="0.2">
      <c r="M2075" s="491"/>
      <c r="N2075" s="491"/>
    </row>
    <row r="2076" spans="13:14" x14ac:dyDescent="0.2">
      <c r="M2076" s="491"/>
      <c r="N2076" s="491"/>
    </row>
    <row r="2077" spans="13:14" x14ac:dyDescent="0.2">
      <c r="M2077" s="491"/>
      <c r="N2077" s="491"/>
    </row>
    <row r="2078" spans="13:14" x14ac:dyDescent="0.2">
      <c r="M2078" s="491"/>
      <c r="N2078" s="491"/>
    </row>
    <row r="2079" spans="13:14" x14ac:dyDescent="0.2">
      <c r="M2079" s="491"/>
      <c r="N2079" s="491"/>
    </row>
    <row r="2080" spans="13:14" x14ac:dyDescent="0.2">
      <c r="M2080" s="491"/>
      <c r="N2080" s="491"/>
    </row>
    <row r="2081" spans="13:14" x14ac:dyDescent="0.2">
      <c r="M2081" s="491"/>
      <c r="N2081" s="491"/>
    </row>
    <row r="2082" spans="13:14" x14ac:dyDescent="0.2">
      <c r="M2082" s="491"/>
      <c r="N2082" s="491"/>
    </row>
    <row r="2083" spans="13:14" x14ac:dyDescent="0.2">
      <c r="M2083" s="491"/>
      <c r="N2083" s="491"/>
    </row>
    <row r="2084" spans="13:14" x14ac:dyDescent="0.2">
      <c r="M2084" s="491"/>
      <c r="N2084" s="491"/>
    </row>
    <row r="2085" spans="13:14" x14ac:dyDescent="0.2">
      <c r="M2085" s="491"/>
      <c r="N2085" s="491"/>
    </row>
    <row r="2086" spans="13:14" x14ac:dyDescent="0.2">
      <c r="M2086" s="491"/>
      <c r="N2086" s="491"/>
    </row>
    <row r="2087" spans="13:14" x14ac:dyDescent="0.2">
      <c r="M2087" s="491"/>
      <c r="N2087" s="491"/>
    </row>
    <row r="2088" spans="13:14" x14ac:dyDescent="0.2">
      <c r="M2088" s="491"/>
      <c r="N2088" s="491"/>
    </row>
    <row r="2089" spans="13:14" x14ac:dyDescent="0.2">
      <c r="M2089" s="491"/>
      <c r="N2089" s="491"/>
    </row>
    <row r="2090" spans="13:14" x14ac:dyDescent="0.2">
      <c r="M2090" s="491"/>
      <c r="N2090" s="491"/>
    </row>
    <row r="2091" spans="13:14" x14ac:dyDescent="0.2">
      <c r="M2091" s="491"/>
      <c r="N2091" s="491"/>
    </row>
    <row r="2092" spans="13:14" x14ac:dyDescent="0.2">
      <c r="M2092" s="491"/>
      <c r="N2092" s="491"/>
    </row>
    <row r="2093" spans="13:14" x14ac:dyDescent="0.2">
      <c r="M2093" s="491"/>
      <c r="N2093" s="491"/>
    </row>
    <row r="2094" spans="13:14" x14ac:dyDescent="0.2">
      <c r="M2094" s="491"/>
      <c r="N2094" s="491"/>
    </row>
    <row r="2095" spans="13:14" x14ac:dyDescent="0.2">
      <c r="M2095" s="491"/>
      <c r="N2095" s="491"/>
    </row>
    <row r="2096" spans="13:14" x14ac:dyDescent="0.2">
      <c r="M2096" s="491"/>
      <c r="N2096" s="491"/>
    </row>
    <row r="2097" spans="13:14" x14ac:dyDescent="0.2">
      <c r="M2097" s="491"/>
      <c r="N2097" s="491"/>
    </row>
    <row r="2098" spans="13:14" x14ac:dyDescent="0.2">
      <c r="M2098" s="491"/>
      <c r="N2098" s="491"/>
    </row>
    <row r="2099" spans="13:14" x14ac:dyDescent="0.2">
      <c r="M2099" s="491"/>
      <c r="N2099" s="491"/>
    </row>
    <row r="2100" spans="13:14" x14ac:dyDescent="0.2">
      <c r="M2100" s="491"/>
      <c r="N2100" s="491"/>
    </row>
    <row r="2101" spans="13:14" x14ac:dyDescent="0.2">
      <c r="M2101" s="491"/>
      <c r="N2101" s="491"/>
    </row>
    <row r="2102" spans="13:14" x14ac:dyDescent="0.2">
      <c r="M2102" s="491"/>
      <c r="N2102" s="491"/>
    </row>
    <row r="2103" spans="13:14" x14ac:dyDescent="0.2">
      <c r="M2103" s="491"/>
      <c r="N2103" s="491"/>
    </row>
    <row r="2104" spans="13:14" x14ac:dyDescent="0.2">
      <c r="M2104" s="491"/>
      <c r="N2104" s="491"/>
    </row>
    <row r="2105" spans="13:14" x14ac:dyDescent="0.2">
      <c r="M2105" s="491"/>
      <c r="N2105" s="491"/>
    </row>
    <row r="2106" spans="13:14" x14ac:dyDescent="0.2">
      <c r="M2106" s="491"/>
      <c r="N2106" s="491"/>
    </row>
    <row r="2107" spans="13:14" x14ac:dyDescent="0.2">
      <c r="M2107" s="491"/>
      <c r="N2107" s="491"/>
    </row>
    <row r="2108" spans="13:14" x14ac:dyDescent="0.2">
      <c r="M2108" s="491"/>
      <c r="N2108" s="491"/>
    </row>
    <row r="2109" spans="13:14" x14ac:dyDescent="0.2">
      <c r="M2109" s="491"/>
      <c r="N2109" s="491"/>
    </row>
    <row r="2110" spans="13:14" x14ac:dyDescent="0.2">
      <c r="M2110" s="491"/>
      <c r="N2110" s="491"/>
    </row>
    <row r="2111" spans="13:14" x14ac:dyDescent="0.2">
      <c r="M2111" s="491"/>
      <c r="N2111" s="491"/>
    </row>
    <row r="2112" spans="13:14" x14ac:dyDescent="0.2">
      <c r="M2112" s="491"/>
      <c r="N2112" s="491"/>
    </row>
    <row r="2113" spans="13:14" x14ac:dyDescent="0.2">
      <c r="M2113" s="491"/>
      <c r="N2113" s="491"/>
    </row>
    <row r="2114" spans="13:14" x14ac:dyDescent="0.2">
      <c r="M2114" s="491"/>
      <c r="N2114" s="491"/>
    </row>
    <row r="2115" spans="13:14" x14ac:dyDescent="0.2">
      <c r="M2115" s="491"/>
      <c r="N2115" s="491"/>
    </row>
    <row r="2116" spans="13:14" x14ac:dyDescent="0.2">
      <c r="M2116" s="491"/>
      <c r="N2116" s="491"/>
    </row>
    <row r="2117" spans="13:14" x14ac:dyDescent="0.2">
      <c r="M2117" s="491"/>
      <c r="N2117" s="491"/>
    </row>
    <row r="2118" spans="13:14" x14ac:dyDescent="0.2">
      <c r="M2118" s="491"/>
      <c r="N2118" s="491"/>
    </row>
    <row r="2119" spans="13:14" x14ac:dyDescent="0.2">
      <c r="M2119" s="491"/>
      <c r="N2119" s="491"/>
    </row>
    <row r="2120" spans="13:14" x14ac:dyDescent="0.2">
      <c r="M2120" s="491"/>
      <c r="N2120" s="491"/>
    </row>
    <row r="2121" spans="13:14" x14ac:dyDescent="0.2">
      <c r="M2121" s="491"/>
      <c r="N2121" s="491"/>
    </row>
    <row r="2122" spans="13:14" x14ac:dyDescent="0.2">
      <c r="M2122" s="491"/>
      <c r="N2122" s="491"/>
    </row>
    <row r="2123" spans="13:14" x14ac:dyDescent="0.2">
      <c r="M2123" s="491"/>
      <c r="N2123" s="491"/>
    </row>
    <row r="2124" spans="13:14" x14ac:dyDescent="0.2">
      <c r="M2124" s="491"/>
      <c r="N2124" s="491"/>
    </row>
    <row r="2125" spans="13:14" x14ac:dyDescent="0.2">
      <c r="M2125" s="491"/>
      <c r="N2125" s="491"/>
    </row>
    <row r="2126" spans="13:14" x14ac:dyDescent="0.2">
      <c r="M2126" s="491"/>
      <c r="N2126" s="491"/>
    </row>
    <row r="2127" spans="13:14" x14ac:dyDescent="0.2">
      <c r="M2127" s="491"/>
      <c r="N2127" s="491"/>
    </row>
    <row r="2128" spans="13:14" x14ac:dyDescent="0.2">
      <c r="M2128" s="491"/>
      <c r="N2128" s="491"/>
    </row>
    <row r="2129" spans="13:14" x14ac:dyDescent="0.2">
      <c r="M2129" s="491"/>
      <c r="N2129" s="491"/>
    </row>
    <row r="2130" spans="13:14" x14ac:dyDescent="0.2">
      <c r="M2130" s="491"/>
      <c r="N2130" s="491"/>
    </row>
    <row r="2131" spans="13:14" x14ac:dyDescent="0.2">
      <c r="M2131" s="491"/>
      <c r="N2131" s="491"/>
    </row>
    <row r="2132" spans="13:14" x14ac:dyDescent="0.2">
      <c r="M2132" s="491"/>
      <c r="N2132" s="491"/>
    </row>
    <row r="2133" spans="13:14" x14ac:dyDescent="0.2">
      <c r="M2133" s="491"/>
      <c r="N2133" s="491"/>
    </row>
    <row r="2134" spans="13:14" x14ac:dyDescent="0.2">
      <c r="M2134" s="491"/>
      <c r="N2134" s="491"/>
    </row>
    <row r="2135" spans="13:14" x14ac:dyDescent="0.2">
      <c r="M2135" s="491"/>
      <c r="N2135" s="491"/>
    </row>
    <row r="2136" spans="13:14" x14ac:dyDescent="0.2">
      <c r="M2136" s="491"/>
      <c r="N2136" s="491"/>
    </row>
    <row r="2137" spans="13:14" x14ac:dyDescent="0.2">
      <c r="M2137" s="491"/>
      <c r="N2137" s="491"/>
    </row>
    <row r="2138" spans="13:14" x14ac:dyDescent="0.2">
      <c r="M2138" s="491"/>
      <c r="N2138" s="491"/>
    </row>
    <row r="2139" spans="13:14" x14ac:dyDescent="0.2">
      <c r="M2139" s="491"/>
      <c r="N2139" s="491"/>
    </row>
    <row r="2140" spans="13:14" x14ac:dyDescent="0.2">
      <c r="M2140" s="491"/>
      <c r="N2140" s="491"/>
    </row>
    <row r="2141" spans="13:14" x14ac:dyDescent="0.2">
      <c r="M2141" s="491"/>
      <c r="N2141" s="491"/>
    </row>
    <row r="2142" spans="13:14" x14ac:dyDescent="0.2">
      <c r="M2142" s="491"/>
      <c r="N2142" s="491"/>
    </row>
    <row r="2143" spans="13:14" x14ac:dyDescent="0.2">
      <c r="M2143" s="491"/>
      <c r="N2143" s="491"/>
    </row>
    <row r="2144" spans="13:14" x14ac:dyDescent="0.2">
      <c r="M2144" s="491"/>
      <c r="N2144" s="491"/>
    </row>
    <row r="2145" spans="13:14" x14ac:dyDescent="0.2">
      <c r="M2145" s="491"/>
      <c r="N2145" s="491"/>
    </row>
    <row r="2146" spans="13:14" x14ac:dyDescent="0.2">
      <c r="M2146" s="491"/>
      <c r="N2146" s="491"/>
    </row>
    <row r="2147" spans="13:14" x14ac:dyDescent="0.2">
      <c r="M2147" s="491"/>
      <c r="N2147" s="491"/>
    </row>
    <row r="2148" spans="13:14" x14ac:dyDescent="0.2">
      <c r="M2148" s="491"/>
      <c r="N2148" s="491"/>
    </row>
    <row r="2149" spans="13:14" x14ac:dyDescent="0.2">
      <c r="M2149" s="491"/>
      <c r="N2149" s="491"/>
    </row>
    <row r="2150" spans="13:14" x14ac:dyDescent="0.2">
      <c r="M2150" s="491"/>
      <c r="N2150" s="491"/>
    </row>
    <row r="2151" spans="13:14" x14ac:dyDescent="0.2">
      <c r="M2151" s="491"/>
      <c r="N2151" s="491"/>
    </row>
    <row r="2152" spans="13:14" x14ac:dyDescent="0.2">
      <c r="M2152" s="491"/>
      <c r="N2152" s="491"/>
    </row>
    <row r="2153" spans="13:14" x14ac:dyDescent="0.2">
      <c r="M2153" s="491"/>
      <c r="N2153" s="491"/>
    </row>
    <row r="2154" spans="13:14" x14ac:dyDescent="0.2">
      <c r="M2154" s="491"/>
      <c r="N2154" s="491"/>
    </row>
    <row r="2155" spans="13:14" x14ac:dyDescent="0.2">
      <c r="M2155" s="491"/>
      <c r="N2155" s="491"/>
    </row>
    <row r="2156" spans="13:14" x14ac:dyDescent="0.2">
      <c r="M2156" s="491"/>
      <c r="N2156" s="491"/>
    </row>
    <row r="2157" spans="13:14" x14ac:dyDescent="0.2">
      <c r="M2157" s="491"/>
      <c r="N2157" s="491"/>
    </row>
    <row r="2158" spans="13:14" x14ac:dyDescent="0.2">
      <c r="M2158" s="491"/>
      <c r="N2158" s="491"/>
    </row>
    <row r="2159" spans="13:14" x14ac:dyDescent="0.2">
      <c r="M2159" s="491"/>
      <c r="N2159" s="491"/>
    </row>
    <row r="2160" spans="13:14" x14ac:dyDescent="0.2">
      <c r="M2160" s="491"/>
      <c r="N2160" s="491"/>
    </row>
    <row r="2161" spans="13:14" x14ac:dyDescent="0.2">
      <c r="M2161" s="491"/>
      <c r="N2161" s="491"/>
    </row>
    <row r="2162" spans="13:14" x14ac:dyDescent="0.2">
      <c r="M2162" s="491"/>
      <c r="N2162" s="491"/>
    </row>
    <row r="2163" spans="13:14" x14ac:dyDescent="0.2">
      <c r="M2163" s="491"/>
      <c r="N2163" s="491"/>
    </row>
    <row r="2164" spans="13:14" x14ac:dyDescent="0.2">
      <c r="M2164" s="491"/>
      <c r="N2164" s="491"/>
    </row>
    <row r="2165" spans="13:14" x14ac:dyDescent="0.2">
      <c r="M2165" s="491"/>
      <c r="N2165" s="491"/>
    </row>
    <row r="2166" spans="13:14" x14ac:dyDescent="0.2">
      <c r="M2166" s="491"/>
      <c r="N2166" s="491"/>
    </row>
    <row r="2167" spans="13:14" x14ac:dyDescent="0.2">
      <c r="M2167" s="491"/>
      <c r="N2167" s="491"/>
    </row>
    <row r="2168" spans="13:14" x14ac:dyDescent="0.2">
      <c r="M2168" s="491"/>
      <c r="N2168" s="491"/>
    </row>
    <row r="2169" spans="13:14" x14ac:dyDescent="0.2">
      <c r="M2169" s="491"/>
      <c r="N2169" s="491"/>
    </row>
    <row r="2170" spans="13:14" x14ac:dyDescent="0.2">
      <c r="M2170" s="491"/>
      <c r="N2170" s="491"/>
    </row>
    <row r="2171" spans="13:14" x14ac:dyDescent="0.2">
      <c r="M2171" s="491"/>
      <c r="N2171" s="491"/>
    </row>
    <row r="2172" spans="13:14" x14ac:dyDescent="0.2">
      <c r="M2172" s="491"/>
      <c r="N2172" s="491"/>
    </row>
    <row r="2173" spans="13:14" x14ac:dyDescent="0.2">
      <c r="M2173" s="491"/>
      <c r="N2173" s="491"/>
    </row>
    <row r="2174" spans="13:14" x14ac:dyDescent="0.2">
      <c r="M2174" s="491"/>
      <c r="N2174" s="491"/>
    </row>
    <row r="2175" spans="13:14" x14ac:dyDescent="0.2">
      <c r="M2175" s="491"/>
      <c r="N2175" s="491"/>
    </row>
    <row r="2176" spans="13:14" x14ac:dyDescent="0.2">
      <c r="M2176" s="491"/>
      <c r="N2176" s="491"/>
    </row>
    <row r="2177" spans="13:14" x14ac:dyDescent="0.2">
      <c r="M2177" s="491"/>
      <c r="N2177" s="491"/>
    </row>
    <row r="2178" spans="13:14" x14ac:dyDescent="0.2">
      <c r="M2178" s="491"/>
      <c r="N2178" s="491"/>
    </row>
    <row r="2179" spans="13:14" x14ac:dyDescent="0.2">
      <c r="M2179" s="491"/>
      <c r="N2179" s="491"/>
    </row>
    <row r="2180" spans="13:14" x14ac:dyDescent="0.2">
      <c r="M2180" s="491"/>
      <c r="N2180" s="491"/>
    </row>
    <row r="2181" spans="13:14" x14ac:dyDescent="0.2">
      <c r="M2181" s="491"/>
      <c r="N2181" s="491"/>
    </row>
    <row r="2182" spans="13:14" x14ac:dyDescent="0.2">
      <c r="M2182" s="491"/>
      <c r="N2182" s="491"/>
    </row>
    <row r="2183" spans="13:14" x14ac:dyDescent="0.2">
      <c r="M2183" s="491"/>
      <c r="N2183" s="491"/>
    </row>
    <row r="2184" spans="13:14" x14ac:dyDescent="0.2">
      <c r="M2184" s="491"/>
      <c r="N2184" s="491"/>
    </row>
    <row r="2185" spans="13:14" x14ac:dyDescent="0.2">
      <c r="M2185" s="491"/>
      <c r="N2185" s="491"/>
    </row>
    <row r="2186" spans="13:14" x14ac:dyDescent="0.2">
      <c r="M2186" s="491"/>
      <c r="N2186" s="491"/>
    </row>
    <row r="2187" spans="13:14" x14ac:dyDescent="0.2">
      <c r="M2187" s="491"/>
      <c r="N2187" s="491"/>
    </row>
    <row r="2188" spans="13:14" x14ac:dyDescent="0.2">
      <c r="M2188" s="491"/>
      <c r="N2188" s="491"/>
    </row>
    <row r="2189" spans="13:14" x14ac:dyDescent="0.2">
      <c r="M2189" s="491"/>
      <c r="N2189" s="491"/>
    </row>
    <row r="2190" spans="13:14" x14ac:dyDescent="0.2">
      <c r="M2190" s="491"/>
      <c r="N2190" s="491"/>
    </row>
    <row r="2191" spans="13:14" x14ac:dyDescent="0.2">
      <c r="M2191" s="491"/>
      <c r="N2191" s="491"/>
    </row>
    <row r="2192" spans="13:14" x14ac:dyDescent="0.2">
      <c r="M2192" s="491"/>
      <c r="N2192" s="491"/>
    </row>
    <row r="2193" spans="13:14" x14ac:dyDescent="0.2">
      <c r="M2193" s="491"/>
      <c r="N2193" s="491"/>
    </row>
    <row r="2194" spans="13:14" x14ac:dyDescent="0.2">
      <c r="M2194" s="491"/>
      <c r="N2194" s="491"/>
    </row>
    <row r="2195" spans="13:14" x14ac:dyDescent="0.2">
      <c r="M2195" s="491"/>
      <c r="N2195" s="491"/>
    </row>
    <row r="2196" spans="13:14" x14ac:dyDescent="0.2">
      <c r="M2196" s="491"/>
      <c r="N2196" s="491"/>
    </row>
    <row r="2197" spans="13:14" x14ac:dyDescent="0.2">
      <c r="M2197" s="491"/>
      <c r="N2197" s="491"/>
    </row>
    <row r="2198" spans="13:14" x14ac:dyDescent="0.2">
      <c r="M2198" s="491"/>
      <c r="N2198" s="491"/>
    </row>
    <row r="2199" spans="13:14" x14ac:dyDescent="0.2">
      <c r="M2199" s="491"/>
      <c r="N2199" s="491"/>
    </row>
    <row r="2200" spans="13:14" x14ac:dyDescent="0.2">
      <c r="M2200" s="491"/>
      <c r="N2200" s="491"/>
    </row>
    <row r="2201" spans="13:14" x14ac:dyDescent="0.2">
      <c r="M2201" s="491"/>
      <c r="N2201" s="491"/>
    </row>
    <row r="2202" spans="13:14" x14ac:dyDescent="0.2">
      <c r="M2202" s="491"/>
      <c r="N2202" s="491"/>
    </row>
    <row r="2203" spans="13:14" x14ac:dyDescent="0.2">
      <c r="M2203" s="491"/>
      <c r="N2203" s="491"/>
    </row>
    <row r="2204" spans="13:14" x14ac:dyDescent="0.2">
      <c r="M2204" s="491"/>
      <c r="N2204" s="491"/>
    </row>
    <row r="2205" spans="13:14" x14ac:dyDescent="0.2">
      <c r="M2205" s="491"/>
      <c r="N2205" s="491"/>
    </row>
    <row r="2206" spans="13:14" x14ac:dyDescent="0.2">
      <c r="M2206" s="491"/>
      <c r="N2206" s="491"/>
    </row>
    <row r="2207" spans="13:14" x14ac:dyDescent="0.2">
      <c r="M2207" s="491"/>
      <c r="N2207" s="491"/>
    </row>
    <row r="2208" spans="13:14" x14ac:dyDescent="0.2">
      <c r="M2208" s="491"/>
      <c r="N2208" s="491"/>
    </row>
    <row r="2209" spans="13:14" x14ac:dyDescent="0.2">
      <c r="M2209" s="491"/>
      <c r="N2209" s="491"/>
    </row>
    <row r="2210" spans="13:14" x14ac:dyDescent="0.2">
      <c r="M2210" s="491"/>
      <c r="N2210" s="491"/>
    </row>
    <row r="2211" spans="13:14" x14ac:dyDescent="0.2">
      <c r="M2211" s="491"/>
      <c r="N2211" s="491"/>
    </row>
    <row r="2212" spans="13:14" x14ac:dyDescent="0.2">
      <c r="M2212" s="491"/>
      <c r="N2212" s="491"/>
    </row>
    <row r="2213" spans="13:14" x14ac:dyDescent="0.2">
      <c r="M2213" s="491"/>
      <c r="N2213" s="491"/>
    </row>
    <row r="2214" spans="13:14" x14ac:dyDescent="0.2">
      <c r="M2214" s="491"/>
      <c r="N2214" s="491"/>
    </row>
    <row r="2215" spans="13:14" x14ac:dyDescent="0.2">
      <c r="M2215" s="491"/>
      <c r="N2215" s="491"/>
    </row>
    <row r="2216" spans="13:14" x14ac:dyDescent="0.2">
      <c r="M2216" s="491"/>
      <c r="N2216" s="491"/>
    </row>
    <row r="2217" spans="13:14" x14ac:dyDescent="0.2">
      <c r="M2217" s="491"/>
      <c r="N2217" s="491"/>
    </row>
    <row r="2218" spans="13:14" x14ac:dyDescent="0.2">
      <c r="M2218" s="491"/>
      <c r="N2218" s="491"/>
    </row>
    <row r="2219" spans="13:14" x14ac:dyDescent="0.2">
      <c r="M2219" s="491"/>
      <c r="N2219" s="491"/>
    </row>
    <row r="2220" spans="13:14" x14ac:dyDescent="0.2">
      <c r="M2220" s="491"/>
      <c r="N2220" s="491"/>
    </row>
    <row r="2221" spans="13:14" x14ac:dyDescent="0.2">
      <c r="M2221" s="491"/>
      <c r="N2221" s="491"/>
    </row>
    <row r="2222" spans="13:14" x14ac:dyDescent="0.2">
      <c r="M2222" s="491"/>
      <c r="N2222" s="491"/>
    </row>
    <row r="2223" spans="13:14" x14ac:dyDescent="0.2">
      <c r="M2223" s="491"/>
      <c r="N2223" s="491"/>
    </row>
    <row r="2224" spans="13:14" x14ac:dyDescent="0.2">
      <c r="M2224" s="491"/>
      <c r="N2224" s="491"/>
    </row>
    <row r="2225" spans="13:14" x14ac:dyDescent="0.2">
      <c r="M2225" s="491"/>
      <c r="N2225" s="491"/>
    </row>
    <row r="2226" spans="13:14" x14ac:dyDescent="0.2">
      <c r="M2226" s="491"/>
      <c r="N2226" s="491"/>
    </row>
    <row r="2227" spans="13:14" x14ac:dyDescent="0.2">
      <c r="M2227" s="491"/>
      <c r="N2227" s="491"/>
    </row>
    <row r="2228" spans="13:14" x14ac:dyDescent="0.2">
      <c r="M2228" s="491"/>
      <c r="N2228" s="491"/>
    </row>
    <row r="2229" spans="13:14" x14ac:dyDescent="0.2">
      <c r="M2229" s="491"/>
      <c r="N2229" s="491"/>
    </row>
    <row r="2230" spans="13:14" x14ac:dyDescent="0.2">
      <c r="M2230" s="491"/>
      <c r="N2230" s="491"/>
    </row>
    <row r="2231" spans="13:14" x14ac:dyDescent="0.2">
      <c r="M2231" s="491"/>
      <c r="N2231" s="491"/>
    </row>
    <row r="2232" spans="13:14" x14ac:dyDescent="0.2">
      <c r="M2232" s="491"/>
      <c r="N2232" s="491"/>
    </row>
    <row r="2233" spans="13:14" x14ac:dyDescent="0.2">
      <c r="M2233" s="491"/>
      <c r="N2233" s="491"/>
    </row>
    <row r="2234" spans="13:14" x14ac:dyDescent="0.2">
      <c r="M2234" s="491"/>
      <c r="N2234" s="491"/>
    </row>
    <row r="2235" spans="13:14" x14ac:dyDescent="0.2">
      <c r="M2235" s="491"/>
      <c r="N2235" s="491"/>
    </row>
    <row r="2236" spans="13:14" x14ac:dyDescent="0.2">
      <c r="M2236" s="491"/>
      <c r="N2236" s="491"/>
    </row>
    <row r="2237" spans="13:14" x14ac:dyDescent="0.2">
      <c r="M2237" s="491"/>
      <c r="N2237" s="491"/>
    </row>
    <row r="2238" spans="13:14" x14ac:dyDescent="0.2">
      <c r="M2238" s="491"/>
      <c r="N2238" s="491"/>
    </row>
    <row r="2239" spans="13:14" x14ac:dyDescent="0.2">
      <c r="M2239" s="491"/>
      <c r="N2239" s="491"/>
    </row>
    <row r="2240" spans="13:14" x14ac:dyDescent="0.2">
      <c r="M2240" s="491"/>
      <c r="N2240" s="491"/>
    </row>
    <row r="2241" spans="13:14" x14ac:dyDescent="0.2">
      <c r="M2241" s="491"/>
      <c r="N2241" s="491"/>
    </row>
    <row r="2242" spans="13:14" x14ac:dyDescent="0.2">
      <c r="M2242" s="491"/>
      <c r="N2242" s="491"/>
    </row>
    <row r="2243" spans="13:14" x14ac:dyDescent="0.2">
      <c r="M2243" s="491"/>
      <c r="N2243" s="491"/>
    </row>
    <row r="2244" spans="13:14" x14ac:dyDescent="0.2">
      <c r="M2244" s="491"/>
      <c r="N2244" s="491"/>
    </row>
    <row r="2245" spans="13:14" x14ac:dyDescent="0.2">
      <c r="M2245" s="491"/>
      <c r="N2245" s="491"/>
    </row>
    <row r="2246" spans="13:14" x14ac:dyDescent="0.2">
      <c r="M2246" s="491"/>
      <c r="N2246" s="491"/>
    </row>
    <row r="2247" spans="13:14" x14ac:dyDescent="0.2">
      <c r="M2247" s="491"/>
      <c r="N2247" s="491"/>
    </row>
    <row r="2248" spans="13:14" x14ac:dyDescent="0.2">
      <c r="M2248" s="491"/>
      <c r="N2248" s="491"/>
    </row>
    <row r="2249" spans="13:14" x14ac:dyDescent="0.2">
      <c r="M2249" s="491"/>
      <c r="N2249" s="491"/>
    </row>
    <row r="2250" spans="13:14" x14ac:dyDescent="0.2">
      <c r="M2250" s="491"/>
      <c r="N2250" s="491"/>
    </row>
    <row r="2251" spans="13:14" x14ac:dyDescent="0.2">
      <c r="M2251" s="491"/>
      <c r="N2251" s="491"/>
    </row>
    <row r="2252" spans="13:14" x14ac:dyDescent="0.2">
      <c r="M2252" s="491"/>
      <c r="N2252" s="491"/>
    </row>
    <row r="2253" spans="13:14" x14ac:dyDescent="0.2">
      <c r="M2253" s="491"/>
      <c r="N2253" s="491"/>
    </row>
    <row r="2254" spans="13:14" x14ac:dyDescent="0.2">
      <c r="M2254" s="491"/>
      <c r="N2254" s="491"/>
    </row>
    <row r="2255" spans="13:14" x14ac:dyDescent="0.2">
      <c r="M2255" s="491"/>
      <c r="N2255" s="491"/>
    </row>
    <row r="2256" spans="13:14" x14ac:dyDescent="0.2">
      <c r="M2256" s="491"/>
      <c r="N2256" s="491"/>
    </row>
    <row r="2257" spans="13:14" x14ac:dyDescent="0.2">
      <c r="M2257" s="491"/>
      <c r="N2257" s="491"/>
    </row>
    <row r="2258" spans="13:14" x14ac:dyDescent="0.2">
      <c r="M2258" s="491"/>
      <c r="N2258" s="491"/>
    </row>
    <row r="2259" spans="13:14" x14ac:dyDescent="0.2">
      <c r="M2259" s="491"/>
      <c r="N2259" s="491"/>
    </row>
    <row r="2260" spans="13:14" x14ac:dyDescent="0.2">
      <c r="M2260" s="491"/>
      <c r="N2260" s="491"/>
    </row>
    <row r="2261" spans="13:14" x14ac:dyDescent="0.2">
      <c r="M2261" s="491"/>
      <c r="N2261" s="491"/>
    </row>
    <row r="2262" spans="13:14" x14ac:dyDescent="0.2">
      <c r="M2262" s="491"/>
      <c r="N2262" s="491"/>
    </row>
    <row r="2263" spans="13:14" x14ac:dyDescent="0.2">
      <c r="M2263" s="491"/>
      <c r="N2263" s="491"/>
    </row>
    <row r="2264" spans="13:14" x14ac:dyDescent="0.2">
      <c r="M2264" s="491"/>
      <c r="N2264" s="491"/>
    </row>
    <row r="2265" spans="13:14" x14ac:dyDescent="0.2">
      <c r="M2265" s="491"/>
      <c r="N2265" s="491"/>
    </row>
    <row r="2266" spans="13:14" x14ac:dyDescent="0.2">
      <c r="M2266" s="491"/>
      <c r="N2266" s="491"/>
    </row>
    <row r="2267" spans="13:14" x14ac:dyDescent="0.2">
      <c r="M2267" s="491"/>
      <c r="N2267" s="491"/>
    </row>
    <row r="2268" spans="13:14" x14ac:dyDescent="0.2">
      <c r="M2268" s="491"/>
      <c r="N2268" s="491"/>
    </row>
    <row r="2269" spans="13:14" x14ac:dyDescent="0.2">
      <c r="M2269" s="491"/>
      <c r="N2269" s="491"/>
    </row>
    <row r="2270" spans="13:14" x14ac:dyDescent="0.2">
      <c r="M2270" s="491"/>
      <c r="N2270" s="491"/>
    </row>
    <row r="2271" spans="13:14" x14ac:dyDescent="0.2">
      <c r="M2271" s="491"/>
      <c r="N2271" s="491"/>
    </row>
    <row r="2272" spans="13:14" x14ac:dyDescent="0.2">
      <c r="M2272" s="491"/>
      <c r="N2272" s="491"/>
    </row>
    <row r="2273" spans="13:14" x14ac:dyDescent="0.2">
      <c r="M2273" s="491"/>
      <c r="N2273" s="491"/>
    </row>
    <row r="2274" spans="13:14" x14ac:dyDescent="0.2">
      <c r="M2274" s="491"/>
      <c r="N2274" s="491"/>
    </row>
    <row r="2275" spans="13:14" x14ac:dyDescent="0.2">
      <c r="M2275" s="491"/>
      <c r="N2275" s="491"/>
    </row>
    <row r="2276" spans="13:14" x14ac:dyDescent="0.2">
      <c r="M2276" s="491"/>
      <c r="N2276" s="491"/>
    </row>
    <row r="2277" spans="13:14" x14ac:dyDescent="0.2">
      <c r="M2277" s="491"/>
      <c r="N2277" s="491"/>
    </row>
    <row r="2278" spans="13:14" x14ac:dyDescent="0.2">
      <c r="M2278" s="491"/>
      <c r="N2278" s="491"/>
    </row>
    <row r="2279" spans="13:14" x14ac:dyDescent="0.2">
      <c r="M2279" s="491"/>
      <c r="N2279" s="491"/>
    </row>
    <row r="2280" spans="13:14" x14ac:dyDescent="0.2">
      <c r="M2280" s="491"/>
      <c r="N2280" s="491"/>
    </row>
    <row r="2281" spans="13:14" x14ac:dyDescent="0.2">
      <c r="M2281" s="491"/>
      <c r="N2281" s="491"/>
    </row>
    <row r="2282" spans="13:14" x14ac:dyDescent="0.2">
      <c r="M2282" s="491"/>
      <c r="N2282" s="491"/>
    </row>
    <row r="2283" spans="13:14" x14ac:dyDescent="0.2">
      <c r="M2283" s="491"/>
      <c r="N2283" s="491"/>
    </row>
    <row r="2284" spans="13:14" x14ac:dyDescent="0.2">
      <c r="M2284" s="491"/>
      <c r="N2284" s="491"/>
    </row>
    <row r="2285" spans="13:14" x14ac:dyDescent="0.2">
      <c r="M2285" s="491"/>
      <c r="N2285" s="491"/>
    </row>
    <row r="2286" spans="13:14" x14ac:dyDescent="0.2">
      <c r="M2286" s="491"/>
      <c r="N2286" s="491"/>
    </row>
    <row r="2287" spans="13:14" x14ac:dyDescent="0.2">
      <c r="M2287" s="491"/>
      <c r="N2287" s="491"/>
    </row>
    <row r="2288" spans="13:14" x14ac:dyDescent="0.2">
      <c r="M2288" s="491"/>
      <c r="N2288" s="491"/>
    </row>
    <row r="2289" spans="13:14" x14ac:dyDescent="0.2">
      <c r="M2289" s="491"/>
      <c r="N2289" s="491"/>
    </row>
    <row r="2290" spans="13:14" x14ac:dyDescent="0.2">
      <c r="M2290" s="491"/>
      <c r="N2290" s="491"/>
    </row>
    <row r="2291" spans="13:14" x14ac:dyDescent="0.2">
      <c r="M2291" s="491"/>
      <c r="N2291" s="491"/>
    </row>
    <row r="2292" spans="13:14" x14ac:dyDescent="0.2">
      <c r="M2292" s="491"/>
      <c r="N2292" s="491"/>
    </row>
    <row r="2293" spans="13:14" x14ac:dyDescent="0.2">
      <c r="M2293" s="491"/>
      <c r="N2293" s="491"/>
    </row>
    <row r="2294" spans="13:14" x14ac:dyDescent="0.2">
      <c r="M2294" s="491"/>
      <c r="N2294" s="491"/>
    </row>
    <row r="2295" spans="13:14" x14ac:dyDescent="0.2">
      <c r="M2295" s="491"/>
      <c r="N2295" s="491"/>
    </row>
    <row r="2296" spans="13:14" x14ac:dyDescent="0.2">
      <c r="M2296" s="491"/>
      <c r="N2296" s="491"/>
    </row>
    <row r="2297" spans="13:14" x14ac:dyDescent="0.2">
      <c r="M2297" s="491"/>
      <c r="N2297" s="491"/>
    </row>
    <row r="2298" spans="13:14" x14ac:dyDescent="0.2">
      <c r="M2298" s="491"/>
      <c r="N2298" s="491"/>
    </row>
    <row r="2299" spans="13:14" x14ac:dyDescent="0.2">
      <c r="M2299" s="491"/>
      <c r="N2299" s="491"/>
    </row>
    <row r="2300" spans="13:14" x14ac:dyDescent="0.2">
      <c r="M2300" s="491"/>
      <c r="N2300" s="491"/>
    </row>
    <row r="2301" spans="13:14" x14ac:dyDescent="0.2">
      <c r="M2301" s="491"/>
      <c r="N2301" s="491"/>
    </row>
    <row r="2302" spans="13:14" x14ac:dyDescent="0.2">
      <c r="M2302" s="491"/>
      <c r="N2302" s="491"/>
    </row>
    <row r="2303" spans="13:14" x14ac:dyDescent="0.2">
      <c r="M2303" s="491"/>
      <c r="N2303" s="491"/>
    </row>
    <row r="2304" spans="13:14" x14ac:dyDescent="0.2">
      <c r="M2304" s="491"/>
      <c r="N2304" s="491"/>
    </row>
    <row r="2305" spans="13:14" x14ac:dyDescent="0.2">
      <c r="M2305" s="491"/>
      <c r="N2305" s="491"/>
    </row>
    <row r="2306" spans="13:14" x14ac:dyDescent="0.2">
      <c r="M2306" s="491"/>
      <c r="N2306" s="491"/>
    </row>
    <row r="2307" spans="13:14" x14ac:dyDescent="0.2">
      <c r="M2307" s="491"/>
      <c r="N2307" s="491"/>
    </row>
    <row r="2308" spans="13:14" x14ac:dyDescent="0.2">
      <c r="M2308" s="491"/>
      <c r="N2308" s="491"/>
    </row>
    <row r="2309" spans="13:14" x14ac:dyDescent="0.2">
      <c r="M2309" s="491"/>
      <c r="N2309" s="491"/>
    </row>
    <row r="2310" spans="13:14" x14ac:dyDescent="0.2">
      <c r="M2310" s="491"/>
      <c r="N2310" s="491"/>
    </row>
    <row r="2311" spans="13:14" x14ac:dyDescent="0.2">
      <c r="M2311" s="491"/>
      <c r="N2311" s="491"/>
    </row>
    <row r="2312" spans="13:14" x14ac:dyDescent="0.2">
      <c r="M2312" s="491"/>
      <c r="N2312" s="491"/>
    </row>
    <row r="2313" spans="13:14" x14ac:dyDescent="0.2">
      <c r="M2313" s="491"/>
      <c r="N2313" s="491"/>
    </row>
    <row r="2314" spans="13:14" x14ac:dyDescent="0.2">
      <c r="M2314" s="491"/>
      <c r="N2314" s="491"/>
    </row>
    <row r="2315" spans="13:14" x14ac:dyDescent="0.2">
      <c r="M2315" s="491"/>
      <c r="N2315" s="491"/>
    </row>
    <row r="2316" spans="13:14" x14ac:dyDescent="0.2">
      <c r="M2316" s="491"/>
      <c r="N2316" s="491"/>
    </row>
    <row r="2317" spans="13:14" x14ac:dyDescent="0.2">
      <c r="M2317" s="491"/>
      <c r="N2317" s="491"/>
    </row>
    <row r="2318" spans="13:14" x14ac:dyDescent="0.2">
      <c r="M2318" s="491"/>
      <c r="N2318" s="491"/>
    </row>
    <row r="2319" spans="13:14" x14ac:dyDescent="0.2">
      <c r="M2319" s="491"/>
      <c r="N2319" s="491"/>
    </row>
    <row r="2320" spans="13:14" x14ac:dyDescent="0.2">
      <c r="M2320" s="491"/>
      <c r="N2320" s="491"/>
    </row>
    <row r="2321" spans="13:14" x14ac:dyDescent="0.2">
      <c r="M2321" s="491"/>
      <c r="N2321" s="491"/>
    </row>
    <row r="2322" spans="13:14" x14ac:dyDescent="0.2">
      <c r="M2322" s="491"/>
      <c r="N2322" s="491"/>
    </row>
    <row r="2323" spans="13:14" x14ac:dyDescent="0.2">
      <c r="M2323" s="491"/>
      <c r="N2323" s="491"/>
    </row>
    <row r="2324" spans="13:14" x14ac:dyDescent="0.2">
      <c r="M2324" s="491"/>
      <c r="N2324" s="491"/>
    </row>
    <row r="2325" spans="13:14" x14ac:dyDescent="0.2">
      <c r="M2325" s="491"/>
      <c r="N2325" s="491"/>
    </row>
    <row r="2326" spans="13:14" x14ac:dyDescent="0.2">
      <c r="M2326" s="491"/>
      <c r="N2326" s="491"/>
    </row>
    <row r="2327" spans="13:14" x14ac:dyDescent="0.2">
      <c r="M2327" s="491"/>
      <c r="N2327" s="491"/>
    </row>
    <row r="2328" spans="13:14" x14ac:dyDescent="0.2">
      <c r="M2328" s="491"/>
      <c r="N2328" s="491"/>
    </row>
    <row r="2329" spans="13:14" x14ac:dyDescent="0.2">
      <c r="M2329" s="491"/>
      <c r="N2329" s="491"/>
    </row>
    <row r="2330" spans="13:14" x14ac:dyDescent="0.2">
      <c r="M2330" s="491"/>
      <c r="N2330" s="491"/>
    </row>
    <row r="2331" spans="13:14" x14ac:dyDescent="0.2">
      <c r="M2331" s="491"/>
      <c r="N2331" s="491"/>
    </row>
    <row r="2332" spans="13:14" x14ac:dyDescent="0.2">
      <c r="M2332" s="491"/>
      <c r="N2332" s="491"/>
    </row>
    <row r="2333" spans="13:14" x14ac:dyDescent="0.2">
      <c r="M2333" s="491"/>
      <c r="N2333" s="491"/>
    </row>
    <row r="2334" spans="13:14" x14ac:dyDescent="0.2">
      <c r="M2334" s="491"/>
      <c r="N2334" s="491"/>
    </row>
    <row r="2335" spans="13:14" x14ac:dyDescent="0.2">
      <c r="M2335" s="491"/>
      <c r="N2335" s="491"/>
    </row>
    <row r="2336" spans="13:14" x14ac:dyDescent="0.2">
      <c r="M2336" s="491"/>
      <c r="N2336" s="491"/>
    </row>
    <row r="2337" spans="13:14" x14ac:dyDescent="0.2">
      <c r="M2337" s="491"/>
      <c r="N2337" s="491"/>
    </row>
    <row r="2338" spans="13:14" x14ac:dyDescent="0.2">
      <c r="M2338" s="491"/>
      <c r="N2338" s="491"/>
    </row>
    <row r="2339" spans="13:14" x14ac:dyDescent="0.2">
      <c r="M2339" s="491"/>
      <c r="N2339" s="491"/>
    </row>
    <row r="2340" spans="13:14" x14ac:dyDescent="0.2">
      <c r="M2340" s="491"/>
      <c r="N2340" s="491"/>
    </row>
    <row r="2341" spans="13:14" x14ac:dyDescent="0.2">
      <c r="M2341" s="491"/>
      <c r="N2341" s="491"/>
    </row>
    <row r="2342" spans="13:14" x14ac:dyDescent="0.2">
      <c r="M2342" s="491"/>
      <c r="N2342" s="491"/>
    </row>
    <row r="2343" spans="13:14" x14ac:dyDescent="0.2">
      <c r="M2343" s="491"/>
      <c r="N2343" s="491"/>
    </row>
    <row r="2344" spans="13:14" x14ac:dyDescent="0.2">
      <c r="M2344" s="491"/>
      <c r="N2344" s="491"/>
    </row>
    <row r="2345" spans="13:14" x14ac:dyDescent="0.2">
      <c r="M2345" s="491"/>
      <c r="N2345" s="491"/>
    </row>
    <row r="2346" spans="13:14" x14ac:dyDescent="0.2">
      <c r="M2346" s="491"/>
      <c r="N2346" s="491"/>
    </row>
    <row r="2347" spans="13:14" x14ac:dyDescent="0.2">
      <c r="M2347" s="491"/>
      <c r="N2347" s="491"/>
    </row>
    <row r="2348" spans="13:14" x14ac:dyDescent="0.2">
      <c r="M2348" s="491"/>
      <c r="N2348" s="491"/>
    </row>
    <row r="2349" spans="13:14" x14ac:dyDescent="0.2">
      <c r="M2349" s="491"/>
      <c r="N2349" s="491"/>
    </row>
    <row r="2350" spans="13:14" x14ac:dyDescent="0.2">
      <c r="M2350" s="491"/>
      <c r="N2350" s="491"/>
    </row>
    <row r="2351" spans="13:14" x14ac:dyDescent="0.2">
      <c r="M2351" s="491"/>
      <c r="N2351" s="491"/>
    </row>
    <row r="2352" spans="13:14" x14ac:dyDescent="0.2">
      <c r="M2352" s="491"/>
      <c r="N2352" s="491"/>
    </row>
    <row r="2353" spans="13:14" x14ac:dyDescent="0.2">
      <c r="M2353" s="491"/>
      <c r="N2353" s="491"/>
    </row>
    <row r="2354" spans="13:14" x14ac:dyDescent="0.2">
      <c r="M2354" s="491"/>
      <c r="N2354" s="491"/>
    </row>
    <row r="2355" spans="13:14" x14ac:dyDescent="0.2">
      <c r="M2355" s="491"/>
      <c r="N2355" s="491"/>
    </row>
    <row r="2356" spans="13:14" x14ac:dyDescent="0.2">
      <c r="M2356" s="491"/>
      <c r="N2356" s="491"/>
    </row>
    <row r="2357" spans="13:14" x14ac:dyDescent="0.2">
      <c r="M2357" s="491"/>
      <c r="N2357" s="491"/>
    </row>
    <row r="2358" spans="13:14" x14ac:dyDescent="0.2">
      <c r="M2358" s="491"/>
      <c r="N2358" s="491"/>
    </row>
    <row r="2359" spans="13:14" x14ac:dyDescent="0.2">
      <c r="M2359" s="491"/>
      <c r="N2359" s="491"/>
    </row>
    <row r="2360" spans="13:14" x14ac:dyDescent="0.2">
      <c r="M2360" s="491"/>
      <c r="N2360" s="491"/>
    </row>
    <row r="2361" spans="13:14" x14ac:dyDescent="0.2">
      <c r="M2361" s="491"/>
      <c r="N2361" s="491"/>
    </row>
    <row r="2362" spans="13:14" x14ac:dyDescent="0.2">
      <c r="M2362" s="491"/>
      <c r="N2362" s="491"/>
    </row>
    <row r="2363" spans="13:14" x14ac:dyDescent="0.2">
      <c r="M2363" s="491"/>
      <c r="N2363" s="491"/>
    </row>
    <row r="2364" spans="13:14" x14ac:dyDescent="0.2">
      <c r="M2364" s="491"/>
      <c r="N2364" s="491"/>
    </row>
    <row r="2365" spans="13:14" x14ac:dyDescent="0.2">
      <c r="M2365" s="491"/>
      <c r="N2365" s="491"/>
    </row>
    <row r="2366" spans="13:14" x14ac:dyDescent="0.2">
      <c r="M2366" s="491"/>
      <c r="N2366" s="491"/>
    </row>
    <row r="2367" spans="13:14" x14ac:dyDescent="0.2">
      <c r="M2367" s="491"/>
      <c r="N2367" s="491"/>
    </row>
    <row r="2368" spans="13:14" x14ac:dyDescent="0.2">
      <c r="M2368" s="491"/>
      <c r="N2368" s="491"/>
    </row>
    <row r="2369" spans="13:14" x14ac:dyDescent="0.2">
      <c r="M2369" s="491"/>
      <c r="N2369" s="491"/>
    </row>
    <row r="2370" spans="13:14" x14ac:dyDescent="0.2">
      <c r="M2370" s="491"/>
      <c r="N2370" s="491"/>
    </row>
    <row r="2371" spans="13:14" x14ac:dyDescent="0.2">
      <c r="M2371" s="491"/>
      <c r="N2371" s="491"/>
    </row>
    <row r="2372" spans="13:14" x14ac:dyDescent="0.2">
      <c r="M2372" s="491"/>
      <c r="N2372" s="491"/>
    </row>
    <row r="2373" spans="13:14" x14ac:dyDescent="0.2">
      <c r="M2373" s="491"/>
      <c r="N2373" s="491"/>
    </row>
    <row r="2374" spans="13:14" x14ac:dyDescent="0.2">
      <c r="M2374" s="491"/>
      <c r="N2374" s="491"/>
    </row>
    <row r="2375" spans="13:14" x14ac:dyDescent="0.2">
      <c r="M2375" s="491"/>
      <c r="N2375" s="491"/>
    </row>
    <row r="2376" spans="13:14" x14ac:dyDescent="0.2">
      <c r="M2376" s="491"/>
      <c r="N2376" s="491"/>
    </row>
    <row r="2377" spans="13:14" x14ac:dyDescent="0.2">
      <c r="M2377" s="491"/>
      <c r="N2377" s="491"/>
    </row>
    <row r="2378" spans="13:14" x14ac:dyDescent="0.2">
      <c r="M2378" s="491"/>
      <c r="N2378" s="491"/>
    </row>
    <row r="2379" spans="13:14" x14ac:dyDescent="0.2">
      <c r="M2379" s="491"/>
      <c r="N2379" s="491"/>
    </row>
    <row r="2380" spans="13:14" x14ac:dyDescent="0.2">
      <c r="M2380" s="491"/>
      <c r="N2380" s="491"/>
    </row>
    <row r="2381" spans="13:14" x14ac:dyDescent="0.2">
      <c r="M2381" s="491"/>
      <c r="N2381" s="491"/>
    </row>
    <row r="2382" spans="13:14" x14ac:dyDescent="0.2">
      <c r="M2382" s="491"/>
      <c r="N2382" s="491"/>
    </row>
    <row r="2383" spans="13:14" x14ac:dyDescent="0.2">
      <c r="M2383" s="491"/>
      <c r="N2383" s="491"/>
    </row>
    <row r="2384" spans="13:14" x14ac:dyDescent="0.2">
      <c r="M2384" s="491"/>
      <c r="N2384" s="491"/>
    </row>
    <row r="2385" spans="13:14" x14ac:dyDescent="0.2">
      <c r="M2385" s="491"/>
      <c r="N2385" s="491"/>
    </row>
    <row r="2386" spans="13:14" x14ac:dyDescent="0.2">
      <c r="M2386" s="491"/>
      <c r="N2386" s="491"/>
    </row>
    <row r="2387" spans="13:14" x14ac:dyDescent="0.2">
      <c r="M2387" s="491"/>
      <c r="N2387" s="491"/>
    </row>
    <row r="2388" spans="13:14" x14ac:dyDescent="0.2">
      <c r="M2388" s="491"/>
      <c r="N2388" s="491"/>
    </row>
    <row r="2389" spans="13:14" x14ac:dyDescent="0.2">
      <c r="M2389" s="491"/>
      <c r="N2389" s="491"/>
    </row>
    <row r="2390" spans="13:14" x14ac:dyDescent="0.2">
      <c r="M2390" s="491"/>
      <c r="N2390" s="491"/>
    </row>
    <row r="2391" spans="13:14" x14ac:dyDescent="0.2">
      <c r="M2391" s="491"/>
      <c r="N2391" s="491"/>
    </row>
    <row r="2392" spans="13:14" x14ac:dyDescent="0.2">
      <c r="M2392" s="491"/>
      <c r="N2392" s="491"/>
    </row>
    <row r="2393" spans="13:14" x14ac:dyDescent="0.2">
      <c r="M2393" s="491"/>
      <c r="N2393" s="491"/>
    </row>
    <row r="2394" spans="13:14" x14ac:dyDescent="0.2">
      <c r="M2394" s="491"/>
      <c r="N2394" s="491"/>
    </row>
    <row r="2395" spans="13:14" x14ac:dyDescent="0.2">
      <c r="M2395" s="491"/>
      <c r="N2395" s="491"/>
    </row>
    <row r="2396" spans="13:14" x14ac:dyDescent="0.2">
      <c r="M2396" s="491"/>
      <c r="N2396" s="491"/>
    </row>
    <row r="2397" spans="13:14" x14ac:dyDescent="0.2">
      <c r="M2397" s="491"/>
      <c r="N2397" s="491"/>
    </row>
    <row r="2398" spans="13:14" x14ac:dyDescent="0.2">
      <c r="M2398" s="491"/>
      <c r="N2398" s="491"/>
    </row>
    <row r="2399" spans="13:14" x14ac:dyDescent="0.2">
      <c r="M2399" s="491"/>
      <c r="N2399" s="491"/>
    </row>
    <row r="2400" spans="13:14" x14ac:dyDescent="0.2">
      <c r="M2400" s="491"/>
      <c r="N2400" s="491"/>
    </row>
    <row r="2401" spans="13:14" x14ac:dyDescent="0.2">
      <c r="M2401" s="491"/>
      <c r="N2401" s="491"/>
    </row>
    <row r="2402" spans="13:14" x14ac:dyDescent="0.2">
      <c r="M2402" s="491"/>
      <c r="N2402" s="491"/>
    </row>
    <row r="2403" spans="13:14" x14ac:dyDescent="0.2">
      <c r="M2403" s="491"/>
      <c r="N2403" s="491"/>
    </row>
    <row r="2404" spans="13:14" x14ac:dyDescent="0.2">
      <c r="M2404" s="491"/>
      <c r="N2404" s="491"/>
    </row>
    <row r="2405" spans="13:14" x14ac:dyDescent="0.2">
      <c r="M2405" s="491"/>
      <c r="N2405" s="491"/>
    </row>
    <row r="2406" spans="13:14" x14ac:dyDescent="0.2">
      <c r="M2406" s="491"/>
      <c r="N2406" s="491"/>
    </row>
    <row r="2407" spans="13:14" x14ac:dyDescent="0.2">
      <c r="M2407" s="491"/>
      <c r="N2407" s="491"/>
    </row>
    <row r="2408" spans="13:14" x14ac:dyDescent="0.2">
      <c r="M2408" s="491"/>
      <c r="N2408" s="491"/>
    </row>
    <row r="2409" spans="13:14" x14ac:dyDescent="0.2">
      <c r="M2409" s="491"/>
      <c r="N2409" s="491"/>
    </row>
    <row r="2410" spans="13:14" x14ac:dyDescent="0.2">
      <c r="M2410" s="491"/>
      <c r="N2410" s="491"/>
    </row>
    <row r="2411" spans="13:14" x14ac:dyDescent="0.2">
      <c r="M2411" s="491"/>
      <c r="N2411" s="491"/>
    </row>
    <row r="2412" spans="13:14" x14ac:dyDescent="0.2">
      <c r="M2412" s="491"/>
      <c r="N2412" s="491"/>
    </row>
    <row r="2413" spans="13:14" x14ac:dyDescent="0.2">
      <c r="M2413" s="491"/>
      <c r="N2413" s="491"/>
    </row>
    <row r="2414" spans="13:14" x14ac:dyDescent="0.2">
      <c r="M2414" s="491"/>
      <c r="N2414" s="491"/>
    </row>
    <row r="2415" spans="13:14" x14ac:dyDescent="0.2">
      <c r="M2415" s="491"/>
      <c r="N2415" s="491"/>
    </row>
    <row r="2416" spans="13:14" x14ac:dyDescent="0.2">
      <c r="M2416" s="491"/>
      <c r="N2416" s="491"/>
    </row>
    <row r="2417" spans="13:14" x14ac:dyDescent="0.2">
      <c r="M2417" s="491"/>
      <c r="N2417" s="491"/>
    </row>
    <row r="2418" spans="13:14" x14ac:dyDescent="0.2">
      <c r="M2418" s="491"/>
      <c r="N2418" s="491"/>
    </row>
    <row r="2419" spans="13:14" x14ac:dyDescent="0.2">
      <c r="M2419" s="491"/>
      <c r="N2419" s="491"/>
    </row>
    <row r="2420" spans="13:14" x14ac:dyDescent="0.2">
      <c r="M2420" s="491"/>
      <c r="N2420" s="491"/>
    </row>
    <row r="2421" spans="13:14" x14ac:dyDescent="0.2">
      <c r="M2421" s="491"/>
      <c r="N2421" s="491"/>
    </row>
    <row r="2422" spans="13:14" x14ac:dyDescent="0.2">
      <c r="M2422" s="491"/>
      <c r="N2422" s="491"/>
    </row>
    <row r="2423" spans="13:14" x14ac:dyDescent="0.2">
      <c r="M2423" s="491"/>
      <c r="N2423" s="491"/>
    </row>
    <row r="2424" spans="13:14" x14ac:dyDescent="0.2">
      <c r="M2424" s="491"/>
      <c r="N2424" s="491"/>
    </row>
    <row r="2425" spans="13:14" x14ac:dyDescent="0.2">
      <c r="M2425" s="491"/>
      <c r="N2425" s="491"/>
    </row>
    <row r="2426" spans="13:14" x14ac:dyDescent="0.2">
      <c r="M2426" s="491"/>
      <c r="N2426" s="491"/>
    </row>
    <row r="2427" spans="13:14" x14ac:dyDescent="0.2">
      <c r="M2427" s="491"/>
      <c r="N2427" s="491"/>
    </row>
    <row r="2428" spans="13:14" x14ac:dyDescent="0.2">
      <c r="M2428" s="491"/>
      <c r="N2428" s="491"/>
    </row>
    <row r="2429" spans="13:14" x14ac:dyDescent="0.2">
      <c r="M2429" s="491"/>
      <c r="N2429" s="491"/>
    </row>
    <row r="2430" spans="13:14" x14ac:dyDescent="0.2">
      <c r="M2430" s="491"/>
      <c r="N2430" s="491"/>
    </row>
    <row r="2431" spans="13:14" x14ac:dyDescent="0.2">
      <c r="M2431" s="491"/>
      <c r="N2431" s="491"/>
    </row>
    <row r="2432" spans="13:14" x14ac:dyDescent="0.2">
      <c r="M2432" s="491"/>
      <c r="N2432" s="491"/>
    </row>
    <row r="2433" spans="13:14" x14ac:dyDescent="0.2">
      <c r="M2433" s="491"/>
      <c r="N2433" s="491"/>
    </row>
    <row r="2434" spans="13:14" x14ac:dyDescent="0.2">
      <c r="M2434" s="491"/>
      <c r="N2434" s="491"/>
    </row>
    <row r="2435" spans="13:14" x14ac:dyDescent="0.2">
      <c r="M2435" s="491"/>
      <c r="N2435" s="491"/>
    </row>
    <row r="2436" spans="13:14" x14ac:dyDescent="0.2">
      <c r="M2436" s="491"/>
      <c r="N2436" s="491"/>
    </row>
    <row r="2437" spans="13:14" x14ac:dyDescent="0.2">
      <c r="M2437" s="491"/>
      <c r="N2437" s="491"/>
    </row>
    <row r="2438" spans="13:14" x14ac:dyDescent="0.2">
      <c r="M2438" s="491"/>
      <c r="N2438" s="491"/>
    </row>
    <row r="2439" spans="13:14" x14ac:dyDescent="0.2">
      <c r="M2439" s="491"/>
      <c r="N2439" s="491"/>
    </row>
    <row r="2440" spans="13:14" x14ac:dyDescent="0.2">
      <c r="M2440" s="491"/>
      <c r="N2440" s="491"/>
    </row>
    <row r="2441" spans="13:14" x14ac:dyDescent="0.2">
      <c r="M2441" s="491"/>
      <c r="N2441" s="491"/>
    </row>
    <row r="2442" spans="13:14" x14ac:dyDescent="0.2">
      <c r="M2442" s="491"/>
      <c r="N2442" s="491"/>
    </row>
    <row r="2443" spans="13:14" x14ac:dyDescent="0.2">
      <c r="M2443" s="491"/>
      <c r="N2443" s="491"/>
    </row>
    <row r="2444" spans="13:14" x14ac:dyDescent="0.2">
      <c r="M2444" s="491"/>
      <c r="N2444" s="491"/>
    </row>
    <row r="2445" spans="13:14" x14ac:dyDescent="0.2">
      <c r="M2445" s="491"/>
      <c r="N2445" s="491"/>
    </row>
    <row r="2446" spans="13:14" x14ac:dyDescent="0.2">
      <c r="M2446" s="491"/>
      <c r="N2446" s="491"/>
    </row>
    <row r="2447" spans="13:14" x14ac:dyDescent="0.2">
      <c r="M2447" s="491"/>
      <c r="N2447" s="491"/>
    </row>
    <row r="2448" spans="13:14" x14ac:dyDescent="0.2">
      <c r="M2448" s="491"/>
      <c r="N2448" s="491"/>
    </row>
    <row r="2449" spans="13:14" x14ac:dyDescent="0.2">
      <c r="M2449" s="491"/>
      <c r="N2449" s="491"/>
    </row>
    <row r="2450" spans="13:14" x14ac:dyDescent="0.2">
      <c r="M2450" s="491"/>
      <c r="N2450" s="491"/>
    </row>
    <row r="2451" spans="13:14" x14ac:dyDescent="0.2">
      <c r="M2451" s="491"/>
      <c r="N2451" s="491"/>
    </row>
    <row r="2452" spans="13:14" x14ac:dyDescent="0.2">
      <c r="M2452" s="491"/>
      <c r="N2452" s="491"/>
    </row>
    <row r="2453" spans="13:14" x14ac:dyDescent="0.2">
      <c r="M2453" s="491"/>
      <c r="N2453" s="491"/>
    </row>
    <row r="2454" spans="13:14" x14ac:dyDescent="0.2">
      <c r="M2454" s="491"/>
      <c r="N2454" s="491"/>
    </row>
    <row r="2455" spans="13:14" x14ac:dyDescent="0.2">
      <c r="M2455" s="491"/>
      <c r="N2455" s="491"/>
    </row>
    <row r="2456" spans="13:14" x14ac:dyDescent="0.2">
      <c r="M2456" s="491"/>
      <c r="N2456" s="491"/>
    </row>
    <row r="2457" spans="13:14" x14ac:dyDescent="0.2">
      <c r="M2457" s="491"/>
      <c r="N2457" s="491"/>
    </row>
    <row r="2458" spans="13:14" x14ac:dyDescent="0.2">
      <c r="M2458" s="491"/>
      <c r="N2458" s="491"/>
    </row>
    <row r="2459" spans="13:14" x14ac:dyDescent="0.2">
      <c r="M2459" s="491"/>
      <c r="N2459" s="491"/>
    </row>
    <row r="2460" spans="13:14" x14ac:dyDescent="0.2">
      <c r="M2460" s="491"/>
      <c r="N2460" s="491"/>
    </row>
    <row r="2461" spans="13:14" x14ac:dyDescent="0.2">
      <c r="M2461" s="491"/>
      <c r="N2461" s="491"/>
    </row>
    <row r="2462" spans="13:14" x14ac:dyDescent="0.2">
      <c r="M2462" s="491"/>
      <c r="N2462" s="491"/>
    </row>
    <row r="2463" spans="13:14" x14ac:dyDescent="0.2">
      <c r="M2463" s="491"/>
      <c r="N2463" s="491"/>
    </row>
    <row r="2464" spans="13:14" x14ac:dyDescent="0.2">
      <c r="M2464" s="491"/>
      <c r="N2464" s="491"/>
    </row>
    <row r="2465" spans="13:14" x14ac:dyDescent="0.2">
      <c r="M2465" s="491"/>
      <c r="N2465" s="491"/>
    </row>
    <row r="2466" spans="13:14" x14ac:dyDescent="0.2">
      <c r="M2466" s="491"/>
      <c r="N2466" s="491"/>
    </row>
    <row r="2467" spans="13:14" x14ac:dyDescent="0.2">
      <c r="M2467" s="491"/>
      <c r="N2467" s="491"/>
    </row>
    <row r="2468" spans="13:14" x14ac:dyDescent="0.2">
      <c r="M2468" s="491"/>
      <c r="N2468" s="491"/>
    </row>
    <row r="2469" spans="13:14" x14ac:dyDescent="0.2">
      <c r="M2469" s="491"/>
      <c r="N2469" s="491"/>
    </row>
    <row r="2470" spans="13:14" x14ac:dyDescent="0.2">
      <c r="M2470" s="491"/>
      <c r="N2470" s="491"/>
    </row>
    <row r="2471" spans="13:14" x14ac:dyDescent="0.2">
      <c r="M2471" s="491"/>
      <c r="N2471" s="491"/>
    </row>
    <row r="2472" spans="13:14" x14ac:dyDescent="0.2">
      <c r="M2472" s="491"/>
      <c r="N2472" s="491"/>
    </row>
    <row r="2473" spans="13:14" x14ac:dyDescent="0.2">
      <c r="M2473" s="491"/>
      <c r="N2473" s="491"/>
    </row>
    <row r="2474" spans="13:14" x14ac:dyDescent="0.2">
      <c r="M2474" s="491"/>
      <c r="N2474" s="491"/>
    </row>
    <row r="2475" spans="13:14" x14ac:dyDescent="0.2">
      <c r="M2475" s="491"/>
      <c r="N2475" s="491"/>
    </row>
    <row r="2476" spans="13:14" x14ac:dyDescent="0.2">
      <c r="M2476" s="491"/>
      <c r="N2476" s="491"/>
    </row>
    <row r="2477" spans="13:14" x14ac:dyDescent="0.2">
      <c r="M2477" s="491"/>
      <c r="N2477" s="491"/>
    </row>
    <row r="2478" spans="13:14" x14ac:dyDescent="0.2">
      <c r="M2478" s="491"/>
      <c r="N2478" s="491"/>
    </row>
    <row r="2479" spans="13:14" x14ac:dyDescent="0.2">
      <c r="M2479" s="491"/>
      <c r="N2479" s="491"/>
    </row>
    <row r="2480" spans="13:14" x14ac:dyDescent="0.2">
      <c r="M2480" s="491"/>
      <c r="N2480" s="491"/>
    </row>
    <row r="2481" spans="13:14" x14ac:dyDescent="0.2">
      <c r="M2481" s="491"/>
      <c r="N2481" s="491"/>
    </row>
    <row r="2482" spans="13:14" x14ac:dyDescent="0.2">
      <c r="M2482" s="491"/>
      <c r="N2482" s="491"/>
    </row>
    <row r="2483" spans="13:14" x14ac:dyDescent="0.2">
      <c r="M2483" s="491"/>
      <c r="N2483" s="491"/>
    </row>
    <row r="2484" spans="13:14" x14ac:dyDescent="0.2">
      <c r="M2484" s="491"/>
      <c r="N2484" s="491"/>
    </row>
    <row r="2485" spans="13:14" x14ac:dyDescent="0.2">
      <c r="M2485" s="491"/>
      <c r="N2485" s="491"/>
    </row>
    <row r="2486" spans="13:14" x14ac:dyDescent="0.2">
      <c r="M2486" s="491"/>
      <c r="N2486" s="491"/>
    </row>
    <row r="2487" spans="13:14" x14ac:dyDescent="0.2">
      <c r="M2487" s="491"/>
      <c r="N2487" s="491"/>
    </row>
    <row r="2488" spans="13:14" x14ac:dyDescent="0.2">
      <c r="M2488" s="491"/>
      <c r="N2488" s="491"/>
    </row>
    <row r="2489" spans="13:14" x14ac:dyDescent="0.2">
      <c r="M2489" s="491"/>
      <c r="N2489" s="491"/>
    </row>
    <row r="2490" spans="13:14" x14ac:dyDescent="0.2">
      <c r="M2490" s="491"/>
      <c r="N2490" s="491"/>
    </row>
    <row r="2491" spans="13:14" x14ac:dyDescent="0.2">
      <c r="M2491" s="491"/>
      <c r="N2491" s="491"/>
    </row>
    <row r="2492" spans="13:14" x14ac:dyDescent="0.2">
      <c r="M2492" s="491"/>
      <c r="N2492" s="491"/>
    </row>
    <row r="2493" spans="13:14" x14ac:dyDescent="0.2">
      <c r="M2493" s="491"/>
      <c r="N2493" s="491"/>
    </row>
    <row r="2494" spans="13:14" x14ac:dyDescent="0.2">
      <c r="M2494" s="491"/>
      <c r="N2494" s="491"/>
    </row>
    <row r="2495" spans="13:14" x14ac:dyDescent="0.2">
      <c r="M2495" s="491"/>
      <c r="N2495" s="491"/>
    </row>
    <row r="2496" spans="13:14" x14ac:dyDescent="0.2">
      <c r="M2496" s="491"/>
      <c r="N2496" s="491"/>
    </row>
    <row r="2497" spans="13:14" x14ac:dyDescent="0.2">
      <c r="M2497" s="491"/>
      <c r="N2497" s="491"/>
    </row>
    <row r="2498" spans="13:14" x14ac:dyDescent="0.2">
      <c r="M2498" s="491"/>
      <c r="N2498" s="491"/>
    </row>
    <row r="2499" spans="13:14" x14ac:dyDescent="0.2">
      <c r="M2499" s="491"/>
      <c r="N2499" s="491"/>
    </row>
    <row r="2500" spans="13:14" x14ac:dyDescent="0.2">
      <c r="M2500" s="491"/>
      <c r="N2500" s="491"/>
    </row>
    <row r="2501" spans="13:14" x14ac:dyDescent="0.2">
      <c r="M2501" s="491"/>
      <c r="N2501" s="491"/>
    </row>
    <row r="2502" spans="13:14" x14ac:dyDescent="0.2">
      <c r="M2502" s="491"/>
      <c r="N2502" s="491"/>
    </row>
    <row r="2503" spans="13:14" x14ac:dyDescent="0.2">
      <c r="M2503" s="491"/>
      <c r="N2503" s="491"/>
    </row>
    <row r="2504" spans="13:14" x14ac:dyDescent="0.2">
      <c r="M2504" s="491"/>
      <c r="N2504" s="491"/>
    </row>
    <row r="2505" spans="13:14" x14ac:dyDescent="0.2">
      <c r="M2505" s="491"/>
      <c r="N2505" s="491"/>
    </row>
    <row r="2506" spans="13:14" x14ac:dyDescent="0.2">
      <c r="M2506" s="491"/>
      <c r="N2506" s="491"/>
    </row>
    <row r="2507" spans="13:14" x14ac:dyDescent="0.2">
      <c r="M2507" s="491"/>
      <c r="N2507" s="491"/>
    </row>
    <row r="2508" spans="13:14" x14ac:dyDescent="0.2">
      <c r="M2508" s="491"/>
      <c r="N2508" s="491"/>
    </row>
    <row r="2509" spans="13:14" x14ac:dyDescent="0.2">
      <c r="M2509" s="491"/>
      <c r="N2509" s="491"/>
    </row>
    <row r="2510" spans="13:14" x14ac:dyDescent="0.2">
      <c r="M2510" s="491"/>
      <c r="N2510" s="491"/>
    </row>
    <row r="2511" spans="13:14" x14ac:dyDescent="0.2">
      <c r="M2511" s="491"/>
      <c r="N2511" s="491"/>
    </row>
    <row r="2512" spans="13:14" x14ac:dyDescent="0.2">
      <c r="M2512" s="491"/>
      <c r="N2512" s="491"/>
    </row>
    <row r="2513" spans="13:14" x14ac:dyDescent="0.2">
      <c r="M2513" s="491"/>
      <c r="N2513" s="491"/>
    </row>
    <row r="2514" spans="13:14" x14ac:dyDescent="0.2">
      <c r="M2514" s="491"/>
      <c r="N2514" s="491"/>
    </row>
    <row r="2515" spans="13:14" x14ac:dyDescent="0.2">
      <c r="M2515" s="491"/>
      <c r="N2515" s="491"/>
    </row>
    <row r="2516" spans="13:14" x14ac:dyDescent="0.2">
      <c r="M2516" s="491"/>
      <c r="N2516" s="491"/>
    </row>
    <row r="2517" spans="13:14" x14ac:dyDescent="0.2">
      <c r="M2517" s="491"/>
      <c r="N2517" s="491"/>
    </row>
    <row r="2518" spans="13:14" x14ac:dyDescent="0.2">
      <c r="M2518" s="491"/>
      <c r="N2518" s="491"/>
    </row>
    <row r="2519" spans="13:14" x14ac:dyDescent="0.2">
      <c r="M2519" s="491"/>
      <c r="N2519" s="491"/>
    </row>
    <row r="2520" spans="13:14" x14ac:dyDescent="0.2">
      <c r="M2520" s="491"/>
      <c r="N2520" s="491"/>
    </row>
    <row r="2521" spans="13:14" x14ac:dyDescent="0.2">
      <c r="M2521" s="491"/>
      <c r="N2521" s="491"/>
    </row>
    <row r="2522" spans="13:14" x14ac:dyDescent="0.2">
      <c r="M2522" s="491"/>
      <c r="N2522" s="491"/>
    </row>
    <row r="2523" spans="13:14" x14ac:dyDescent="0.2">
      <c r="M2523" s="491"/>
      <c r="N2523" s="491"/>
    </row>
    <row r="2524" spans="13:14" x14ac:dyDescent="0.2">
      <c r="M2524" s="491"/>
      <c r="N2524" s="491"/>
    </row>
    <row r="2525" spans="13:14" x14ac:dyDescent="0.2">
      <c r="M2525" s="491"/>
      <c r="N2525" s="491"/>
    </row>
    <row r="2526" spans="13:14" x14ac:dyDescent="0.2">
      <c r="M2526" s="491"/>
      <c r="N2526" s="491"/>
    </row>
    <row r="2527" spans="13:14" x14ac:dyDescent="0.2">
      <c r="M2527" s="491"/>
      <c r="N2527" s="491"/>
    </row>
    <row r="2528" spans="13:14" x14ac:dyDescent="0.2">
      <c r="M2528" s="491"/>
      <c r="N2528" s="491"/>
    </row>
    <row r="2529" spans="13:14" x14ac:dyDescent="0.2">
      <c r="M2529" s="491"/>
      <c r="N2529" s="491"/>
    </row>
    <row r="2530" spans="13:14" x14ac:dyDescent="0.2">
      <c r="M2530" s="491"/>
      <c r="N2530" s="491"/>
    </row>
    <row r="2531" spans="13:14" x14ac:dyDescent="0.2">
      <c r="M2531" s="491"/>
      <c r="N2531" s="491"/>
    </row>
    <row r="2532" spans="13:14" x14ac:dyDescent="0.2">
      <c r="M2532" s="491"/>
      <c r="N2532" s="491"/>
    </row>
    <row r="2533" spans="13:14" x14ac:dyDescent="0.2">
      <c r="M2533" s="491"/>
      <c r="N2533" s="491"/>
    </row>
    <row r="2534" spans="13:14" x14ac:dyDescent="0.2">
      <c r="M2534" s="491"/>
      <c r="N2534" s="491"/>
    </row>
    <row r="2535" spans="13:14" x14ac:dyDescent="0.2">
      <c r="M2535" s="491"/>
      <c r="N2535" s="491"/>
    </row>
    <row r="2536" spans="13:14" x14ac:dyDescent="0.2">
      <c r="M2536" s="491"/>
      <c r="N2536" s="491"/>
    </row>
    <row r="2537" spans="13:14" x14ac:dyDescent="0.2">
      <c r="M2537" s="491"/>
      <c r="N2537" s="491"/>
    </row>
    <row r="2538" spans="13:14" x14ac:dyDescent="0.2">
      <c r="M2538" s="491"/>
      <c r="N2538" s="491"/>
    </row>
    <row r="2539" spans="13:14" x14ac:dyDescent="0.2">
      <c r="M2539" s="491"/>
      <c r="N2539" s="491"/>
    </row>
    <row r="2540" spans="13:14" x14ac:dyDescent="0.2">
      <c r="M2540" s="491"/>
      <c r="N2540" s="491"/>
    </row>
    <row r="2541" spans="13:14" x14ac:dyDescent="0.2">
      <c r="M2541" s="491"/>
      <c r="N2541" s="491"/>
    </row>
    <row r="2542" spans="13:14" x14ac:dyDescent="0.2">
      <c r="M2542" s="491"/>
      <c r="N2542" s="491"/>
    </row>
    <row r="2543" spans="13:14" x14ac:dyDescent="0.2">
      <c r="M2543" s="491"/>
      <c r="N2543" s="491"/>
    </row>
    <row r="2544" spans="13:14" x14ac:dyDescent="0.2">
      <c r="M2544" s="491"/>
      <c r="N2544" s="491"/>
    </row>
    <row r="2545" spans="13:14" x14ac:dyDescent="0.2">
      <c r="M2545" s="491"/>
      <c r="N2545" s="491"/>
    </row>
    <row r="2546" spans="13:14" x14ac:dyDescent="0.2">
      <c r="M2546" s="491"/>
      <c r="N2546" s="491"/>
    </row>
    <row r="2547" spans="13:14" x14ac:dyDescent="0.2">
      <c r="M2547" s="491"/>
      <c r="N2547" s="491"/>
    </row>
    <row r="2548" spans="13:14" x14ac:dyDescent="0.2">
      <c r="M2548" s="491"/>
      <c r="N2548" s="491"/>
    </row>
    <row r="2549" spans="13:14" x14ac:dyDescent="0.2">
      <c r="M2549" s="491"/>
      <c r="N2549" s="491"/>
    </row>
    <row r="2550" spans="13:14" x14ac:dyDescent="0.2">
      <c r="M2550" s="491"/>
      <c r="N2550" s="491"/>
    </row>
    <row r="2551" spans="13:14" x14ac:dyDescent="0.2">
      <c r="M2551" s="491"/>
      <c r="N2551" s="491"/>
    </row>
    <row r="2552" spans="13:14" x14ac:dyDescent="0.2">
      <c r="M2552" s="491"/>
      <c r="N2552" s="491"/>
    </row>
    <row r="2553" spans="13:14" x14ac:dyDescent="0.2">
      <c r="M2553" s="491"/>
      <c r="N2553" s="491"/>
    </row>
    <row r="2554" spans="13:14" x14ac:dyDescent="0.2">
      <c r="M2554" s="491"/>
      <c r="N2554" s="491"/>
    </row>
    <row r="2555" spans="13:14" x14ac:dyDescent="0.2">
      <c r="M2555" s="491"/>
      <c r="N2555" s="491"/>
    </row>
    <row r="2556" spans="13:14" x14ac:dyDescent="0.2">
      <c r="M2556" s="491"/>
      <c r="N2556" s="491"/>
    </row>
    <row r="2557" spans="13:14" x14ac:dyDescent="0.2">
      <c r="M2557" s="491"/>
      <c r="N2557" s="491"/>
    </row>
    <row r="2558" spans="13:14" x14ac:dyDescent="0.2">
      <c r="M2558" s="491"/>
      <c r="N2558" s="491"/>
    </row>
    <row r="2559" spans="13:14" x14ac:dyDescent="0.2">
      <c r="M2559" s="491"/>
      <c r="N2559" s="491"/>
    </row>
    <row r="2560" spans="13:14" x14ac:dyDescent="0.2">
      <c r="M2560" s="491"/>
      <c r="N2560" s="491"/>
    </row>
    <row r="2561" spans="13:14" x14ac:dyDescent="0.2">
      <c r="M2561" s="491"/>
      <c r="N2561" s="491"/>
    </row>
    <row r="2562" spans="13:14" x14ac:dyDescent="0.2">
      <c r="M2562" s="491"/>
      <c r="N2562" s="491"/>
    </row>
    <row r="2563" spans="13:14" x14ac:dyDescent="0.2">
      <c r="M2563" s="491"/>
      <c r="N2563" s="491"/>
    </row>
    <row r="2564" spans="13:14" x14ac:dyDescent="0.2">
      <c r="M2564" s="491"/>
      <c r="N2564" s="491"/>
    </row>
    <row r="2565" spans="13:14" x14ac:dyDescent="0.2">
      <c r="M2565" s="491"/>
      <c r="N2565" s="491"/>
    </row>
    <row r="2566" spans="13:14" x14ac:dyDescent="0.2">
      <c r="M2566" s="491"/>
      <c r="N2566" s="491"/>
    </row>
    <row r="2567" spans="13:14" x14ac:dyDescent="0.2">
      <c r="M2567" s="491"/>
      <c r="N2567" s="491"/>
    </row>
    <row r="2568" spans="13:14" x14ac:dyDescent="0.2">
      <c r="M2568" s="491"/>
      <c r="N2568" s="491"/>
    </row>
    <row r="2569" spans="13:14" x14ac:dyDescent="0.2">
      <c r="M2569" s="491"/>
      <c r="N2569" s="491"/>
    </row>
    <row r="2570" spans="13:14" x14ac:dyDescent="0.2">
      <c r="M2570" s="491"/>
      <c r="N2570" s="491"/>
    </row>
    <row r="2571" spans="13:14" x14ac:dyDescent="0.2">
      <c r="M2571" s="491"/>
      <c r="N2571" s="491"/>
    </row>
    <row r="2572" spans="13:14" x14ac:dyDescent="0.2">
      <c r="M2572" s="491"/>
      <c r="N2572" s="491"/>
    </row>
    <row r="2573" spans="13:14" x14ac:dyDescent="0.2">
      <c r="M2573" s="491"/>
      <c r="N2573" s="491"/>
    </row>
    <row r="2574" spans="13:14" x14ac:dyDescent="0.2">
      <c r="M2574" s="491"/>
      <c r="N2574" s="491"/>
    </row>
    <row r="2575" spans="13:14" x14ac:dyDescent="0.2">
      <c r="M2575" s="491"/>
      <c r="N2575" s="491"/>
    </row>
    <row r="2576" spans="13:14" x14ac:dyDescent="0.2">
      <c r="M2576" s="491"/>
      <c r="N2576" s="491"/>
    </row>
    <row r="2577" spans="13:14" x14ac:dyDescent="0.2">
      <c r="M2577" s="491"/>
      <c r="N2577" s="491"/>
    </row>
    <row r="2578" spans="13:14" x14ac:dyDescent="0.2">
      <c r="M2578" s="491"/>
      <c r="N2578" s="491"/>
    </row>
    <row r="2579" spans="13:14" x14ac:dyDescent="0.2">
      <c r="M2579" s="491"/>
      <c r="N2579" s="491"/>
    </row>
    <row r="2580" spans="13:14" x14ac:dyDescent="0.2">
      <c r="M2580" s="491"/>
      <c r="N2580" s="491"/>
    </row>
    <row r="2581" spans="13:14" x14ac:dyDescent="0.2">
      <c r="M2581" s="491"/>
      <c r="N2581" s="491"/>
    </row>
    <row r="2582" spans="13:14" x14ac:dyDescent="0.2">
      <c r="M2582" s="491"/>
      <c r="N2582" s="491"/>
    </row>
    <row r="2583" spans="13:14" x14ac:dyDescent="0.2">
      <c r="M2583" s="491"/>
      <c r="N2583" s="491"/>
    </row>
    <row r="2584" spans="13:14" x14ac:dyDescent="0.2">
      <c r="M2584" s="491"/>
      <c r="N2584" s="491"/>
    </row>
    <row r="2585" spans="13:14" x14ac:dyDescent="0.2">
      <c r="M2585" s="491"/>
      <c r="N2585" s="491"/>
    </row>
    <row r="2586" spans="13:14" x14ac:dyDescent="0.2">
      <c r="M2586" s="491"/>
      <c r="N2586" s="491"/>
    </row>
    <row r="2587" spans="13:14" x14ac:dyDescent="0.2">
      <c r="M2587" s="491"/>
      <c r="N2587" s="491"/>
    </row>
    <row r="2588" spans="13:14" x14ac:dyDescent="0.2">
      <c r="M2588" s="491"/>
      <c r="N2588" s="491"/>
    </row>
    <row r="2589" spans="13:14" x14ac:dyDescent="0.2">
      <c r="M2589" s="491"/>
      <c r="N2589" s="491"/>
    </row>
    <row r="2590" spans="13:14" x14ac:dyDescent="0.2">
      <c r="M2590" s="491"/>
      <c r="N2590" s="491"/>
    </row>
    <row r="2591" spans="13:14" x14ac:dyDescent="0.2">
      <c r="M2591" s="491"/>
      <c r="N2591" s="491"/>
    </row>
    <row r="2592" spans="13:14" x14ac:dyDescent="0.2">
      <c r="M2592" s="491"/>
      <c r="N2592" s="491"/>
    </row>
    <row r="2593" spans="13:14" x14ac:dyDescent="0.2">
      <c r="M2593" s="491"/>
      <c r="N2593" s="491"/>
    </row>
    <row r="2594" spans="13:14" x14ac:dyDescent="0.2">
      <c r="M2594" s="491"/>
      <c r="N2594" s="491"/>
    </row>
    <row r="2595" spans="13:14" x14ac:dyDescent="0.2">
      <c r="M2595" s="491"/>
      <c r="N2595" s="491"/>
    </row>
    <row r="2596" spans="13:14" x14ac:dyDescent="0.2">
      <c r="M2596" s="491"/>
      <c r="N2596" s="491"/>
    </row>
    <row r="2597" spans="13:14" x14ac:dyDescent="0.2">
      <c r="M2597" s="491"/>
      <c r="N2597" s="491"/>
    </row>
    <row r="2598" spans="13:14" x14ac:dyDescent="0.2">
      <c r="M2598" s="491"/>
      <c r="N2598" s="491"/>
    </row>
    <row r="2599" spans="13:14" x14ac:dyDescent="0.2">
      <c r="M2599" s="491"/>
      <c r="N2599" s="491"/>
    </row>
    <row r="2600" spans="13:14" x14ac:dyDescent="0.2">
      <c r="M2600" s="491"/>
      <c r="N2600" s="491"/>
    </row>
    <row r="2601" spans="13:14" x14ac:dyDescent="0.2">
      <c r="M2601" s="491"/>
      <c r="N2601" s="491"/>
    </row>
    <row r="2602" spans="13:14" x14ac:dyDescent="0.2">
      <c r="M2602" s="491"/>
      <c r="N2602" s="491"/>
    </row>
    <row r="2603" spans="13:14" x14ac:dyDescent="0.2">
      <c r="M2603" s="491"/>
      <c r="N2603" s="491"/>
    </row>
    <row r="2604" spans="13:14" x14ac:dyDescent="0.2">
      <c r="M2604" s="491"/>
      <c r="N2604" s="491"/>
    </row>
    <row r="2605" spans="13:14" x14ac:dyDescent="0.2">
      <c r="M2605" s="491"/>
      <c r="N2605" s="491"/>
    </row>
    <row r="2606" spans="13:14" x14ac:dyDescent="0.2">
      <c r="M2606" s="491"/>
      <c r="N2606" s="491"/>
    </row>
    <row r="2607" spans="13:14" x14ac:dyDescent="0.2">
      <c r="M2607" s="491"/>
      <c r="N2607" s="491"/>
    </row>
    <row r="2608" spans="13:14" x14ac:dyDescent="0.2">
      <c r="M2608" s="491"/>
      <c r="N2608" s="491"/>
    </row>
    <row r="2609" spans="13:14" x14ac:dyDescent="0.2">
      <c r="M2609" s="491"/>
      <c r="N2609" s="491"/>
    </row>
    <row r="2610" spans="13:14" x14ac:dyDescent="0.2">
      <c r="M2610" s="491"/>
      <c r="N2610" s="491"/>
    </row>
    <row r="2611" spans="13:14" x14ac:dyDescent="0.2">
      <c r="M2611" s="491"/>
      <c r="N2611" s="491"/>
    </row>
    <row r="2612" spans="13:14" x14ac:dyDescent="0.2">
      <c r="M2612" s="491"/>
      <c r="N2612" s="491"/>
    </row>
    <row r="2613" spans="13:14" x14ac:dyDescent="0.2">
      <c r="M2613" s="491"/>
      <c r="N2613" s="491"/>
    </row>
    <row r="2614" spans="13:14" x14ac:dyDescent="0.2">
      <c r="M2614" s="491"/>
      <c r="N2614" s="491"/>
    </row>
    <row r="2615" spans="13:14" x14ac:dyDescent="0.2">
      <c r="M2615" s="491"/>
      <c r="N2615" s="491"/>
    </row>
    <row r="2616" spans="13:14" x14ac:dyDescent="0.2">
      <c r="M2616" s="491"/>
      <c r="N2616" s="491"/>
    </row>
    <row r="2617" spans="13:14" x14ac:dyDescent="0.2">
      <c r="M2617" s="491"/>
      <c r="N2617" s="491"/>
    </row>
    <row r="2618" spans="13:14" x14ac:dyDescent="0.2">
      <c r="M2618" s="491"/>
      <c r="N2618" s="491"/>
    </row>
    <row r="2619" spans="13:14" x14ac:dyDescent="0.2">
      <c r="M2619" s="491"/>
      <c r="N2619" s="491"/>
    </row>
    <row r="2620" spans="13:14" x14ac:dyDescent="0.2">
      <c r="M2620" s="491"/>
      <c r="N2620" s="491"/>
    </row>
    <row r="2621" spans="13:14" x14ac:dyDescent="0.2">
      <c r="M2621" s="491"/>
      <c r="N2621" s="491"/>
    </row>
    <row r="2622" spans="13:14" x14ac:dyDescent="0.2">
      <c r="M2622" s="491"/>
      <c r="N2622" s="491"/>
    </row>
    <row r="2623" spans="13:14" x14ac:dyDescent="0.2">
      <c r="M2623" s="491"/>
      <c r="N2623" s="491"/>
    </row>
    <row r="2624" spans="13:14" x14ac:dyDescent="0.2">
      <c r="M2624" s="491"/>
      <c r="N2624" s="491"/>
    </row>
    <row r="2625" spans="13:14" x14ac:dyDescent="0.2">
      <c r="M2625" s="491"/>
      <c r="N2625" s="491"/>
    </row>
    <row r="2626" spans="13:14" x14ac:dyDescent="0.2">
      <c r="M2626" s="491"/>
      <c r="N2626" s="491"/>
    </row>
    <row r="2627" spans="13:14" x14ac:dyDescent="0.2">
      <c r="M2627" s="491"/>
      <c r="N2627" s="491"/>
    </row>
    <row r="2628" spans="13:14" x14ac:dyDescent="0.2">
      <c r="M2628" s="491"/>
      <c r="N2628" s="491"/>
    </row>
    <row r="2629" spans="13:14" x14ac:dyDescent="0.2">
      <c r="M2629" s="491"/>
      <c r="N2629" s="491"/>
    </row>
    <row r="2630" spans="13:14" x14ac:dyDescent="0.2">
      <c r="M2630" s="491"/>
      <c r="N2630" s="491"/>
    </row>
    <row r="2631" spans="13:14" x14ac:dyDescent="0.2">
      <c r="M2631" s="491"/>
      <c r="N2631" s="491"/>
    </row>
    <row r="2632" spans="13:14" x14ac:dyDescent="0.2">
      <c r="M2632" s="491"/>
      <c r="N2632" s="491"/>
    </row>
    <row r="2633" spans="13:14" x14ac:dyDescent="0.2">
      <c r="M2633" s="491"/>
      <c r="N2633" s="491"/>
    </row>
    <row r="2634" spans="13:14" x14ac:dyDescent="0.2">
      <c r="M2634" s="491"/>
      <c r="N2634" s="491"/>
    </row>
    <row r="2635" spans="13:14" x14ac:dyDescent="0.2">
      <c r="M2635" s="491"/>
      <c r="N2635" s="491"/>
    </row>
    <row r="2636" spans="13:14" x14ac:dyDescent="0.2">
      <c r="M2636" s="491"/>
      <c r="N2636" s="491"/>
    </row>
    <row r="2637" spans="13:14" x14ac:dyDescent="0.2">
      <c r="M2637" s="491"/>
      <c r="N2637" s="491"/>
    </row>
    <row r="2638" spans="13:14" x14ac:dyDescent="0.2">
      <c r="M2638" s="491"/>
      <c r="N2638" s="491"/>
    </row>
    <row r="2639" spans="13:14" x14ac:dyDescent="0.2">
      <c r="M2639" s="491"/>
      <c r="N2639" s="491"/>
    </row>
    <row r="2640" spans="13:14" x14ac:dyDescent="0.2">
      <c r="M2640" s="491"/>
      <c r="N2640" s="491"/>
    </row>
    <row r="2641" spans="13:14" x14ac:dyDescent="0.2">
      <c r="M2641" s="491"/>
      <c r="N2641" s="491"/>
    </row>
    <row r="2642" spans="13:14" x14ac:dyDescent="0.2">
      <c r="M2642" s="491"/>
      <c r="N2642" s="491"/>
    </row>
    <row r="2643" spans="13:14" x14ac:dyDescent="0.2">
      <c r="M2643" s="491"/>
      <c r="N2643" s="491"/>
    </row>
    <row r="2644" spans="13:14" x14ac:dyDescent="0.2">
      <c r="M2644" s="491"/>
      <c r="N2644" s="491"/>
    </row>
    <row r="2645" spans="13:14" x14ac:dyDescent="0.2">
      <c r="M2645" s="491"/>
      <c r="N2645" s="491"/>
    </row>
    <row r="2646" spans="13:14" x14ac:dyDescent="0.2">
      <c r="M2646" s="491"/>
      <c r="N2646" s="491"/>
    </row>
    <row r="2647" spans="13:14" x14ac:dyDescent="0.2">
      <c r="M2647" s="491"/>
      <c r="N2647" s="491"/>
    </row>
    <row r="2648" spans="13:14" x14ac:dyDescent="0.2">
      <c r="M2648" s="491"/>
      <c r="N2648" s="491"/>
    </row>
    <row r="2649" spans="13:14" x14ac:dyDescent="0.2">
      <c r="M2649" s="491"/>
      <c r="N2649" s="491"/>
    </row>
    <row r="2650" spans="13:14" x14ac:dyDescent="0.2">
      <c r="M2650" s="491"/>
      <c r="N2650" s="491"/>
    </row>
    <row r="2651" spans="13:14" x14ac:dyDescent="0.2">
      <c r="M2651" s="491"/>
      <c r="N2651" s="491"/>
    </row>
    <row r="2652" spans="13:14" x14ac:dyDescent="0.2">
      <c r="M2652" s="491"/>
      <c r="N2652" s="491"/>
    </row>
    <row r="2653" spans="13:14" x14ac:dyDescent="0.2">
      <c r="M2653" s="491"/>
      <c r="N2653" s="491"/>
    </row>
    <row r="2654" spans="13:14" x14ac:dyDescent="0.2">
      <c r="M2654" s="491"/>
      <c r="N2654" s="491"/>
    </row>
    <row r="2655" spans="13:14" x14ac:dyDescent="0.2">
      <c r="M2655" s="491"/>
      <c r="N2655" s="491"/>
    </row>
    <row r="2656" spans="13:14" x14ac:dyDescent="0.2">
      <c r="M2656" s="491"/>
      <c r="N2656" s="491"/>
    </row>
    <row r="2657" spans="13:14" x14ac:dyDescent="0.2">
      <c r="M2657" s="491"/>
      <c r="N2657" s="491"/>
    </row>
    <row r="2658" spans="13:14" x14ac:dyDescent="0.2">
      <c r="M2658" s="491"/>
      <c r="N2658" s="491"/>
    </row>
    <row r="2659" spans="13:14" x14ac:dyDescent="0.2">
      <c r="M2659" s="491"/>
      <c r="N2659" s="491"/>
    </row>
    <row r="2660" spans="13:14" x14ac:dyDescent="0.2">
      <c r="M2660" s="491"/>
      <c r="N2660" s="491"/>
    </row>
    <row r="2661" spans="13:14" x14ac:dyDescent="0.2">
      <c r="M2661" s="491"/>
      <c r="N2661" s="491"/>
    </row>
    <row r="2662" spans="13:14" x14ac:dyDescent="0.2">
      <c r="M2662" s="491"/>
      <c r="N2662" s="491"/>
    </row>
    <row r="2663" spans="13:14" x14ac:dyDescent="0.2">
      <c r="M2663" s="491"/>
      <c r="N2663" s="491"/>
    </row>
    <row r="2664" spans="13:14" x14ac:dyDescent="0.2">
      <c r="M2664" s="491"/>
      <c r="N2664" s="491"/>
    </row>
    <row r="2665" spans="13:14" x14ac:dyDescent="0.2">
      <c r="M2665" s="491"/>
      <c r="N2665" s="491"/>
    </row>
    <row r="2666" spans="13:14" x14ac:dyDescent="0.2">
      <c r="M2666" s="491"/>
      <c r="N2666" s="491"/>
    </row>
    <row r="2667" spans="13:14" x14ac:dyDescent="0.2">
      <c r="M2667" s="491"/>
      <c r="N2667" s="491"/>
    </row>
    <row r="2668" spans="13:14" x14ac:dyDescent="0.2">
      <c r="M2668" s="491"/>
      <c r="N2668" s="491"/>
    </row>
    <row r="2669" spans="13:14" x14ac:dyDescent="0.2">
      <c r="M2669" s="491"/>
      <c r="N2669" s="491"/>
    </row>
    <row r="2670" spans="13:14" x14ac:dyDescent="0.2">
      <c r="M2670" s="491"/>
      <c r="N2670" s="491"/>
    </row>
    <row r="2671" spans="13:14" x14ac:dyDescent="0.2">
      <c r="M2671" s="491"/>
      <c r="N2671" s="491"/>
    </row>
    <row r="2672" spans="13:14" x14ac:dyDescent="0.2">
      <c r="M2672" s="491"/>
      <c r="N2672" s="491"/>
    </row>
    <row r="2673" spans="13:14" x14ac:dyDescent="0.2">
      <c r="M2673" s="491"/>
      <c r="N2673" s="491"/>
    </row>
    <row r="2674" spans="13:14" x14ac:dyDescent="0.2">
      <c r="M2674" s="491"/>
      <c r="N2674" s="491"/>
    </row>
    <row r="2675" spans="13:14" x14ac:dyDescent="0.2">
      <c r="M2675" s="491"/>
      <c r="N2675" s="491"/>
    </row>
    <row r="2676" spans="13:14" x14ac:dyDescent="0.2">
      <c r="M2676" s="491"/>
      <c r="N2676" s="491"/>
    </row>
    <row r="2677" spans="13:14" x14ac:dyDescent="0.2">
      <c r="M2677" s="491"/>
      <c r="N2677" s="491"/>
    </row>
    <row r="2678" spans="13:14" x14ac:dyDescent="0.2">
      <c r="M2678" s="491"/>
      <c r="N2678" s="491"/>
    </row>
    <row r="2679" spans="13:14" x14ac:dyDescent="0.2">
      <c r="M2679" s="491"/>
      <c r="N2679" s="491"/>
    </row>
    <row r="2680" spans="13:14" x14ac:dyDescent="0.2">
      <c r="M2680" s="491"/>
      <c r="N2680" s="491"/>
    </row>
    <row r="2681" spans="13:14" x14ac:dyDescent="0.2">
      <c r="M2681" s="491"/>
      <c r="N2681" s="491"/>
    </row>
    <row r="2682" spans="13:14" x14ac:dyDescent="0.2">
      <c r="M2682" s="491"/>
      <c r="N2682" s="491"/>
    </row>
    <row r="2683" spans="13:14" x14ac:dyDescent="0.2">
      <c r="M2683" s="491"/>
      <c r="N2683" s="491"/>
    </row>
    <row r="2684" spans="13:14" x14ac:dyDescent="0.2">
      <c r="M2684" s="491"/>
      <c r="N2684" s="491"/>
    </row>
    <row r="2685" spans="13:14" x14ac:dyDescent="0.2">
      <c r="M2685" s="491"/>
      <c r="N2685" s="491"/>
    </row>
    <row r="2686" spans="13:14" x14ac:dyDescent="0.2">
      <c r="M2686" s="491"/>
      <c r="N2686" s="491"/>
    </row>
    <row r="2687" spans="13:14" x14ac:dyDescent="0.2">
      <c r="M2687" s="491"/>
      <c r="N2687" s="491"/>
    </row>
    <row r="2688" spans="13:14" x14ac:dyDescent="0.2">
      <c r="M2688" s="491"/>
      <c r="N2688" s="491"/>
    </row>
    <row r="2689" spans="13:14" x14ac:dyDescent="0.2">
      <c r="M2689" s="491"/>
      <c r="N2689" s="491"/>
    </row>
    <row r="2690" spans="13:14" x14ac:dyDescent="0.2">
      <c r="M2690" s="491"/>
      <c r="N2690" s="491"/>
    </row>
    <row r="2691" spans="13:14" x14ac:dyDescent="0.2">
      <c r="M2691" s="491"/>
      <c r="N2691" s="491"/>
    </row>
    <row r="2692" spans="13:14" x14ac:dyDescent="0.2">
      <c r="M2692" s="491"/>
      <c r="N2692" s="491"/>
    </row>
    <row r="2693" spans="13:14" x14ac:dyDescent="0.2">
      <c r="M2693" s="491"/>
      <c r="N2693" s="491"/>
    </row>
    <row r="2694" spans="13:14" x14ac:dyDescent="0.2">
      <c r="M2694" s="491"/>
      <c r="N2694" s="491"/>
    </row>
    <row r="2695" spans="13:14" x14ac:dyDescent="0.2">
      <c r="M2695" s="491"/>
      <c r="N2695" s="491"/>
    </row>
    <row r="2696" spans="13:14" x14ac:dyDescent="0.2">
      <c r="M2696" s="491"/>
      <c r="N2696" s="491"/>
    </row>
    <row r="2697" spans="13:14" x14ac:dyDescent="0.2">
      <c r="M2697" s="491"/>
      <c r="N2697" s="491"/>
    </row>
    <row r="2698" spans="13:14" x14ac:dyDescent="0.2">
      <c r="M2698" s="491"/>
      <c r="N2698" s="491"/>
    </row>
    <row r="2699" spans="13:14" x14ac:dyDescent="0.2">
      <c r="M2699" s="491"/>
      <c r="N2699" s="491"/>
    </row>
    <row r="2700" spans="13:14" x14ac:dyDescent="0.2">
      <c r="M2700" s="491"/>
      <c r="N2700" s="491"/>
    </row>
    <row r="2701" spans="13:14" x14ac:dyDescent="0.2">
      <c r="M2701" s="491"/>
      <c r="N2701" s="491"/>
    </row>
    <row r="2702" spans="13:14" x14ac:dyDescent="0.2">
      <c r="M2702" s="491"/>
      <c r="N2702" s="491"/>
    </row>
    <row r="2703" spans="13:14" x14ac:dyDescent="0.2">
      <c r="M2703" s="491"/>
      <c r="N2703" s="491"/>
    </row>
    <row r="2704" spans="13:14" x14ac:dyDescent="0.2">
      <c r="M2704" s="491"/>
      <c r="N2704" s="491"/>
    </row>
    <row r="2705" spans="13:14" x14ac:dyDescent="0.2">
      <c r="M2705" s="491"/>
      <c r="N2705" s="491"/>
    </row>
    <row r="2706" spans="13:14" x14ac:dyDescent="0.2">
      <c r="M2706" s="491"/>
      <c r="N2706" s="491"/>
    </row>
    <row r="2707" spans="13:14" x14ac:dyDescent="0.2">
      <c r="M2707" s="491"/>
      <c r="N2707" s="491"/>
    </row>
    <row r="2708" spans="13:14" x14ac:dyDescent="0.2">
      <c r="M2708" s="491"/>
      <c r="N2708" s="491"/>
    </row>
    <row r="2709" spans="13:14" x14ac:dyDescent="0.2">
      <c r="M2709" s="491"/>
      <c r="N2709" s="491"/>
    </row>
    <row r="2710" spans="13:14" x14ac:dyDescent="0.2">
      <c r="M2710" s="491"/>
      <c r="N2710" s="491"/>
    </row>
    <row r="2711" spans="13:14" x14ac:dyDescent="0.2">
      <c r="M2711" s="491"/>
      <c r="N2711" s="491"/>
    </row>
    <row r="2712" spans="13:14" x14ac:dyDescent="0.2">
      <c r="M2712" s="491"/>
      <c r="N2712" s="491"/>
    </row>
    <row r="2713" spans="13:14" x14ac:dyDescent="0.2">
      <c r="M2713" s="491"/>
      <c r="N2713" s="491"/>
    </row>
    <row r="2714" spans="13:14" x14ac:dyDescent="0.2">
      <c r="M2714" s="491"/>
      <c r="N2714" s="491"/>
    </row>
    <row r="2715" spans="13:14" x14ac:dyDescent="0.2">
      <c r="M2715" s="491"/>
      <c r="N2715" s="491"/>
    </row>
    <row r="2716" spans="13:14" x14ac:dyDescent="0.2">
      <c r="M2716" s="491"/>
      <c r="N2716" s="491"/>
    </row>
    <row r="2717" spans="13:14" x14ac:dyDescent="0.2">
      <c r="M2717" s="491"/>
      <c r="N2717" s="491"/>
    </row>
    <row r="2718" spans="13:14" x14ac:dyDescent="0.2">
      <c r="M2718" s="491"/>
      <c r="N2718" s="491"/>
    </row>
    <row r="2719" spans="13:14" x14ac:dyDescent="0.2">
      <c r="M2719" s="491"/>
      <c r="N2719" s="491"/>
    </row>
    <row r="2720" spans="13:14" x14ac:dyDescent="0.2">
      <c r="M2720" s="491"/>
      <c r="N2720" s="491"/>
    </row>
    <row r="2721" spans="13:14" x14ac:dyDescent="0.2">
      <c r="M2721" s="491"/>
      <c r="N2721" s="491"/>
    </row>
    <row r="2722" spans="13:14" x14ac:dyDescent="0.2">
      <c r="M2722" s="491"/>
      <c r="N2722" s="491"/>
    </row>
    <row r="2723" spans="13:14" x14ac:dyDescent="0.2">
      <c r="M2723" s="491"/>
      <c r="N2723" s="491"/>
    </row>
    <row r="2724" spans="13:14" x14ac:dyDescent="0.2">
      <c r="M2724" s="491"/>
      <c r="N2724" s="491"/>
    </row>
    <row r="2725" spans="13:14" x14ac:dyDescent="0.2">
      <c r="M2725" s="491"/>
      <c r="N2725" s="491"/>
    </row>
    <row r="2726" spans="13:14" x14ac:dyDescent="0.2">
      <c r="M2726" s="491"/>
      <c r="N2726" s="491"/>
    </row>
    <row r="2727" spans="13:14" x14ac:dyDescent="0.2">
      <c r="M2727" s="491"/>
      <c r="N2727" s="491"/>
    </row>
    <row r="2728" spans="13:14" x14ac:dyDescent="0.2">
      <c r="M2728" s="491"/>
      <c r="N2728" s="491"/>
    </row>
    <row r="2729" spans="13:14" x14ac:dyDescent="0.2">
      <c r="M2729" s="491"/>
      <c r="N2729" s="491"/>
    </row>
    <row r="2730" spans="13:14" x14ac:dyDescent="0.2">
      <c r="M2730" s="491"/>
      <c r="N2730" s="491"/>
    </row>
    <row r="2731" spans="13:14" x14ac:dyDescent="0.2">
      <c r="M2731" s="491"/>
      <c r="N2731" s="491"/>
    </row>
    <row r="2732" spans="13:14" x14ac:dyDescent="0.2">
      <c r="M2732" s="491"/>
      <c r="N2732" s="491"/>
    </row>
    <row r="2733" spans="13:14" x14ac:dyDescent="0.2">
      <c r="M2733" s="491"/>
      <c r="N2733" s="491"/>
    </row>
    <row r="2734" spans="13:14" x14ac:dyDescent="0.2">
      <c r="M2734" s="491"/>
      <c r="N2734" s="491"/>
    </row>
    <row r="2735" spans="13:14" x14ac:dyDescent="0.2">
      <c r="M2735" s="491"/>
      <c r="N2735" s="491"/>
    </row>
    <row r="2736" spans="13:14" x14ac:dyDescent="0.2">
      <c r="M2736" s="491"/>
      <c r="N2736" s="491"/>
    </row>
    <row r="2737" spans="13:14" x14ac:dyDescent="0.2">
      <c r="M2737" s="491"/>
      <c r="N2737" s="491"/>
    </row>
    <row r="2738" spans="13:14" x14ac:dyDescent="0.2">
      <c r="M2738" s="491"/>
      <c r="N2738" s="491"/>
    </row>
    <row r="2739" spans="13:14" x14ac:dyDescent="0.2">
      <c r="M2739" s="491"/>
      <c r="N2739" s="491"/>
    </row>
    <row r="2740" spans="13:14" x14ac:dyDescent="0.2">
      <c r="M2740" s="491"/>
      <c r="N2740" s="491"/>
    </row>
    <row r="2741" spans="13:14" x14ac:dyDescent="0.2">
      <c r="M2741" s="491"/>
      <c r="N2741" s="491"/>
    </row>
    <row r="2742" spans="13:14" x14ac:dyDescent="0.2">
      <c r="M2742" s="491"/>
      <c r="N2742" s="491"/>
    </row>
    <row r="2743" spans="13:14" x14ac:dyDescent="0.2">
      <c r="M2743" s="491"/>
      <c r="N2743" s="491"/>
    </row>
    <row r="2744" spans="13:14" x14ac:dyDescent="0.2">
      <c r="M2744" s="491"/>
      <c r="N2744" s="491"/>
    </row>
    <row r="2745" spans="13:14" x14ac:dyDescent="0.2">
      <c r="M2745" s="491"/>
      <c r="N2745" s="491"/>
    </row>
    <row r="2746" spans="13:14" x14ac:dyDescent="0.2">
      <c r="M2746" s="491"/>
      <c r="N2746" s="491"/>
    </row>
    <row r="2747" spans="13:14" x14ac:dyDescent="0.2">
      <c r="M2747" s="491"/>
      <c r="N2747" s="491"/>
    </row>
    <row r="2748" spans="13:14" x14ac:dyDescent="0.2">
      <c r="M2748" s="491"/>
      <c r="N2748" s="491"/>
    </row>
    <row r="2749" spans="13:14" x14ac:dyDescent="0.2">
      <c r="M2749" s="491"/>
      <c r="N2749" s="491"/>
    </row>
    <row r="2750" spans="13:14" x14ac:dyDescent="0.2">
      <c r="M2750" s="491"/>
      <c r="N2750" s="491"/>
    </row>
    <row r="2751" spans="13:14" x14ac:dyDescent="0.2">
      <c r="M2751" s="491"/>
      <c r="N2751" s="491"/>
    </row>
    <row r="2752" spans="13:14" x14ac:dyDescent="0.2">
      <c r="M2752" s="491"/>
      <c r="N2752" s="491"/>
    </row>
    <row r="2753" spans="13:14" x14ac:dyDescent="0.2">
      <c r="M2753" s="491"/>
      <c r="N2753" s="491"/>
    </row>
    <row r="2754" spans="13:14" x14ac:dyDescent="0.2">
      <c r="M2754" s="491"/>
      <c r="N2754" s="491"/>
    </row>
    <row r="2755" spans="13:14" x14ac:dyDescent="0.2">
      <c r="M2755" s="491"/>
      <c r="N2755" s="491"/>
    </row>
    <row r="2756" spans="13:14" x14ac:dyDescent="0.2">
      <c r="M2756" s="491"/>
      <c r="N2756" s="491"/>
    </row>
    <row r="2757" spans="13:14" x14ac:dyDescent="0.2">
      <c r="M2757" s="491"/>
      <c r="N2757" s="491"/>
    </row>
    <row r="2758" spans="13:14" x14ac:dyDescent="0.2">
      <c r="M2758" s="491"/>
      <c r="N2758" s="491"/>
    </row>
    <row r="2759" spans="13:14" x14ac:dyDescent="0.2">
      <c r="M2759" s="491"/>
      <c r="N2759" s="491"/>
    </row>
    <row r="2760" spans="13:14" x14ac:dyDescent="0.2">
      <c r="M2760" s="491"/>
      <c r="N2760" s="491"/>
    </row>
    <row r="2761" spans="13:14" x14ac:dyDescent="0.2">
      <c r="M2761" s="491"/>
      <c r="N2761" s="491"/>
    </row>
    <row r="2762" spans="13:14" x14ac:dyDescent="0.2">
      <c r="M2762" s="491"/>
      <c r="N2762" s="491"/>
    </row>
    <row r="2763" spans="13:14" x14ac:dyDescent="0.2">
      <c r="M2763" s="491"/>
      <c r="N2763" s="491"/>
    </row>
    <row r="2764" spans="13:14" x14ac:dyDescent="0.2">
      <c r="M2764" s="491"/>
      <c r="N2764" s="491"/>
    </row>
    <row r="2765" spans="13:14" x14ac:dyDescent="0.2">
      <c r="M2765" s="491"/>
      <c r="N2765" s="491"/>
    </row>
    <row r="2766" spans="13:14" x14ac:dyDescent="0.2">
      <c r="M2766" s="491"/>
      <c r="N2766" s="491"/>
    </row>
    <row r="2767" spans="13:14" x14ac:dyDescent="0.2">
      <c r="M2767" s="491"/>
      <c r="N2767" s="491"/>
    </row>
    <row r="2768" spans="13:14" x14ac:dyDescent="0.2">
      <c r="M2768" s="491"/>
      <c r="N2768" s="491"/>
    </row>
    <row r="2769" spans="13:14" x14ac:dyDescent="0.2">
      <c r="M2769" s="491"/>
      <c r="N2769" s="491"/>
    </row>
    <row r="2770" spans="13:14" x14ac:dyDescent="0.2">
      <c r="M2770" s="491"/>
      <c r="N2770" s="491"/>
    </row>
    <row r="2771" spans="13:14" x14ac:dyDescent="0.2">
      <c r="M2771" s="491"/>
      <c r="N2771" s="491"/>
    </row>
    <row r="2772" spans="13:14" x14ac:dyDescent="0.2">
      <c r="M2772" s="491"/>
      <c r="N2772" s="491"/>
    </row>
    <row r="2773" spans="13:14" x14ac:dyDescent="0.2">
      <c r="M2773" s="491"/>
      <c r="N2773" s="491"/>
    </row>
    <row r="2774" spans="13:14" x14ac:dyDescent="0.2">
      <c r="M2774" s="491"/>
      <c r="N2774" s="491"/>
    </row>
    <row r="2775" spans="13:14" x14ac:dyDescent="0.2">
      <c r="M2775" s="491"/>
      <c r="N2775" s="491"/>
    </row>
    <row r="2776" spans="13:14" x14ac:dyDescent="0.2">
      <c r="M2776" s="491"/>
      <c r="N2776" s="491"/>
    </row>
    <row r="2777" spans="13:14" x14ac:dyDescent="0.2">
      <c r="M2777" s="491"/>
      <c r="N2777" s="491"/>
    </row>
    <row r="2778" spans="13:14" x14ac:dyDescent="0.2">
      <c r="M2778" s="491"/>
      <c r="N2778" s="491"/>
    </row>
    <row r="2779" spans="13:14" x14ac:dyDescent="0.2">
      <c r="M2779" s="491"/>
      <c r="N2779" s="491"/>
    </row>
    <row r="2780" spans="13:14" x14ac:dyDescent="0.2">
      <c r="M2780" s="491"/>
      <c r="N2780" s="491"/>
    </row>
    <row r="2781" spans="13:14" x14ac:dyDescent="0.2">
      <c r="M2781" s="491"/>
      <c r="N2781" s="491"/>
    </row>
    <row r="2782" spans="13:14" x14ac:dyDescent="0.2">
      <c r="M2782" s="491"/>
      <c r="N2782" s="491"/>
    </row>
    <row r="2783" spans="13:14" x14ac:dyDescent="0.2">
      <c r="M2783" s="491"/>
      <c r="N2783" s="491"/>
    </row>
    <row r="2784" spans="13:14" x14ac:dyDescent="0.2">
      <c r="M2784" s="491"/>
      <c r="N2784" s="491"/>
    </row>
    <row r="2785" spans="13:14" x14ac:dyDescent="0.2">
      <c r="M2785" s="491"/>
      <c r="N2785" s="491"/>
    </row>
    <row r="2786" spans="13:14" x14ac:dyDescent="0.2">
      <c r="M2786" s="491"/>
      <c r="N2786" s="491"/>
    </row>
    <row r="2787" spans="13:14" x14ac:dyDescent="0.2">
      <c r="M2787" s="491"/>
      <c r="N2787" s="491"/>
    </row>
    <row r="2788" spans="13:14" x14ac:dyDescent="0.2">
      <c r="M2788" s="491"/>
      <c r="N2788" s="491"/>
    </row>
    <row r="2789" spans="13:14" x14ac:dyDescent="0.2">
      <c r="M2789" s="491"/>
      <c r="N2789" s="491"/>
    </row>
    <row r="2790" spans="13:14" x14ac:dyDescent="0.2">
      <c r="M2790" s="491"/>
      <c r="N2790" s="491"/>
    </row>
    <row r="2791" spans="13:14" x14ac:dyDescent="0.2">
      <c r="M2791" s="491"/>
      <c r="N2791" s="491"/>
    </row>
    <row r="2792" spans="13:14" x14ac:dyDescent="0.2">
      <c r="M2792" s="491"/>
      <c r="N2792" s="491"/>
    </row>
    <row r="2793" spans="13:14" x14ac:dyDescent="0.2">
      <c r="M2793" s="491"/>
      <c r="N2793" s="491"/>
    </row>
    <row r="2794" spans="13:14" x14ac:dyDescent="0.2">
      <c r="M2794" s="491"/>
      <c r="N2794" s="491"/>
    </row>
    <row r="2795" spans="13:14" x14ac:dyDescent="0.2">
      <c r="M2795" s="491"/>
      <c r="N2795" s="491"/>
    </row>
    <row r="2796" spans="13:14" x14ac:dyDescent="0.2">
      <c r="M2796" s="491"/>
      <c r="N2796" s="491"/>
    </row>
    <row r="2797" spans="13:14" x14ac:dyDescent="0.2">
      <c r="M2797" s="491"/>
      <c r="N2797" s="491"/>
    </row>
    <row r="2798" spans="13:14" x14ac:dyDescent="0.2">
      <c r="M2798" s="491"/>
      <c r="N2798" s="491"/>
    </row>
    <row r="2799" spans="13:14" x14ac:dyDescent="0.2">
      <c r="M2799" s="491"/>
      <c r="N2799" s="491"/>
    </row>
    <row r="2800" spans="13:14" x14ac:dyDescent="0.2">
      <c r="M2800" s="491"/>
      <c r="N2800" s="491"/>
    </row>
    <row r="2801" spans="13:14" x14ac:dyDescent="0.2">
      <c r="M2801" s="491"/>
      <c r="N2801" s="491"/>
    </row>
    <row r="2802" spans="13:14" x14ac:dyDescent="0.2">
      <c r="M2802" s="491"/>
      <c r="N2802" s="491"/>
    </row>
    <row r="2803" spans="13:14" x14ac:dyDescent="0.2">
      <c r="M2803" s="491"/>
      <c r="N2803" s="491"/>
    </row>
    <row r="2804" spans="13:14" x14ac:dyDescent="0.2">
      <c r="M2804" s="491"/>
      <c r="N2804" s="491"/>
    </row>
    <row r="2805" spans="13:14" x14ac:dyDescent="0.2">
      <c r="M2805" s="491"/>
      <c r="N2805" s="491"/>
    </row>
    <row r="2806" spans="13:14" x14ac:dyDescent="0.2">
      <c r="M2806" s="491"/>
      <c r="N2806" s="491"/>
    </row>
    <row r="2807" spans="13:14" x14ac:dyDescent="0.2">
      <c r="M2807" s="491"/>
      <c r="N2807" s="491"/>
    </row>
    <row r="2808" spans="13:14" x14ac:dyDescent="0.2">
      <c r="M2808" s="491"/>
      <c r="N2808" s="491"/>
    </row>
    <row r="2809" spans="13:14" x14ac:dyDescent="0.2">
      <c r="M2809" s="491"/>
      <c r="N2809" s="491"/>
    </row>
    <row r="2810" spans="13:14" x14ac:dyDescent="0.2">
      <c r="M2810" s="491"/>
      <c r="N2810" s="491"/>
    </row>
    <row r="2811" spans="13:14" x14ac:dyDescent="0.2">
      <c r="M2811" s="491"/>
      <c r="N2811" s="491"/>
    </row>
    <row r="2812" spans="13:14" x14ac:dyDescent="0.2">
      <c r="M2812" s="491"/>
      <c r="N2812" s="491"/>
    </row>
    <row r="2813" spans="13:14" x14ac:dyDescent="0.2">
      <c r="M2813" s="491"/>
      <c r="N2813" s="491"/>
    </row>
    <row r="2814" spans="13:14" x14ac:dyDescent="0.2">
      <c r="M2814" s="491"/>
      <c r="N2814" s="491"/>
    </row>
    <row r="2815" spans="13:14" x14ac:dyDescent="0.2">
      <c r="M2815" s="491"/>
      <c r="N2815" s="491"/>
    </row>
    <row r="2816" spans="13:14" x14ac:dyDescent="0.2">
      <c r="M2816" s="491"/>
      <c r="N2816" s="491"/>
    </row>
    <row r="2817" spans="13:14" x14ac:dyDescent="0.2">
      <c r="M2817" s="491"/>
      <c r="N2817" s="491"/>
    </row>
    <row r="2818" spans="13:14" x14ac:dyDescent="0.2">
      <c r="M2818" s="491"/>
      <c r="N2818" s="491"/>
    </row>
    <row r="2819" spans="13:14" x14ac:dyDescent="0.2">
      <c r="M2819" s="491"/>
      <c r="N2819" s="491"/>
    </row>
    <row r="2820" spans="13:14" x14ac:dyDescent="0.2">
      <c r="M2820" s="491"/>
      <c r="N2820" s="491"/>
    </row>
    <row r="2821" spans="13:14" x14ac:dyDescent="0.2">
      <c r="M2821" s="491"/>
      <c r="N2821" s="491"/>
    </row>
    <row r="2822" spans="13:14" x14ac:dyDescent="0.2">
      <c r="M2822" s="491"/>
      <c r="N2822" s="491"/>
    </row>
    <row r="2823" spans="13:14" x14ac:dyDescent="0.2">
      <c r="M2823" s="491"/>
      <c r="N2823" s="491"/>
    </row>
    <row r="2824" spans="13:14" x14ac:dyDescent="0.2">
      <c r="M2824" s="491"/>
      <c r="N2824" s="491"/>
    </row>
    <row r="2825" spans="13:14" x14ac:dyDescent="0.2">
      <c r="M2825" s="491"/>
      <c r="N2825" s="491"/>
    </row>
    <row r="2826" spans="13:14" x14ac:dyDescent="0.2">
      <c r="M2826" s="491"/>
      <c r="N2826" s="491"/>
    </row>
    <row r="2827" spans="13:14" x14ac:dyDescent="0.2">
      <c r="M2827" s="491"/>
      <c r="N2827" s="491"/>
    </row>
    <row r="2828" spans="13:14" x14ac:dyDescent="0.2">
      <c r="M2828" s="491"/>
      <c r="N2828" s="491"/>
    </row>
    <row r="2829" spans="13:14" x14ac:dyDescent="0.2">
      <c r="M2829" s="491"/>
      <c r="N2829" s="491"/>
    </row>
    <row r="2830" spans="13:14" x14ac:dyDescent="0.2">
      <c r="M2830" s="491"/>
      <c r="N2830" s="491"/>
    </row>
    <row r="2831" spans="13:14" x14ac:dyDescent="0.2">
      <c r="M2831" s="491"/>
      <c r="N2831" s="491"/>
    </row>
    <row r="2832" spans="13:14" x14ac:dyDescent="0.2">
      <c r="M2832" s="491"/>
      <c r="N2832" s="491"/>
    </row>
    <row r="2833" spans="13:14" x14ac:dyDescent="0.2">
      <c r="M2833" s="491"/>
      <c r="N2833" s="491"/>
    </row>
    <row r="2834" spans="13:14" x14ac:dyDescent="0.2">
      <c r="M2834" s="491"/>
      <c r="N2834" s="491"/>
    </row>
    <row r="2835" spans="13:14" x14ac:dyDescent="0.2">
      <c r="M2835" s="491"/>
      <c r="N2835" s="491"/>
    </row>
    <row r="2836" spans="13:14" x14ac:dyDescent="0.2">
      <c r="M2836" s="491"/>
      <c r="N2836" s="491"/>
    </row>
    <row r="2837" spans="13:14" x14ac:dyDescent="0.2">
      <c r="M2837" s="491"/>
      <c r="N2837" s="491"/>
    </row>
    <row r="2838" spans="13:14" x14ac:dyDescent="0.2">
      <c r="M2838" s="491"/>
      <c r="N2838" s="491"/>
    </row>
    <row r="2839" spans="13:14" x14ac:dyDescent="0.2">
      <c r="M2839" s="491"/>
      <c r="N2839" s="491"/>
    </row>
    <row r="2840" spans="13:14" x14ac:dyDescent="0.2">
      <c r="M2840" s="491"/>
      <c r="N2840" s="491"/>
    </row>
    <row r="2841" spans="13:14" x14ac:dyDescent="0.2">
      <c r="M2841" s="491"/>
      <c r="N2841" s="491"/>
    </row>
    <row r="2842" spans="13:14" x14ac:dyDescent="0.2">
      <c r="M2842" s="491"/>
      <c r="N2842" s="491"/>
    </row>
    <row r="2843" spans="13:14" x14ac:dyDescent="0.2">
      <c r="M2843" s="491"/>
      <c r="N2843" s="491"/>
    </row>
    <row r="2844" spans="13:14" x14ac:dyDescent="0.2">
      <c r="M2844" s="491"/>
      <c r="N2844" s="491"/>
    </row>
    <row r="2845" spans="13:14" x14ac:dyDescent="0.2">
      <c r="M2845" s="491"/>
      <c r="N2845" s="491"/>
    </row>
    <row r="2846" spans="13:14" x14ac:dyDescent="0.2">
      <c r="M2846" s="491"/>
      <c r="N2846" s="491"/>
    </row>
    <row r="2847" spans="13:14" x14ac:dyDescent="0.2">
      <c r="M2847" s="491"/>
      <c r="N2847" s="491"/>
    </row>
    <row r="2848" spans="13:14" x14ac:dyDescent="0.2">
      <c r="M2848" s="491"/>
      <c r="N2848" s="491"/>
    </row>
    <row r="2849" spans="13:14" x14ac:dyDescent="0.2">
      <c r="M2849" s="491"/>
      <c r="N2849" s="491"/>
    </row>
    <row r="2850" spans="13:14" x14ac:dyDescent="0.2">
      <c r="M2850" s="491"/>
      <c r="N2850" s="491"/>
    </row>
    <row r="2851" spans="13:14" x14ac:dyDescent="0.2">
      <c r="M2851" s="491"/>
      <c r="N2851" s="491"/>
    </row>
    <row r="2852" spans="13:14" x14ac:dyDescent="0.2">
      <c r="M2852" s="491"/>
      <c r="N2852" s="491"/>
    </row>
    <row r="2853" spans="13:14" x14ac:dyDescent="0.2">
      <c r="M2853" s="491"/>
      <c r="N2853" s="491"/>
    </row>
    <row r="2854" spans="13:14" x14ac:dyDescent="0.2">
      <c r="M2854" s="491"/>
      <c r="N2854" s="491"/>
    </row>
    <row r="2855" spans="13:14" x14ac:dyDescent="0.2">
      <c r="M2855" s="491"/>
      <c r="N2855" s="491"/>
    </row>
    <row r="2856" spans="13:14" x14ac:dyDescent="0.2">
      <c r="M2856" s="491"/>
      <c r="N2856" s="491"/>
    </row>
    <row r="2857" spans="13:14" x14ac:dyDescent="0.2">
      <c r="M2857" s="491"/>
      <c r="N2857" s="491"/>
    </row>
    <row r="2858" spans="13:14" x14ac:dyDescent="0.2">
      <c r="M2858" s="491"/>
      <c r="N2858" s="491"/>
    </row>
    <row r="2859" spans="13:14" x14ac:dyDescent="0.2">
      <c r="M2859" s="491"/>
      <c r="N2859" s="491"/>
    </row>
    <row r="2860" spans="13:14" x14ac:dyDescent="0.2">
      <c r="M2860" s="491"/>
      <c r="N2860" s="491"/>
    </row>
    <row r="2861" spans="13:14" x14ac:dyDescent="0.2">
      <c r="M2861" s="491"/>
      <c r="N2861" s="491"/>
    </row>
    <row r="2862" spans="13:14" x14ac:dyDescent="0.2">
      <c r="M2862" s="491"/>
      <c r="N2862" s="491"/>
    </row>
    <row r="2863" spans="13:14" x14ac:dyDescent="0.2">
      <c r="M2863" s="491"/>
      <c r="N2863" s="491"/>
    </row>
    <row r="2864" spans="13:14" x14ac:dyDescent="0.2">
      <c r="M2864" s="491"/>
      <c r="N2864" s="491"/>
    </row>
    <row r="2865" spans="13:14" x14ac:dyDescent="0.2">
      <c r="M2865" s="491"/>
      <c r="N2865" s="491"/>
    </row>
    <row r="2866" spans="13:14" x14ac:dyDescent="0.2">
      <c r="M2866" s="491"/>
      <c r="N2866" s="491"/>
    </row>
    <row r="2867" spans="13:14" x14ac:dyDescent="0.2">
      <c r="M2867" s="491"/>
      <c r="N2867" s="491"/>
    </row>
    <row r="2868" spans="13:14" x14ac:dyDescent="0.2">
      <c r="M2868" s="491"/>
      <c r="N2868" s="491"/>
    </row>
    <row r="2869" spans="13:14" x14ac:dyDescent="0.2">
      <c r="M2869" s="491"/>
      <c r="N2869" s="491"/>
    </row>
    <row r="2870" spans="13:14" x14ac:dyDescent="0.2">
      <c r="M2870" s="491"/>
      <c r="N2870" s="491"/>
    </row>
    <row r="2871" spans="13:14" x14ac:dyDescent="0.2">
      <c r="M2871" s="491"/>
      <c r="N2871" s="491"/>
    </row>
    <row r="2872" spans="13:14" x14ac:dyDescent="0.2">
      <c r="M2872" s="491"/>
      <c r="N2872" s="491"/>
    </row>
    <row r="2873" spans="13:14" x14ac:dyDescent="0.2">
      <c r="M2873" s="491"/>
      <c r="N2873" s="491"/>
    </row>
    <row r="2874" spans="13:14" x14ac:dyDescent="0.2">
      <c r="M2874" s="491"/>
      <c r="N2874" s="491"/>
    </row>
    <row r="2875" spans="13:14" x14ac:dyDescent="0.2">
      <c r="M2875" s="491"/>
      <c r="N2875" s="491"/>
    </row>
    <row r="2876" spans="13:14" x14ac:dyDescent="0.2">
      <c r="M2876" s="491"/>
      <c r="N2876" s="491"/>
    </row>
    <row r="2877" spans="13:14" x14ac:dyDescent="0.2">
      <c r="M2877" s="491"/>
      <c r="N2877" s="491"/>
    </row>
    <row r="2878" spans="13:14" x14ac:dyDescent="0.2">
      <c r="M2878" s="491"/>
      <c r="N2878" s="491"/>
    </row>
    <row r="2879" spans="13:14" x14ac:dyDescent="0.2">
      <c r="M2879" s="491"/>
      <c r="N2879" s="491"/>
    </row>
    <row r="2880" spans="13:14" x14ac:dyDescent="0.2">
      <c r="M2880" s="491"/>
      <c r="N2880" s="491"/>
    </row>
    <row r="2881" spans="13:14" x14ac:dyDescent="0.2">
      <c r="M2881" s="491"/>
      <c r="N2881" s="491"/>
    </row>
    <row r="2882" spans="13:14" x14ac:dyDescent="0.2">
      <c r="M2882" s="491"/>
      <c r="N2882" s="491"/>
    </row>
    <row r="2883" spans="13:14" x14ac:dyDescent="0.2">
      <c r="M2883" s="491"/>
      <c r="N2883" s="491"/>
    </row>
    <row r="2884" spans="13:14" x14ac:dyDescent="0.2">
      <c r="M2884" s="491"/>
      <c r="N2884" s="491"/>
    </row>
    <row r="2885" spans="13:14" x14ac:dyDescent="0.2">
      <c r="M2885" s="491"/>
      <c r="N2885" s="491"/>
    </row>
    <row r="2886" spans="13:14" x14ac:dyDescent="0.2">
      <c r="M2886" s="491"/>
      <c r="N2886" s="491"/>
    </row>
    <row r="2887" spans="13:14" x14ac:dyDescent="0.2">
      <c r="M2887" s="491"/>
      <c r="N2887" s="491"/>
    </row>
    <row r="2888" spans="13:14" x14ac:dyDescent="0.2">
      <c r="M2888" s="491"/>
      <c r="N2888" s="491"/>
    </row>
    <row r="2889" spans="13:14" x14ac:dyDescent="0.2">
      <c r="M2889" s="491"/>
      <c r="N2889" s="491"/>
    </row>
    <row r="2890" spans="13:14" x14ac:dyDescent="0.2">
      <c r="M2890" s="491"/>
      <c r="N2890" s="491"/>
    </row>
    <row r="2891" spans="13:14" x14ac:dyDescent="0.2">
      <c r="M2891" s="491"/>
      <c r="N2891" s="491"/>
    </row>
    <row r="2892" spans="13:14" x14ac:dyDescent="0.2">
      <c r="M2892" s="491"/>
      <c r="N2892" s="491"/>
    </row>
    <row r="2893" spans="13:14" x14ac:dyDescent="0.2">
      <c r="M2893" s="491"/>
      <c r="N2893" s="491"/>
    </row>
    <row r="2894" spans="13:14" x14ac:dyDescent="0.2">
      <c r="M2894" s="491"/>
      <c r="N2894" s="491"/>
    </row>
    <row r="2895" spans="13:14" x14ac:dyDescent="0.2">
      <c r="M2895" s="491"/>
      <c r="N2895" s="491"/>
    </row>
    <row r="2896" spans="13:14" x14ac:dyDescent="0.2">
      <c r="M2896" s="491"/>
      <c r="N2896" s="491"/>
    </row>
    <row r="2897" spans="13:14" x14ac:dyDescent="0.2">
      <c r="M2897" s="491"/>
      <c r="N2897" s="491"/>
    </row>
    <row r="2898" spans="13:14" x14ac:dyDescent="0.2">
      <c r="M2898" s="491"/>
      <c r="N2898" s="491"/>
    </row>
    <row r="2899" spans="13:14" x14ac:dyDescent="0.2">
      <c r="M2899" s="491"/>
      <c r="N2899" s="491"/>
    </row>
    <row r="2900" spans="13:14" x14ac:dyDescent="0.2">
      <c r="M2900" s="491"/>
      <c r="N2900" s="491"/>
    </row>
    <row r="2901" spans="13:14" x14ac:dyDescent="0.2">
      <c r="M2901" s="491"/>
      <c r="N2901" s="491"/>
    </row>
    <row r="2902" spans="13:14" x14ac:dyDescent="0.2">
      <c r="M2902" s="491"/>
      <c r="N2902" s="491"/>
    </row>
    <row r="2903" spans="13:14" x14ac:dyDescent="0.2">
      <c r="M2903" s="491"/>
      <c r="N2903" s="491"/>
    </row>
    <row r="2904" spans="13:14" x14ac:dyDescent="0.2">
      <c r="M2904" s="491"/>
      <c r="N2904" s="491"/>
    </row>
    <row r="2905" spans="13:14" x14ac:dyDescent="0.2">
      <c r="M2905" s="491"/>
      <c r="N2905" s="491"/>
    </row>
    <row r="2906" spans="13:14" x14ac:dyDescent="0.2">
      <c r="M2906" s="491"/>
      <c r="N2906" s="491"/>
    </row>
    <row r="2907" spans="13:14" x14ac:dyDescent="0.2">
      <c r="M2907" s="491"/>
      <c r="N2907" s="491"/>
    </row>
    <row r="2908" spans="13:14" x14ac:dyDescent="0.2">
      <c r="M2908" s="491"/>
      <c r="N2908" s="491"/>
    </row>
    <row r="2909" spans="13:14" x14ac:dyDescent="0.2">
      <c r="M2909" s="491"/>
      <c r="N2909" s="491"/>
    </row>
    <row r="2910" spans="13:14" x14ac:dyDescent="0.2">
      <c r="M2910" s="491"/>
      <c r="N2910" s="491"/>
    </row>
    <row r="2911" spans="13:14" x14ac:dyDescent="0.2">
      <c r="M2911" s="491"/>
      <c r="N2911" s="491"/>
    </row>
    <row r="2912" spans="13:14" x14ac:dyDescent="0.2">
      <c r="M2912" s="491"/>
      <c r="N2912" s="491"/>
    </row>
    <row r="2913" spans="13:14" x14ac:dyDescent="0.2">
      <c r="M2913" s="491"/>
      <c r="N2913" s="491"/>
    </row>
    <row r="2914" spans="13:14" x14ac:dyDescent="0.2">
      <c r="M2914" s="491"/>
      <c r="N2914" s="491"/>
    </row>
    <row r="2915" spans="13:14" x14ac:dyDescent="0.2">
      <c r="M2915" s="491"/>
      <c r="N2915" s="491"/>
    </row>
    <row r="2916" spans="13:14" x14ac:dyDescent="0.2">
      <c r="M2916" s="491"/>
      <c r="N2916" s="491"/>
    </row>
    <row r="2917" spans="13:14" x14ac:dyDescent="0.2">
      <c r="M2917" s="491"/>
      <c r="N2917" s="491"/>
    </row>
    <row r="2918" spans="13:14" x14ac:dyDescent="0.2">
      <c r="M2918" s="491"/>
      <c r="N2918" s="491"/>
    </row>
    <row r="2919" spans="13:14" x14ac:dyDescent="0.2">
      <c r="M2919" s="491"/>
      <c r="N2919" s="491"/>
    </row>
    <row r="2920" spans="13:14" x14ac:dyDescent="0.2">
      <c r="M2920" s="491"/>
      <c r="N2920" s="491"/>
    </row>
    <row r="2921" spans="13:14" x14ac:dyDescent="0.2">
      <c r="M2921" s="491"/>
      <c r="N2921" s="491"/>
    </row>
    <row r="2922" spans="13:14" x14ac:dyDescent="0.2">
      <c r="M2922" s="491"/>
      <c r="N2922" s="491"/>
    </row>
    <row r="2923" spans="13:14" x14ac:dyDescent="0.2">
      <c r="M2923" s="491"/>
      <c r="N2923" s="491"/>
    </row>
    <row r="2924" spans="13:14" x14ac:dyDescent="0.2">
      <c r="M2924" s="491"/>
      <c r="N2924" s="491"/>
    </row>
    <row r="2925" spans="13:14" x14ac:dyDescent="0.2">
      <c r="M2925" s="491"/>
      <c r="N2925" s="491"/>
    </row>
    <row r="2926" spans="13:14" x14ac:dyDescent="0.2">
      <c r="M2926" s="491"/>
      <c r="N2926" s="491"/>
    </row>
    <row r="2927" spans="13:14" x14ac:dyDescent="0.2">
      <c r="M2927" s="491"/>
      <c r="N2927" s="491"/>
    </row>
    <row r="2928" spans="13:14" x14ac:dyDescent="0.2">
      <c r="M2928" s="491"/>
      <c r="N2928" s="491"/>
    </row>
    <row r="2929" spans="13:14" x14ac:dyDescent="0.2">
      <c r="M2929" s="491"/>
      <c r="N2929" s="491"/>
    </row>
    <row r="2930" spans="13:14" x14ac:dyDescent="0.2">
      <c r="M2930" s="491"/>
      <c r="N2930" s="491"/>
    </row>
    <row r="2931" spans="13:14" x14ac:dyDescent="0.2">
      <c r="M2931" s="491"/>
      <c r="N2931" s="491"/>
    </row>
    <row r="2932" spans="13:14" x14ac:dyDescent="0.2">
      <c r="M2932" s="491"/>
      <c r="N2932" s="491"/>
    </row>
    <row r="2933" spans="13:14" x14ac:dyDescent="0.2">
      <c r="M2933" s="491"/>
      <c r="N2933" s="491"/>
    </row>
    <row r="2934" spans="13:14" x14ac:dyDescent="0.2">
      <c r="M2934" s="491"/>
      <c r="N2934" s="491"/>
    </row>
    <row r="2935" spans="13:14" x14ac:dyDescent="0.2">
      <c r="M2935" s="491"/>
      <c r="N2935" s="491"/>
    </row>
    <row r="2936" spans="13:14" x14ac:dyDescent="0.2">
      <c r="M2936" s="491"/>
      <c r="N2936" s="491"/>
    </row>
    <row r="2937" spans="13:14" x14ac:dyDescent="0.2">
      <c r="M2937" s="491"/>
      <c r="N2937" s="491"/>
    </row>
    <row r="2938" spans="13:14" x14ac:dyDescent="0.2">
      <c r="M2938" s="491"/>
      <c r="N2938" s="491"/>
    </row>
    <row r="2939" spans="13:14" x14ac:dyDescent="0.2">
      <c r="M2939" s="491"/>
      <c r="N2939" s="491"/>
    </row>
    <row r="2940" spans="13:14" x14ac:dyDescent="0.2">
      <c r="M2940" s="491"/>
      <c r="N2940" s="491"/>
    </row>
    <row r="2941" spans="13:14" x14ac:dyDescent="0.2">
      <c r="M2941" s="491"/>
      <c r="N2941" s="491"/>
    </row>
    <row r="2942" spans="13:14" x14ac:dyDescent="0.2">
      <c r="M2942" s="491"/>
      <c r="N2942" s="491"/>
    </row>
    <row r="2943" spans="13:14" x14ac:dyDescent="0.2">
      <c r="M2943" s="491"/>
      <c r="N2943" s="491"/>
    </row>
    <row r="2944" spans="13:14" x14ac:dyDescent="0.2">
      <c r="M2944" s="491"/>
      <c r="N2944" s="491"/>
    </row>
    <row r="2945" spans="13:14" x14ac:dyDescent="0.2">
      <c r="M2945" s="491"/>
      <c r="N2945" s="491"/>
    </row>
    <row r="2946" spans="13:14" x14ac:dyDescent="0.2">
      <c r="M2946" s="491"/>
      <c r="N2946" s="491"/>
    </row>
    <row r="2947" spans="13:14" x14ac:dyDescent="0.2">
      <c r="M2947" s="491"/>
      <c r="N2947" s="491"/>
    </row>
    <row r="2948" spans="13:14" x14ac:dyDescent="0.2">
      <c r="M2948" s="491"/>
      <c r="N2948" s="491"/>
    </row>
    <row r="2949" spans="13:14" x14ac:dyDescent="0.2">
      <c r="M2949" s="491"/>
      <c r="N2949" s="491"/>
    </row>
    <row r="2950" spans="13:14" x14ac:dyDescent="0.2">
      <c r="M2950" s="491"/>
      <c r="N2950" s="491"/>
    </row>
    <row r="2951" spans="13:14" x14ac:dyDescent="0.2">
      <c r="M2951" s="491"/>
      <c r="N2951" s="491"/>
    </row>
    <row r="2952" spans="13:14" x14ac:dyDescent="0.2">
      <c r="M2952" s="491"/>
      <c r="N2952" s="491"/>
    </row>
    <row r="2953" spans="13:14" x14ac:dyDescent="0.2">
      <c r="M2953" s="491"/>
      <c r="N2953" s="491"/>
    </row>
    <row r="2954" spans="13:14" x14ac:dyDescent="0.2">
      <c r="M2954" s="491"/>
      <c r="N2954" s="491"/>
    </row>
    <row r="2955" spans="13:14" x14ac:dyDescent="0.2">
      <c r="M2955" s="491"/>
      <c r="N2955" s="491"/>
    </row>
    <row r="2956" spans="13:14" x14ac:dyDescent="0.2">
      <c r="M2956" s="491"/>
      <c r="N2956" s="491"/>
    </row>
    <row r="2957" spans="13:14" x14ac:dyDescent="0.2">
      <c r="M2957" s="491"/>
      <c r="N2957" s="491"/>
    </row>
    <row r="2958" spans="13:14" x14ac:dyDescent="0.2">
      <c r="M2958" s="491"/>
      <c r="N2958" s="491"/>
    </row>
    <row r="2959" spans="13:14" x14ac:dyDescent="0.2">
      <c r="M2959" s="491"/>
      <c r="N2959" s="491"/>
    </row>
    <row r="2960" spans="13:14" x14ac:dyDescent="0.2">
      <c r="M2960" s="491"/>
      <c r="N2960" s="491"/>
    </row>
    <row r="2961" spans="13:14" x14ac:dyDescent="0.2">
      <c r="M2961" s="491"/>
      <c r="N2961" s="491"/>
    </row>
    <row r="2962" spans="13:14" x14ac:dyDescent="0.2">
      <c r="M2962" s="491"/>
      <c r="N2962" s="491"/>
    </row>
    <row r="2963" spans="13:14" x14ac:dyDescent="0.2">
      <c r="M2963" s="491"/>
      <c r="N2963" s="491"/>
    </row>
    <row r="2964" spans="13:14" x14ac:dyDescent="0.2">
      <c r="M2964" s="491"/>
      <c r="N2964" s="491"/>
    </row>
    <row r="2965" spans="13:14" x14ac:dyDescent="0.2">
      <c r="M2965" s="491"/>
      <c r="N2965" s="491"/>
    </row>
    <row r="2966" spans="13:14" x14ac:dyDescent="0.2">
      <c r="M2966" s="491"/>
      <c r="N2966" s="491"/>
    </row>
    <row r="2967" spans="13:14" x14ac:dyDescent="0.2">
      <c r="M2967" s="491"/>
      <c r="N2967" s="491"/>
    </row>
    <row r="2968" spans="13:14" x14ac:dyDescent="0.2">
      <c r="M2968" s="491"/>
      <c r="N2968" s="491"/>
    </row>
    <row r="2969" spans="13:14" x14ac:dyDescent="0.2">
      <c r="M2969" s="491"/>
      <c r="N2969" s="491"/>
    </row>
    <row r="2970" spans="13:14" x14ac:dyDescent="0.2">
      <c r="M2970" s="491"/>
      <c r="N2970" s="491"/>
    </row>
    <row r="2971" spans="13:14" x14ac:dyDescent="0.2">
      <c r="M2971" s="491"/>
      <c r="N2971" s="491"/>
    </row>
    <row r="2972" spans="13:14" x14ac:dyDescent="0.2">
      <c r="M2972" s="491"/>
      <c r="N2972" s="491"/>
    </row>
    <row r="2973" spans="13:14" x14ac:dyDescent="0.2">
      <c r="M2973" s="491"/>
      <c r="N2973" s="491"/>
    </row>
    <row r="2974" spans="13:14" x14ac:dyDescent="0.2">
      <c r="M2974" s="491"/>
      <c r="N2974" s="491"/>
    </row>
    <row r="2975" spans="13:14" x14ac:dyDescent="0.2">
      <c r="M2975" s="491"/>
      <c r="N2975" s="491"/>
    </row>
    <row r="2976" spans="13:14" x14ac:dyDescent="0.2">
      <c r="M2976" s="491"/>
      <c r="N2976" s="491"/>
    </row>
    <row r="2977" spans="13:14" x14ac:dyDescent="0.2">
      <c r="M2977" s="491"/>
      <c r="N2977" s="491"/>
    </row>
    <row r="2978" spans="13:14" x14ac:dyDescent="0.2">
      <c r="M2978" s="491"/>
      <c r="N2978" s="491"/>
    </row>
    <row r="2979" spans="13:14" x14ac:dyDescent="0.2">
      <c r="M2979" s="491"/>
      <c r="N2979" s="491"/>
    </row>
    <row r="2980" spans="13:14" x14ac:dyDescent="0.2">
      <c r="M2980" s="491"/>
      <c r="N2980" s="491"/>
    </row>
    <row r="2981" spans="13:14" x14ac:dyDescent="0.2">
      <c r="M2981" s="491"/>
      <c r="N2981" s="491"/>
    </row>
    <row r="2982" spans="13:14" x14ac:dyDescent="0.2">
      <c r="M2982" s="491"/>
      <c r="N2982" s="491"/>
    </row>
    <row r="2983" spans="13:14" x14ac:dyDescent="0.2">
      <c r="M2983" s="491"/>
      <c r="N2983" s="491"/>
    </row>
    <row r="2984" spans="13:14" x14ac:dyDescent="0.2">
      <c r="M2984" s="491"/>
      <c r="N2984" s="491"/>
    </row>
    <row r="2985" spans="13:14" x14ac:dyDescent="0.2">
      <c r="M2985" s="491"/>
      <c r="N2985" s="491"/>
    </row>
    <row r="2986" spans="13:14" x14ac:dyDescent="0.2">
      <c r="M2986" s="491"/>
      <c r="N2986" s="491"/>
    </row>
    <row r="2987" spans="13:14" x14ac:dyDescent="0.2">
      <c r="M2987" s="491"/>
      <c r="N2987" s="491"/>
    </row>
    <row r="2988" spans="13:14" x14ac:dyDescent="0.2">
      <c r="M2988" s="491"/>
      <c r="N2988" s="491"/>
    </row>
    <row r="2989" spans="13:14" x14ac:dyDescent="0.2">
      <c r="M2989" s="491"/>
      <c r="N2989" s="491"/>
    </row>
    <row r="2990" spans="13:14" x14ac:dyDescent="0.2">
      <c r="M2990" s="491"/>
      <c r="N2990" s="491"/>
    </row>
    <row r="2991" spans="13:14" x14ac:dyDescent="0.2">
      <c r="M2991" s="491"/>
      <c r="N2991" s="491"/>
    </row>
    <row r="2992" spans="13:14" x14ac:dyDescent="0.2">
      <c r="M2992" s="491"/>
      <c r="N2992" s="491"/>
    </row>
    <row r="2993" spans="13:14" x14ac:dyDescent="0.2">
      <c r="M2993" s="491"/>
      <c r="N2993" s="491"/>
    </row>
    <row r="2994" spans="13:14" x14ac:dyDescent="0.2">
      <c r="M2994" s="491"/>
      <c r="N2994" s="491"/>
    </row>
    <row r="2995" spans="13:14" x14ac:dyDescent="0.2">
      <c r="M2995" s="491"/>
      <c r="N2995" s="491"/>
    </row>
    <row r="2996" spans="13:14" x14ac:dyDescent="0.2">
      <c r="M2996" s="491"/>
      <c r="N2996" s="491"/>
    </row>
    <row r="2997" spans="13:14" x14ac:dyDescent="0.2">
      <c r="M2997" s="491"/>
      <c r="N2997" s="491"/>
    </row>
    <row r="2998" spans="13:14" x14ac:dyDescent="0.2">
      <c r="M2998" s="491"/>
      <c r="N2998" s="491"/>
    </row>
    <row r="2999" spans="13:14" x14ac:dyDescent="0.2">
      <c r="M2999" s="491"/>
      <c r="N2999" s="491"/>
    </row>
    <row r="3000" spans="13:14" x14ac:dyDescent="0.2">
      <c r="M3000" s="491"/>
      <c r="N3000" s="491"/>
    </row>
    <row r="3001" spans="13:14" x14ac:dyDescent="0.2">
      <c r="M3001" s="491"/>
      <c r="N3001" s="491"/>
    </row>
    <row r="3002" spans="13:14" x14ac:dyDescent="0.2">
      <c r="M3002" s="491"/>
      <c r="N3002" s="491"/>
    </row>
    <row r="3003" spans="13:14" x14ac:dyDescent="0.2">
      <c r="M3003" s="491"/>
      <c r="N3003" s="491"/>
    </row>
    <row r="3004" spans="13:14" x14ac:dyDescent="0.2">
      <c r="M3004" s="491"/>
      <c r="N3004" s="491"/>
    </row>
    <row r="3005" spans="13:14" x14ac:dyDescent="0.2">
      <c r="M3005" s="491"/>
      <c r="N3005" s="491"/>
    </row>
    <row r="3006" spans="13:14" x14ac:dyDescent="0.2">
      <c r="M3006" s="491"/>
      <c r="N3006" s="491"/>
    </row>
    <row r="3007" spans="13:14" x14ac:dyDescent="0.2">
      <c r="M3007" s="491"/>
      <c r="N3007" s="491"/>
    </row>
    <row r="3008" spans="13:14" x14ac:dyDescent="0.2">
      <c r="M3008" s="491"/>
      <c r="N3008" s="491"/>
    </row>
    <row r="3009" spans="13:14" x14ac:dyDescent="0.2">
      <c r="M3009" s="491"/>
      <c r="N3009" s="491"/>
    </row>
    <row r="3010" spans="13:14" x14ac:dyDescent="0.2">
      <c r="M3010" s="491"/>
      <c r="N3010" s="491"/>
    </row>
    <row r="3011" spans="13:14" x14ac:dyDescent="0.2">
      <c r="M3011" s="491"/>
      <c r="N3011" s="491"/>
    </row>
    <row r="3012" spans="13:14" x14ac:dyDescent="0.2">
      <c r="M3012" s="491"/>
      <c r="N3012" s="491"/>
    </row>
    <row r="3013" spans="13:14" x14ac:dyDescent="0.2">
      <c r="M3013" s="491"/>
      <c r="N3013" s="491"/>
    </row>
    <row r="3014" spans="13:14" x14ac:dyDescent="0.2">
      <c r="M3014" s="491"/>
      <c r="N3014" s="491"/>
    </row>
    <row r="3015" spans="13:14" x14ac:dyDescent="0.2">
      <c r="M3015" s="491"/>
      <c r="N3015" s="491"/>
    </row>
    <row r="3016" spans="13:14" x14ac:dyDescent="0.2">
      <c r="M3016" s="491"/>
      <c r="N3016" s="491"/>
    </row>
    <row r="3017" spans="13:14" x14ac:dyDescent="0.2">
      <c r="M3017" s="491"/>
      <c r="N3017" s="491"/>
    </row>
    <row r="3018" spans="13:14" x14ac:dyDescent="0.2">
      <c r="M3018" s="491"/>
      <c r="N3018" s="491"/>
    </row>
    <row r="3019" spans="13:14" x14ac:dyDescent="0.2">
      <c r="M3019" s="491"/>
      <c r="N3019" s="491"/>
    </row>
    <row r="3020" spans="13:14" x14ac:dyDescent="0.2">
      <c r="M3020" s="491"/>
      <c r="N3020" s="491"/>
    </row>
    <row r="3021" spans="13:14" x14ac:dyDescent="0.2">
      <c r="M3021" s="491"/>
      <c r="N3021" s="491"/>
    </row>
    <row r="3022" spans="13:14" x14ac:dyDescent="0.2">
      <c r="M3022" s="491"/>
      <c r="N3022" s="491"/>
    </row>
    <row r="3023" spans="13:14" x14ac:dyDescent="0.2">
      <c r="M3023" s="491"/>
      <c r="N3023" s="491"/>
    </row>
    <row r="3024" spans="13:14" x14ac:dyDescent="0.2">
      <c r="M3024" s="491"/>
      <c r="N3024" s="491"/>
    </row>
    <row r="3025" spans="13:14" x14ac:dyDescent="0.2">
      <c r="M3025" s="491"/>
      <c r="N3025" s="491"/>
    </row>
    <row r="3026" spans="13:14" x14ac:dyDescent="0.2">
      <c r="M3026" s="491"/>
      <c r="N3026" s="491"/>
    </row>
    <row r="3027" spans="13:14" x14ac:dyDescent="0.2">
      <c r="M3027" s="491"/>
      <c r="N3027" s="491"/>
    </row>
    <row r="3028" spans="13:14" x14ac:dyDescent="0.2">
      <c r="M3028" s="491"/>
      <c r="N3028" s="491"/>
    </row>
    <row r="3029" spans="13:14" x14ac:dyDescent="0.2">
      <c r="M3029" s="491"/>
      <c r="N3029" s="491"/>
    </row>
    <row r="3030" spans="13:14" x14ac:dyDescent="0.2">
      <c r="M3030" s="491"/>
      <c r="N3030" s="491"/>
    </row>
    <row r="3031" spans="13:14" x14ac:dyDescent="0.2">
      <c r="M3031" s="491"/>
      <c r="N3031" s="491"/>
    </row>
    <row r="3032" spans="13:14" x14ac:dyDescent="0.2">
      <c r="M3032" s="491"/>
      <c r="N3032" s="491"/>
    </row>
    <row r="3033" spans="13:14" x14ac:dyDescent="0.2">
      <c r="M3033" s="491"/>
      <c r="N3033" s="491"/>
    </row>
    <row r="3034" spans="13:14" x14ac:dyDescent="0.2">
      <c r="M3034" s="491"/>
      <c r="N3034" s="491"/>
    </row>
    <row r="3035" spans="13:14" x14ac:dyDescent="0.2">
      <c r="M3035" s="491"/>
      <c r="N3035" s="491"/>
    </row>
    <row r="3036" spans="13:14" x14ac:dyDescent="0.2">
      <c r="M3036" s="491"/>
      <c r="N3036" s="491"/>
    </row>
    <row r="3037" spans="13:14" x14ac:dyDescent="0.2">
      <c r="M3037" s="491"/>
      <c r="N3037" s="491"/>
    </row>
    <row r="3038" spans="13:14" x14ac:dyDescent="0.2">
      <c r="M3038" s="491"/>
      <c r="N3038" s="491"/>
    </row>
    <row r="3039" spans="13:14" x14ac:dyDescent="0.2">
      <c r="M3039" s="491"/>
      <c r="N3039" s="491"/>
    </row>
    <row r="3040" spans="13:14" x14ac:dyDescent="0.2">
      <c r="M3040" s="491"/>
      <c r="N3040" s="491"/>
    </row>
    <row r="3041" spans="13:14" x14ac:dyDescent="0.2">
      <c r="M3041" s="491"/>
      <c r="N3041" s="491"/>
    </row>
    <row r="3042" spans="13:14" x14ac:dyDescent="0.2">
      <c r="M3042" s="491"/>
      <c r="N3042" s="491"/>
    </row>
    <row r="3043" spans="13:14" x14ac:dyDescent="0.2">
      <c r="M3043" s="491"/>
      <c r="N3043" s="491"/>
    </row>
    <row r="3044" spans="13:14" x14ac:dyDescent="0.2">
      <c r="M3044" s="491"/>
      <c r="N3044" s="491"/>
    </row>
    <row r="3045" spans="13:14" x14ac:dyDescent="0.2">
      <c r="M3045" s="491"/>
      <c r="N3045" s="491"/>
    </row>
    <row r="3046" spans="13:14" x14ac:dyDescent="0.2">
      <c r="M3046" s="491"/>
      <c r="N3046" s="491"/>
    </row>
    <row r="3047" spans="13:14" x14ac:dyDescent="0.2">
      <c r="M3047" s="491"/>
      <c r="N3047" s="491"/>
    </row>
    <row r="3048" spans="13:14" x14ac:dyDescent="0.2">
      <c r="M3048" s="491"/>
      <c r="N3048" s="491"/>
    </row>
    <row r="3049" spans="13:14" x14ac:dyDescent="0.2">
      <c r="M3049" s="491"/>
      <c r="N3049" s="491"/>
    </row>
    <row r="3050" spans="13:14" x14ac:dyDescent="0.2">
      <c r="M3050" s="491"/>
      <c r="N3050" s="491"/>
    </row>
    <row r="3051" spans="13:14" x14ac:dyDescent="0.2">
      <c r="M3051" s="491"/>
      <c r="N3051" s="491"/>
    </row>
    <row r="3052" spans="13:14" x14ac:dyDescent="0.2">
      <c r="M3052" s="491"/>
      <c r="N3052" s="491"/>
    </row>
    <row r="3053" spans="13:14" x14ac:dyDescent="0.2">
      <c r="M3053" s="491"/>
      <c r="N3053" s="491"/>
    </row>
    <row r="3054" spans="13:14" x14ac:dyDescent="0.2">
      <c r="M3054" s="491"/>
      <c r="N3054" s="491"/>
    </row>
    <row r="3055" spans="13:14" x14ac:dyDescent="0.2">
      <c r="M3055" s="491"/>
      <c r="N3055" s="491"/>
    </row>
    <row r="3056" spans="13:14" x14ac:dyDescent="0.2">
      <c r="M3056" s="491"/>
      <c r="N3056" s="491"/>
    </row>
    <row r="3057" spans="13:14" x14ac:dyDescent="0.2">
      <c r="M3057" s="491"/>
      <c r="N3057" s="491"/>
    </row>
    <row r="3058" spans="13:14" x14ac:dyDescent="0.2">
      <c r="M3058" s="491"/>
      <c r="N3058" s="491"/>
    </row>
    <row r="3059" spans="13:14" x14ac:dyDescent="0.2">
      <c r="M3059" s="491"/>
      <c r="N3059" s="491"/>
    </row>
    <row r="3060" spans="13:14" x14ac:dyDescent="0.2">
      <c r="M3060" s="491"/>
      <c r="N3060" s="491"/>
    </row>
    <row r="3061" spans="13:14" x14ac:dyDescent="0.2">
      <c r="M3061" s="491"/>
      <c r="N3061" s="491"/>
    </row>
    <row r="3062" spans="13:14" x14ac:dyDescent="0.2">
      <c r="M3062" s="491"/>
      <c r="N3062" s="491"/>
    </row>
    <row r="3063" spans="13:14" x14ac:dyDescent="0.2">
      <c r="M3063" s="491"/>
      <c r="N3063" s="491"/>
    </row>
    <row r="3064" spans="13:14" x14ac:dyDescent="0.2">
      <c r="M3064" s="491"/>
      <c r="N3064" s="491"/>
    </row>
    <row r="3065" spans="13:14" x14ac:dyDescent="0.2">
      <c r="M3065" s="491"/>
      <c r="N3065" s="491"/>
    </row>
    <row r="3066" spans="13:14" x14ac:dyDescent="0.2">
      <c r="M3066" s="491"/>
      <c r="N3066" s="491"/>
    </row>
    <row r="3067" spans="13:14" x14ac:dyDescent="0.2">
      <c r="M3067" s="491"/>
      <c r="N3067" s="491"/>
    </row>
    <row r="3068" spans="13:14" x14ac:dyDescent="0.2">
      <c r="M3068" s="491"/>
      <c r="N3068" s="491"/>
    </row>
    <row r="3069" spans="13:14" x14ac:dyDescent="0.2">
      <c r="M3069" s="491"/>
      <c r="N3069" s="491"/>
    </row>
    <row r="3070" spans="13:14" x14ac:dyDescent="0.2">
      <c r="M3070" s="491"/>
      <c r="N3070" s="491"/>
    </row>
    <row r="3071" spans="13:14" x14ac:dyDescent="0.2">
      <c r="M3071" s="491"/>
      <c r="N3071" s="491"/>
    </row>
    <row r="3072" spans="13:14" x14ac:dyDescent="0.2">
      <c r="M3072" s="491"/>
      <c r="N3072" s="491"/>
    </row>
    <row r="3073" spans="13:14" x14ac:dyDescent="0.2">
      <c r="M3073" s="491"/>
      <c r="N3073" s="491"/>
    </row>
    <row r="3074" spans="13:14" x14ac:dyDescent="0.2">
      <c r="M3074" s="491"/>
      <c r="N3074" s="491"/>
    </row>
    <row r="3075" spans="13:14" x14ac:dyDescent="0.2">
      <c r="M3075" s="491"/>
      <c r="N3075" s="491"/>
    </row>
    <row r="3076" spans="13:14" x14ac:dyDescent="0.2">
      <c r="M3076" s="491"/>
      <c r="N3076" s="491"/>
    </row>
    <row r="3077" spans="13:14" x14ac:dyDescent="0.2">
      <c r="M3077" s="491"/>
      <c r="N3077" s="491"/>
    </row>
    <row r="3078" spans="13:14" x14ac:dyDescent="0.2">
      <c r="M3078" s="491"/>
      <c r="N3078" s="491"/>
    </row>
    <row r="3079" spans="13:14" x14ac:dyDescent="0.2">
      <c r="M3079" s="491"/>
      <c r="N3079" s="491"/>
    </row>
    <row r="3080" spans="13:14" x14ac:dyDescent="0.2">
      <c r="M3080" s="491"/>
      <c r="N3080" s="491"/>
    </row>
    <row r="3081" spans="13:14" x14ac:dyDescent="0.2">
      <c r="M3081" s="491"/>
      <c r="N3081" s="491"/>
    </row>
    <row r="3082" spans="13:14" x14ac:dyDescent="0.2">
      <c r="M3082" s="491"/>
      <c r="N3082" s="491"/>
    </row>
    <row r="3083" spans="13:14" x14ac:dyDescent="0.2">
      <c r="M3083" s="491"/>
      <c r="N3083" s="491"/>
    </row>
    <row r="3084" spans="13:14" x14ac:dyDescent="0.2">
      <c r="M3084" s="491"/>
      <c r="N3084" s="491"/>
    </row>
    <row r="3085" spans="13:14" x14ac:dyDescent="0.2">
      <c r="M3085" s="491"/>
      <c r="N3085" s="491"/>
    </row>
    <row r="3086" spans="13:14" x14ac:dyDescent="0.2">
      <c r="M3086" s="491"/>
      <c r="N3086" s="491"/>
    </row>
    <row r="3087" spans="13:14" x14ac:dyDescent="0.2">
      <c r="M3087" s="491"/>
      <c r="N3087" s="491"/>
    </row>
    <row r="3088" spans="13:14" x14ac:dyDescent="0.2">
      <c r="M3088" s="491"/>
      <c r="N3088" s="491"/>
    </row>
    <row r="3089" spans="13:14" x14ac:dyDescent="0.2">
      <c r="M3089" s="491"/>
      <c r="N3089" s="491"/>
    </row>
    <row r="3090" spans="13:14" x14ac:dyDescent="0.2">
      <c r="M3090" s="491"/>
      <c r="N3090" s="491"/>
    </row>
    <row r="3091" spans="13:14" x14ac:dyDescent="0.2">
      <c r="M3091" s="491"/>
      <c r="N3091" s="491"/>
    </row>
    <row r="3092" spans="13:14" x14ac:dyDescent="0.2">
      <c r="M3092" s="491"/>
      <c r="N3092" s="491"/>
    </row>
    <row r="3093" spans="13:14" x14ac:dyDescent="0.2">
      <c r="M3093" s="491"/>
      <c r="N3093" s="491"/>
    </row>
    <row r="3094" spans="13:14" x14ac:dyDescent="0.2">
      <c r="M3094" s="491"/>
      <c r="N3094" s="491"/>
    </row>
    <row r="3095" spans="13:14" x14ac:dyDescent="0.2">
      <c r="M3095" s="491"/>
      <c r="N3095" s="491"/>
    </row>
    <row r="3096" spans="13:14" x14ac:dyDescent="0.2">
      <c r="M3096" s="491"/>
      <c r="N3096" s="491"/>
    </row>
    <row r="3097" spans="13:14" x14ac:dyDescent="0.2">
      <c r="M3097" s="491"/>
      <c r="N3097" s="491"/>
    </row>
    <row r="3098" spans="13:14" x14ac:dyDescent="0.2">
      <c r="M3098" s="491"/>
      <c r="N3098" s="491"/>
    </row>
    <row r="3099" spans="13:14" x14ac:dyDescent="0.2">
      <c r="M3099" s="491"/>
      <c r="N3099" s="491"/>
    </row>
    <row r="3100" spans="13:14" x14ac:dyDescent="0.2">
      <c r="M3100" s="491"/>
      <c r="N3100" s="491"/>
    </row>
    <row r="3101" spans="13:14" x14ac:dyDescent="0.2">
      <c r="M3101" s="491"/>
      <c r="N3101" s="491"/>
    </row>
    <row r="3102" spans="13:14" x14ac:dyDescent="0.2">
      <c r="M3102" s="491"/>
      <c r="N3102" s="491"/>
    </row>
    <row r="3103" spans="13:14" x14ac:dyDescent="0.2">
      <c r="M3103" s="491"/>
      <c r="N3103" s="491"/>
    </row>
    <row r="3104" spans="13:14" x14ac:dyDescent="0.2">
      <c r="M3104" s="491"/>
      <c r="N3104" s="491"/>
    </row>
    <row r="3105" spans="13:14" x14ac:dyDescent="0.2">
      <c r="M3105" s="491"/>
      <c r="N3105" s="491"/>
    </row>
    <row r="3106" spans="13:14" x14ac:dyDescent="0.2">
      <c r="M3106" s="491"/>
      <c r="N3106" s="491"/>
    </row>
    <row r="3107" spans="13:14" x14ac:dyDescent="0.2">
      <c r="M3107" s="491"/>
      <c r="N3107" s="491"/>
    </row>
    <row r="3108" spans="13:14" x14ac:dyDescent="0.2">
      <c r="M3108" s="491"/>
      <c r="N3108" s="491"/>
    </row>
    <row r="3109" spans="13:14" x14ac:dyDescent="0.2">
      <c r="M3109" s="491"/>
      <c r="N3109" s="491"/>
    </row>
    <row r="3110" spans="13:14" x14ac:dyDescent="0.2">
      <c r="M3110" s="491"/>
      <c r="N3110" s="491"/>
    </row>
    <row r="3111" spans="13:14" x14ac:dyDescent="0.2">
      <c r="M3111" s="491"/>
      <c r="N3111" s="491"/>
    </row>
    <row r="3112" spans="13:14" x14ac:dyDescent="0.2">
      <c r="M3112" s="491"/>
      <c r="N3112" s="491"/>
    </row>
    <row r="3113" spans="13:14" x14ac:dyDescent="0.2">
      <c r="M3113" s="491"/>
      <c r="N3113" s="491"/>
    </row>
    <row r="3114" spans="13:14" x14ac:dyDescent="0.2">
      <c r="M3114" s="491"/>
      <c r="N3114" s="491"/>
    </row>
    <row r="3115" spans="13:14" x14ac:dyDescent="0.2">
      <c r="M3115" s="491"/>
      <c r="N3115" s="491"/>
    </row>
    <row r="3116" spans="13:14" x14ac:dyDescent="0.2">
      <c r="M3116" s="491"/>
      <c r="N3116" s="491"/>
    </row>
    <row r="3117" spans="13:14" x14ac:dyDescent="0.2">
      <c r="M3117" s="491"/>
      <c r="N3117" s="491"/>
    </row>
    <row r="3118" spans="13:14" x14ac:dyDescent="0.2">
      <c r="M3118" s="491"/>
      <c r="N3118" s="491"/>
    </row>
    <row r="3119" spans="13:14" x14ac:dyDescent="0.2">
      <c r="M3119" s="491"/>
      <c r="N3119" s="491"/>
    </row>
    <row r="3120" spans="13:14" x14ac:dyDescent="0.2">
      <c r="M3120" s="491"/>
      <c r="N3120" s="491"/>
    </row>
    <row r="3121" spans="13:14" x14ac:dyDescent="0.2">
      <c r="M3121" s="491"/>
      <c r="N3121" s="491"/>
    </row>
    <row r="3122" spans="13:14" x14ac:dyDescent="0.2">
      <c r="M3122" s="491"/>
      <c r="N3122" s="491"/>
    </row>
    <row r="3123" spans="13:14" x14ac:dyDescent="0.2">
      <c r="M3123" s="491"/>
      <c r="N3123" s="491"/>
    </row>
    <row r="3124" spans="13:14" x14ac:dyDescent="0.2">
      <c r="M3124" s="491"/>
      <c r="N3124" s="491"/>
    </row>
    <row r="3125" spans="13:14" x14ac:dyDescent="0.2">
      <c r="M3125" s="491"/>
      <c r="N3125" s="491"/>
    </row>
    <row r="3126" spans="13:14" x14ac:dyDescent="0.2">
      <c r="M3126" s="491"/>
      <c r="N3126" s="491"/>
    </row>
    <row r="3127" spans="13:14" x14ac:dyDescent="0.2">
      <c r="M3127" s="491"/>
      <c r="N3127" s="491"/>
    </row>
    <row r="3128" spans="13:14" x14ac:dyDescent="0.2">
      <c r="M3128" s="491"/>
      <c r="N3128" s="491"/>
    </row>
    <row r="3129" spans="13:14" x14ac:dyDescent="0.2">
      <c r="M3129" s="491"/>
      <c r="N3129" s="491"/>
    </row>
    <row r="3130" spans="13:14" x14ac:dyDescent="0.2">
      <c r="M3130" s="491"/>
      <c r="N3130" s="491"/>
    </row>
    <row r="3131" spans="13:14" x14ac:dyDescent="0.2">
      <c r="M3131" s="491"/>
      <c r="N3131" s="491"/>
    </row>
    <row r="3132" spans="13:14" x14ac:dyDescent="0.2">
      <c r="M3132" s="491"/>
      <c r="N3132" s="491"/>
    </row>
    <row r="3133" spans="13:14" x14ac:dyDescent="0.2">
      <c r="M3133" s="491"/>
      <c r="N3133" s="491"/>
    </row>
    <row r="3134" spans="13:14" x14ac:dyDescent="0.2">
      <c r="M3134" s="491"/>
      <c r="N3134" s="491"/>
    </row>
    <row r="3135" spans="13:14" x14ac:dyDescent="0.2">
      <c r="M3135" s="491"/>
      <c r="N3135" s="491"/>
    </row>
    <row r="3136" spans="13:14" x14ac:dyDescent="0.2">
      <c r="M3136" s="491"/>
      <c r="N3136" s="491"/>
    </row>
    <row r="3137" spans="13:14" x14ac:dyDescent="0.2">
      <c r="M3137" s="491"/>
      <c r="N3137" s="491"/>
    </row>
    <row r="3138" spans="13:14" x14ac:dyDescent="0.2">
      <c r="M3138" s="491"/>
      <c r="N3138" s="491"/>
    </row>
    <row r="3139" spans="13:14" x14ac:dyDescent="0.2">
      <c r="M3139" s="491"/>
      <c r="N3139" s="491"/>
    </row>
    <row r="3140" spans="13:14" x14ac:dyDescent="0.2">
      <c r="M3140" s="491"/>
      <c r="N3140" s="491"/>
    </row>
    <row r="3141" spans="13:14" x14ac:dyDescent="0.2">
      <c r="M3141" s="491"/>
      <c r="N3141" s="491"/>
    </row>
    <row r="3142" spans="13:14" x14ac:dyDescent="0.2">
      <c r="M3142" s="491"/>
      <c r="N3142" s="491"/>
    </row>
    <row r="3143" spans="13:14" x14ac:dyDescent="0.2">
      <c r="M3143" s="491"/>
      <c r="N3143" s="491"/>
    </row>
    <row r="3144" spans="13:14" x14ac:dyDescent="0.2">
      <c r="M3144" s="491"/>
      <c r="N3144" s="491"/>
    </row>
    <row r="3145" spans="13:14" x14ac:dyDescent="0.2">
      <c r="M3145" s="491"/>
      <c r="N3145" s="491"/>
    </row>
    <row r="3146" spans="13:14" x14ac:dyDescent="0.2">
      <c r="M3146" s="491"/>
      <c r="N3146" s="491"/>
    </row>
    <row r="3147" spans="13:14" x14ac:dyDescent="0.2">
      <c r="M3147" s="491"/>
      <c r="N3147" s="491"/>
    </row>
    <row r="3148" spans="13:14" x14ac:dyDescent="0.2">
      <c r="M3148" s="491"/>
      <c r="N3148" s="491"/>
    </row>
    <row r="3149" spans="13:14" x14ac:dyDescent="0.2">
      <c r="M3149" s="491"/>
      <c r="N3149" s="491"/>
    </row>
    <row r="3150" spans="13:14" x14ac:dyDescent="0.2">
      <c r="M3150" s="491"/>
      <c r="N3150" s="491"/>
    </row>
    <row r="3151" spans="13:14" x14ac:dyDescent="0.2">
      <c r="M3151" s="491"/>
      <c r="N3151" s="491"/>
    </row>
    <row r="3152" spans="13:14" x14ac:dyDescent="0.2">
      <c r="M3152" s="491"/>
      <c r="N3152" s="491"/>
    </row>
    <row r="3153" spans="13:14" x14ac:dyDescent="0.2">
      <c r="M3153" s="491"/>
      <c r="N3153" s="491"/>
    </row>
    <row r="3154" spans="13:14" x14ac:dyDescent="0.2">
      <c r="M3154" s="491"/>
      <c r="N3154" s="491"/>
    </row>
    <row r="3155" spans="13:14" x14ac:dyDescent="0.2">
      <c r="M3155" s="491"/>
      <c r="N3155" s="491"/>
    </row>
    <row r="3156" spans="13:14" x14ac:dyDescent="0.2">
      <c r="M3156" s="491"/>
      <c r="N3156" s="491"/>
    </row>
    <row r="3157" spans="13:14" x14ac:dyDescent="0.2">
      <c r="M3157" s="491"/>
      <c r="N3157" s="491"/>
    </row>
    <row r="3158" spans="13:14" x14ac:dyDescent="0.2">
      <c r="M3158" s="491"/>
      <c r="N3158" s="491"/>
    </row>
    <row r="3159" spans="13:14" x14ac:dyDescent="0.2">
      <c r="M3159" s="491"/>
      <c r="N3159" s="491"/>
    </row>
    <row r="3160" spans="13:14" x14ac:dyDescent="0.2">
      <c r="M3160" s="491"/>
      <c r="N3160" s="491"/>
    </row>
    <row r="3161" spans="13:14" x14ac:dyDescent="0.2">
      <c r="M3161" s="491"/>
      <c r="N3161" s="491"/>
    </row>
    <row r="3162" spans="13:14" x14ac:dyDescent="0.2">
      <c r="M3162" s="491"/>
      <c r="N3162" s="491"/>
    </row>
    <row r="3163" spans="13:14" x14ac:dyDescent="0.2">
      <c r="M3163" s="491"/>
      <c r="N3163" s="491"/>
    </row>
    <row r="3164" spans="13:14" x14ac:dyDescent="0.2">
      <c r="M3164" s="491"/>
      <c r="N3164" s="491"/>
    </row>
    <row r="3165" spans="13:14" x14ac:dyDescent="0.2">
      <c r="M3165" s="491"/>
      <c r="N3165" s="491"/>
    </row>
    <row r="3166" spans="13:14" x14ac:dyDescent="0.2">
      <c r="M3166" s="491"/>
      <c r="N3166" s="491"/>
    </row>
    <row r="3167" spans="13:14" x14ac:dyDescent="0.2">
      <c r="M3167" s="491"/>
      <c r="N3167" s="491"/>
    </row>
    <row r="3168" spans="13:14" x14ac:dyDescent="0.2">
      <c r="M3168" s="491"/>
      <c r="N3168" s="491"/>
    </row>
    <row r="3169" spans="13:14" x14ac:dyDescent="0.2">
      <c r="M3169" s="491"/>
      <c r="N3169" s="491"/>
    </row>
    <row r="3170" spans="13:14" x14ac:dyDescent="0.2">
      <c r="M3170" s="491"/>
      <c r="N3170" s="491"/>
    </row>
    <row r="3171" spans="13:14" x14ac:dyDescent="0.2">
      <c r="M3171" s="491"/>
      <c r="N3171" s="491"/>
    </row>
    <row r="3172" spans="13:14" x14ac:dyDescent="0.2">
      <c r="M3172" s="491"/>
      <c r="N3172" s="491"/>
    </row>
    <row r="3173" spans="13:14" x14ac:dyDescent="0.2">
      <c r="M3173" s="491"/>
      <c r="N3173" s="491"/>
    </row>
    <row r="3174" spans="13:14" x14ac:dyDescent="0.2">
      <c r="M3174" s="491"/>
      <c r="N3174" s="491"/>
    </row>
    <row r="3175" spans="13:14" x14ac:dyDescent="0.2">
      <c r="M3175" s="491"/>
      <c r="N3175" s="491"/>
    </row>
    <row r="3176" spans="13:14" x14ac:dyDescent="0.2">
      <c r="M3176" s="491"/>
      <c r="N3176" s="491"/>
    </row>
    <row r="3177" spans="13:14" x14ac:dyDescent="0.2">
      <c r="M3177" s="491"/>
      <c r="N3177" s="491"/>
    </row>
    <row r="3178" spans="13:14" x14ac:dyDescent="0.2">
      <c r="M3178" s="491"/>
      <c r="N3178" s="491"/>
    </row>
    <row r="3179" spans="13:14" x14ac:dyDescent="0.2">
      <c r="M3179" s="491"/>
      <c r="N3179" s="491"/>
    </row>
    <row r="3180" spans="13:14" x14ac:dyDescent="0.2">
      <c r="M3180" s="491"/>
      <c r="N3180" s="491"/>
    </row>
    <row r="3181" spans="13:14" x14ac:dyDescent="0.2">
      <c r="M3181" s="491"/>
      <c r="N3181" s="491"/>
    </row>
    <row r="3182" spans="13:14" x14ac:dyDescent="0.2">
      <c r="M3182" s="491"/>
      <c r="N3182" s="491"/>
    </row>
    <row r="3183" spans="13:14" x14ac:dyDescent="0.2">
      <c r="M3183" s="491"/>
      <c r="N3183" s="491"/>
    </row>
    <row r="3184" spans="13:14" x14ac:dyDescent="0.2">
      <c r="M3184" s="491"/>
      <c r="N3184" s="491"/>
    </row>
    <row r="3185" spans="13:14" x14ac:dyDescent="0.2">
      <c r="M3185" s="491"/>
      <c r="N3185" s="491"/>
    </row>
    <row r="3186" spans="13:14" x14ac:dyDescent="0.2">
      <c r="M3186" s="491"/>
      <c r="N3186" s="491"/>
    </row>
    <row r="3187" spans="13:14" x14ac:dyDescent="0.2">
      <c r="M3187" s="491"/>
      <c r="N3187" s="491"/>
    </row>
    <row r="3188" spans="13:14" x14ac:dyDescent="0.2">
      <c r="M3188" s="491"/>
      <c r="N3188" s="491"/>
    </row>
    <row r="3189" spans="13:14" x14ac:dyDescent="0.2">
      <c r="M3189" s="491"/>
      <c r="N3189" s="491"/>
    </row>
    <row r="3190" spans="13:14" x14ac:dyDescent="0.2">
      <c r="M3190" s="491"/>
      <c r="N3190" s="491"/>
    </row>
    <row r="3191" spans="13:14" x14ac:dyDescent="0.2">
      <c r="M3191" s="491"/>
      <c r="N3191" s="491"/>
    </row>
    <row r="3192" spans="13:14" x14ac:dyDescent="0.2">
      <c r="M3192" s="491"/>
      <c r="N3192" s="491"/>
    </row>
    <row r="3193" spans="13:14" x14ac:dyDescent="0.2">
      <c r="M3193" s="491"/>
      <c r="N3193" s="491"/>
    </row>
    <row r="3194" spans="13:14" x14ac:dyDescent="0.2">
      <c r="M3194" s="491"/>
      <c r="N3194" s="491"/>
    </row>
    <row r="3195" spans="13:14" x14ac:dyDescent="0.2">
      <c r="M3195" s="491"/>
      <c r="N3195" s="491"/>
    </row>
    <row r="3196" spans="13:14" x14ac:dyDescent="0.2">
      <c r="M3196" s="491"/>
      <c r="N3196" s="491"/>
    </row>
    <row r="3197" spans="13:14" x14ac:dyDescent="0.2">
      <c r="M3197" s="491"/>
      <c r="N3197" s="491"/>
    </row>
    <row r="3198" spans="13:14" x14ac:dyDescent="0.2">
      <c r="M3198" s="491"/>
      <c r="N3198" s="491"/>
    </row>
    <row r="3199" spans="13:14" x14ac:dyDescent="0.2">
      <c r="M3199" s="491"/>
      <c r="N3199" s="491"/>
    </row>
    <row r="3200" spans="13:14" x14ac:dyDescent="0.2">
      <c r="M3200" s="491"/>
      <c r="N3200" s="491"/>
    </row>
    <row r="3201" spans="13:14" x14ac:dyDescent="0.2">
      <c r="M3201" s="491"/>
      <c r="N3201" s="491"/>
    </row>
    <row r="3202" spans="13:14" x14ac:dyDescent="0.2">
      <c r="M3202" s="491"/>
      <c r="N3202" s="491"/>
    </row>
    <row r="3203" spans="13:14" x14ac:dyDescent="0.2">
      <c r="M3203" s="491"/>
      <c r="N3203" s="491"/>
    </row>
    <row r="3204" spans="13:14" x14ac:dyDescent="0.2">
      <c r="M3204" s="491"/>
      <c r="N3204" s="491"/>
    </row>
    <row r="3205" spans="13:14" x14ac:dyDescent="0.2">
      <c r="M3205" s="491"/>
      <c r="N3205" s="491"/>
    </row>
    <row r="3206" spans="13:14" x14ac:dyDescent="0.2">
      <c r="M3206" s="491"/>
      <c r="N3206" s="491"/>
    </row>
    <row r="3207" spans="13:14" x14ac:dyDescent="0.2">
      <c r="M3207" s="491"/>
      <c r="N3207" s="491"/>
    </row>
    <row r="3208" spans="13:14" x14ac:dyDescent="0.2">
      <c r="M3208" s="491"/>
      <c r="N3208" s="491"/>
    </row>
    <row r="3209" spans="13:14" x14ac:dyDescent="0.2">
      <c r="M3209" s="491"/>
      <c r="N3209" s="491"/>
    </row>
    <row r="3210" spans="13:14" x14ac:dyDescent="0.2">
      <c r="M3210" s="491"/>
      <c r="N3210" s="491"/>
    </row>
    <row r="3211" spans="13:14" x14ac:dyDescent="0.2">
      <c r="M3211" s="491"/>
      <c r="N3211" s="491"/>
    </row>
    <row r="3212" spans="13:14" x14ac:dyDescent="0.2">
      <c r="M3212" s="491"/>
      <c r="N3212" s="491"/>
    </row>
    <row r="3213" spans="13:14" x14ac:dyDescent="0.2">
      <c r="M3213" s="491"/>
      <c r="N3213" s="491"/>
    </row>
    <row r="3214" spans="13:14" x14ac:dyDescent="0.2">
      <c r="M3214" s="491"/>
      <c r="N3214" s="491"/>
    </row>
    <row r="3215" spans="13:14" x14ac:dyDescent="0.2">
      <c r="M3215" s="491"/>
      <c r="N3215" s="491"/>
    </row>
    <row r="3216" spans="13:14" x14ac:dyDescent="0.2">
      <c r="M3216" s="491"/>
      <c r="N3216" s="491"/>
    </row>
    <row r="3217" spans="13:14" x14ac:dyDescent="0.2">
      <c r="M3217" s="491"/>
      <c r="N3217" s="491"/>
    </row>
    <row r="3218" spans="13:14" x14ac:dyDescent="0.2">
      <c r="M3218" s="491"/>
      <c r="N3218" s="491"/>
    </row>
    <row r="3219" spans="13:14" x14ac:dyDescent="0.2">
      <c r="M3219" s="491"/>
      <c r="N3219" s="491"/>
    </row>
    <row r="3220" spans="13:14" x14ac:dyDescent="0.2">
      <c r="M3220" s="491"/>
      <c r="N3220" s="491"/>
    </row>
    <row r="3221" spans="13:14" x14ac:dyDescent="0.2">
      <c r="M3221" s="491"/>
      <c r="N3221" s="491"/>
    </row>
    <row r="3222" spans="13:14" x14ac:dyDescent="0.2">
      <c r="M3222" s="491"/>
      <c r="N3222" s="491"/>
    </row>
    <row r="3223" spans="13:14" x14ac:dyDescent="0.2">
      <c r="M3223" s="491"/>
      <c r="N3223" s="491"/>
    </row>
    <row r="3224" spans="13:14" x14ac:dyDescent="0.2">
      <c r="M3224" s="491"/>
      <c r="N3224" s="491"/>
    </row>
    <row r="3225" spans="13:14" x14ac:dyDescent="0.2">
      <c r="M3225" s="491"/>
      <c r="N3225" s="491"/>
    </row>
    <row r="3226" spans="13:14" x14ac:dyDescent="0.2">
      <c r="M3226" s="491"/>
      <c r="N3226" s="491"/>
    </row>
    <row r="3227" spans="13:14" x14ac:dyDescent="0.2">
      <c r="M3227" s="491"/>
      <c r="N3227" s="491"/>
    </row>
    <row r="3228" spans="13:14" x14ac:dyDescent="0.2">
      <c r="M3228" s="491"/>
      <c r="N3228" s="491"/>
    </row>
    <row r="3229" spans="13:14" x14ac:dyDescent="0.2">
      <c r="M3229" s="491"/>
      <c r="N3229" s="491"/>
    </row>
    <row r="3230" spans="13:14" x14ac:dyDescent="0.2">
      <c r="M3230" s="491"/>
      <c r="N3230" s="491"/>
    </row>
    <row r="3231" spans="13:14" x14ac:dyDescent="0.2">
      <c r="M3231" s="491"/>
      <c r="N3231" s="491"/>
    </row>
    <row r="3232" spans="13:14" x14ac:dyDescent="0.2">
      <c r="M3232" s="491"/>
      <c r="N3232" s="491"/>
    </row>
    <row r="3233" spans="13:14" x14ac:dyDescent="0.2">
      <c r="M3233" s="491"/>
      <c r="N3233" s="491"/>
    </row>
    <row r="3234" spans="13:14" x14ac:dyDescent="0.2">
      <c r="M3234" s="491"/>
      <c r="N3234" s="491"/>
    </row>
    <row r="3235" spans="13:14" x14ac:dyDescent="0.2">
      <c r="M3235" s="491"/>
      <c r="N3235" s="491"/>
    </row>
    <row r="3236" spans="13:14" x14ac:dyDescent="0.2">
      <c r="M3236" s="491"/>
      <c r="N3236" s="491"/>
    </row>
    <row r="3237" spans="13:14" x14ac:dyDescent="0.2">
      <c r="M3237" s="491"/>
      <c r="N3237" s="491"/>
    </row>
    <row r="3238" spans="13:14" x14ac:dyDescent="0.2">
      <c r="M3238" s="491"/>
      <c r="N3238" s="491"/>
    </row>
    <row r="3239" spans="13:14" x14ac:dyDescent="0.2">
      <c r="M3239" s="491"/>
      <c r="N3239" s="491"/>
    </row>
    <row r="3240" spans="13:14" x14ac:dyDescent="0.2">
      <c r="M3240" s="491"/>
      <c r="N3240" s="491"/>
    </row>
    <row r="3241" spans="13:14" x14ac:dyDescent="0.2">
      <c r="M3241" s="491"/>
      <c r="N3241" s="491"/>
    </row>
    <row r="3242" spans="13:14" x14ac:dyDescent="0.2">
      <c r="M3242" s="491"/>
      <c r="N3242" s="491"/>
    </row>
    <row r="3243" spans="13:14" x14ac:dyDescent="0.2">
      <c r="M3243" s="491"/>
      <c r="N3243" s="491"/>
    </row>
    <row r="3244" spans="13:14" x14ac:dyDescent="0.2">
      <c r="M3244" s="491"/>
      <c r="N3244" s="491"/>
    </row>
    <row r="3245" spans="13:14" x14ac:dyDescent="0.2">
      <c r="M3245" s="491"/>
      <c r="N3245" s="491"/>
    </row>
    <row r="3246" spans="13:14" x14ac:dyDescent="0.2">
      <c r="M3246" s="491"/>
      <c r="N3246" s="491"/>
    </row>
    <row r="3247" spans="13:14" x14ac:dyDescent="0.2">
      <c r="M3247" s="491"/>
      <c r="N3247" s="491"/>
    </row>
    <row r="3248" spans="13:14" x14ac:dyDescent="0.2">
      <c r="M3248" s="491"/>
      <c r="N3248" s="491"/>
    </row>
    <row r="3249" spans="13:14" x14ac:dyDescent="0.2">
      <c r="M3249" s="491"/>
      <c r="N3249" s="491"/>
    </row>
    <row r="3250" spans="13:14" x14ac:dyDescent="0.2">
      <c r="M3250" s="491"/>
      <c r="N3250" s="491"/>
    </row>
    <row r="3251" spans="13:14" x14ac:dyDescent="0.2">
      <c r="M3251" s="491"/>
      <c r="N3251" s="491"/>
    </row>
    <row r="3252" spans="13:14" x14ac:dyDescent="0.2">
      <c r="M3252" s="491"/>
      <c r="N3252" s="491"/>
    </row>
    <row r="3253" spans="13:14" x14ac:dyDescent="0.2">
      <c r="M3253" s="491"/>
      <c r="N3253" s="491"/>
    </row>
    <row r="3254" spans="13:14" x14ac:dyDescent="0.2">
      <c r="M3254" s="491"/>
      <c r="N3254" s="491"/>
    </row>
    <row r="3255" spans="13:14" x14ac:dyDescent="0.2">
      <c r="M3255" s="491"/>
      <c r="N3255" s="491"/>
    </row>
    <row r="3256" spans="13:14" x14ac:dyDescent="0.2">
      <c r="M3256" s="491"/>
      <c r="N3256" s="491"/>
    </row>
    <row r="3257" spans="13:14" x14ac:dyDescent="0.2">
      <c r="M3257" s="491"/>
      <c r="N3257" s="491"/>
    </row>
    <row r="3258" spans="13:14" x14ac:dyDescent="0.2">
      <c r="M3258" s="491"/>
      <c r="N3258" s="491"/>
    </row>
    <row r="3259" spans="13:14" x14ac:dyDescent="0.2">
      <c r="M3259" s="491"/>
      <c r="N3259" s="491"/>
    </row>
    <row r="3260" spans="13:14" x14ac:dyDescent="0.2">
      <c r="M3260" s="491"/>
      <c r="N3260" s="491"/>
    </row>
    <row r="3261" spans="13:14" x14ac:dyDescent="0.2">
      <c r="M3261" s="491"/>
      <c r="N3261" s="491"/>
    </row>
    <row r="3262" spans="13:14" x14ac:dyDescent="0.2">
      <c r="M3262" s="491"/>
      <c r="N3262" s="491"/>
    </row>
    <row r="3263" spans="13:14" x14ac:dyDescent="0.2">
      <c r="M3263" s="491"/>
      <c r="N3263" s="491"/>
    </row>
    <row r="3264" spans="13:14" x14ac:dyDescent="0.2">
      <c r="M3264" s="491"/>
      <c r="N3264" s="491"/>
    </row>
    <row r="3265" spans="13:14" x14ac:dyDescent="0.2">
      <c r="M3265" s="491"/>
      <c r="N3265" s="491"/>
    </row>
    <row r="3266" spans="13:14" x14ac:dyDescent="0.2">
      <c r="M3266" s="491"/>
      <c r="N3266" s="491"/>
    </row>
    <row r="3267" spans="13:14" x14ac:dyDescent="0.2">
      <c r="M3267" s="491"/>
      <c r="N3267" s="491"/>
    </row>
    <row r="3268" spans="13:14" x14ac:dyDescent="0.2">
      <c r="M3268" s="491"/>
      <c r="N3268" s="491"/>
    </row>
    <row r="3269" spans="13:14" x14ac:dyDescent="0.2">
      <c r="M3269" s="491"/>
      <c r="N3269" s="491"/>
    </row>
    <row r="3270" spans="13:14" x14ac:dyDescent="0.2">
      <c r="M3270" s="491"/>
      <c r="N3270" s="491"/>
    </row>
    <row r="3271" spans="13:14" x14ac:dyDescent="0.2">
      <c r="M3271" s="491"/>
      <c r="N3271" s="491"/>
    </row>
    <row r="3272" spans="13:14" x14ac:dyDescent="0.2">
      <c r="M3272" s="491"/>
      <c r="N3272" s="491"/>
    </row>
    <row r="3273" spans="13:14" x14ac:dyDescent="0.2">
      <c r="M3273" s="491"/>
      <c r="N3273" s="491"/>
    </row>
    <row r="3274" spans="13:14" x14ac:dyDescent="0.2">
      <c r="M3274" s="491"/>
      <c r="N3274" s="491"/>
    </row>
    <row r="3275" spans="13:14" x14ac:dyDescent="0.2">
      <c r="M3275" s="491"/>
      <c r="N3275" s="491"/>
    </row>
    <row r="3276" spans="13:14" x14ac:dyDescent="0.2">
      <c r="M3276" s="491"/>
      <c r="N3276" s="491"/>
    </row>
    <row r="3277" spans="13:14" x14ac:dyDescent="0.2">
      <c r="M3277" s="491"/>
      <c r="N3277" s="491"/>
    </row>
    <row r="3278" spans="13:14" x14ac:dyDescent="0.2">
      <c r="M3278" s="491"/>
      <c r="N3278" s="491"/>
    </row>
    <row r="3279" spans="13:14" x14ac:dyDescent="0.2">
      <c r="M3279" s="491"/>
      <c r="N3279" s="491"/>
    </row>
    <row r="3280" spans="13:14" x14ac:dyDescent="0.2">
      <c r="M3280" s="491"/>
      <c r="N3280" s="491"/>
    </row>
    <row r="3281" spans="13:14" x14ac:dyDescent="0.2">
      <c r="M3281" s="491"/>
      <c r="N3281" s="491"/>
    </row>
    <row r="3282" spans="13:14" x14ac:dyDescent="0.2">
      <c r="M3282" s="491"/>
      <c r="N3282" s="491"/>
    </row>
    <row r="3283" spans="13:14" x14ac:dyDescent="0.2">
      <c r="M3283" s="491"/>
      <c r="N3283" s="491"/>
    </row>
    <row r="3284" spans="13:14" x14ac:dyDescent="0.2">
      <c r="M3284" s="491"/>
      <c r="N3284" s="491"/>
    </row>
    <row r="3285" spans="13:14" x14ac:dyDescent="0.2">
      <c r="M3285" s="491"/>
      <c r="N3285" s="491"/>
    </row>
    <row r="3286" spans="13:14" x14ac:dyDescent="0.2">
      <c r="M3286" s="491"/>
      <c r="N3286" s="491"/>
    </row>
    <row r="3287" spans="13:14" x14ac:dyDescent="0.2">
      <c r="M3287" s="491"/>
      <c r="N3287" s="491"/>
    </row>
    <row r="3288" spans="13:14" x14ac:dyDescent="0.2">
      <c r="M3288" s="491"/>
      <c r="N3288" s="491"/>
    </row>
    <row r="3289" spans="13:14" x14ac:dyDescent="0.2">
      <c r="M3289" s="491"/>
      <c r="N3289" s="491"/>
    </row>
    <row r="3290" spans="13:14" x14ac:dyDescent="0.2">
      <c r="M3290" s="491"/>
      <c r="N3290" s="491"/>
    </row>
    <row r="3291" spans="13:14" x14ac:dyDescent="0.2">
      <c r="M3291" s="491"/>
      <c r="N3291" s="491"/>
    </row>
    <row r="3292" spans="13:14" x14ac:dyDescent="0.2">
      <c r="M3292" s="491"/>
      <c r="N3292" s="491"/>
    </row>
    <row r="3293" spans="13:14" x14ac:dyDescent="0.2">
      <c r="M3293" s="491"/>
      <c r="N3293" s="491"/>
    </row>
    <row r="3294" spans="13:14" x14ac:dyDescent="0.2">
      <c r="M3294" s="491"/>
      <c r="N3294" s="491"/>
    </row>
    <row r="3295" spans="13:14" x14ac:dyDescent="0.2">
      <c r="M3295" s="491"/>
      <c r="N3295" s="491"/>
    </row>
    <row r="3296" spans="13:14" x14ac:dyDescent="0.2">
      <c r="M3296" s="491"/>
      <c r="N3296" s="491"/>
    </row>
    <row r="3297" spans="13:14" x14ac:dyDescent="0.2">
      <c r="M3297" s="491"/>
      <c r="N3297" s="491"/>
    </row>
    <row r="3298" spans="13:14" x14ac:dyDescent="0.2">
      <c r="M3298" s="491"/>
      <c r="N3298" s="491"/>
    </row>
    <row r="3299" spans="13:14" x14ac:dyDescent="0.2">
      <c r="M3299" s="491"/>
      <c r="N3299" s="491"/>
    </row>
    <row r="3300" spans="13:14" x14ac:dyDescent="0.2">
      <c r="M3300" s="491"/>
      <c r="N3300" s="491"/>
    </row>
    <row r="3301" spans="13:14" x14ac:dyDescent="0.2">
      <c r="M3301" s="491"/>
      <c r="N3301" s="491"/>
    </row>
    <row r="3302" spans="13:14" x14ac:dyDescent="0.2">
      <c r="M3302" s="491"/>
      <c r="N3302" s="491"/>
    </row>
    <row r="3303" spans="13:14" x14ac:dyDescent="0.2">
      <c r="M3303" s="491"/>
      <c r="N3303" s="491"/>
    </row>
    <row r="3304" spans="13:14" x14ac:dyDescent="0.2">
      <c r="M3304" s="491"/>
      <c r="N3304" s="491"/>
    </row>
    <row r="3305" spans="13:14" x14ac:dyDescent="0.2">
      <c r="M3305" s="491"/>
      <c r="N3305" s="491"/>
    </row>
    <row r="3306" spans="13:14" x14ac:dyDescent="0.2">
      <c r="M3306" s="491"/>
      <c r="N3306" s="491"/>
    </row>
    <row r="3307" spans="13:14" x14ac:dyDescent="0.2">
      <c r="M3307" s="491"/>
      <c r="N3307" s="491"/>
    </row>
    <row r="3308" spans="13:14" x14ac:dyDescent="0.2">
      <c r="M3308" s="491"/>
      <c r="N3308" s="491"/>
    </row>
    <row r="3309" spans="13:14" x14ac:dyDescent="0.2">
      <c r="M3309" s="491"/>
      <c r="N3309" s="491"/>
    </row>
    <row r="3310" spans="13:14" x14ac:dyDescent="0.2">
      <c r="M3310" s="491"/>
      <c r="N3310" s="491"/>
    </row>
    <row r="3311" spans="13:14" x14ac:dyDescent="0.2">
      <c r="M3311" s="491"/>
      <c r="N3311" s="491"/>
    </row>
    <row r="3312" spans="13:14" x14ac:dyDescent="0.2">
      <c r="M3312" s="491"/>
      <c r="N3312" s="491"/>
    </row>
    <row r="3313" spans="13:14" x14ac:dyDescent="0.2">
      <c r="M3313" s="491"/>
      <c r="N3313" s="491"/>
    </row>
    <row r="3314" spans="13:14" x14ac:dyDescent="0.2">
      <c r="M3314" s="491"/>
      <c r="N3314" s="491"/>
    </row>
    <row r="3315" spans="13:14" x14ac:dyDescent="0.2">
      <c r="M3315" s="491"/>
      <c r="N3315" s="491"/>
    </row>
    <row r="3316" spans="13:14" x14ac:dyDescent="0.2">
      <c r="M3316" s="491"/>
      <c r="N3316" s="491"/>
    </row>
    <row r="3317" spans="13:14" x14ac:dyDescent="0.2">
      <c r="M3317" s="491"/>
      <c r="N3317" s="491"/>
    </row>
    <row r="3318" spans="13:14" x14ac:dyDescent="0.2">
      <c r="M3318" s="491"/>
      <c r="N3318" s="491"/>
    </row>
    <row r="3319" spans="13:14" x14ac:dyDescent="0.2">
      <c r="M3319" s="491"/>
      <c r="N3319" s="491"/>
    </row>
    <row r="3320" spans="13:14" x14ac:dyDescent="0.2">
      <c r="M3320" s="491"/>
      <c r="N3320" s="491"/>
    </row>
    <row r="3321" spans="13:14" x14ac:dyDescent="0.2">
      <c r="M3321" s="491"/>
      <c r="N3321" s="491"/>
    </row>
    <row r="3322" spans="13:14" x14ac:dyDescent="0.2">
      <c r="M3322" s="491"/>
      <c r="N3322" s="491"/>
    </row>
    <row r="3323" spans="13:14" x14ac:dyDescent="0.2">
      <c r="M3323" s="491"/>
      <c r="N3323" s="491"/>
    </row>
    <row r="3324" spans="13:14" x14ac:dyDescent="0.2">
      <c r="M3324" s="491"/>
      <c r="N3324" s="491"/>
    </row>
    <row r="3325" spans="13:14" x14ac:dyDescent="0.2">
      <c r="M3325" s="491"/>
      <c r="N3325" s="491"/>
    </row>
    <row r="3326" spans="13:14" x14ac:dyDescent="0.2">
      <c r="M3326" s="491"/>
      <c r="N3326" s="491"/>
    </row>
    <row r="3327" spans="13:14" x14ac:dyDescent="0.2">
      <c r="M3327" s="491"/>
      <c r="N3327" s="491"/>
    </row>
    <row r="3328" spans="13:14" x14ac:dyDescent="0.2">
      <c r="M3328" s="491"/>
      <c r="N3328" s="491"/>
    </row>
    <row r="3329" spans="13:14" x14ac:dyDescent="0.2">
      <c r="M3329" s="491"/>
      <c r="N3329" s="491"/>
    </row>
    <row r="3330" spans="13:14" x14ac:dyDescent="0.2">
      <c r="M3330" s="491"/>
      <c r="N3330" s="491"/>
    </row>
    <row r="3331" spans="13:14" x14ac:dyDescent="0.2">
      <c r="M3331" s="491"/>
      <c r="N3331" s="491"/>
    </row>
    <row r="3332" spans="13:14" x14ac:dyDescent="0.2">
      <c r="M3332" s="491"/>
      <c r="N3332" s="491"/>
    </row>
    <row r="3333" spans="13:14" x14ac:dyDescent="0.2">
      <c r="M3333" s="491"/>
      <c r="N3333" s="491"/>
    </row>
    <row r="3334" spans="13:14" x14ac:dyDescent="0.2">
      <c r="M3334" s="491"/>
      <c r="N3334" s="491"/>
    </row>
    <row r="3335" spans="13:14" x14ac:dyDescent="0.2">
      <c r="M3335" s="491"/>
      <c r="N3335" s="491"/>
    </row>
    <row r="3336" spans="13:14" x14ac:dyDescent="0.2">
      <c r="M3336" s="491"/>
      <c r="N3336" s="491"/>
    </row>
    <row r="3337" spans="13:14" x14ac:dyDescent="0.2">
      <c r="M3337" s="491"/>
      <c r="N3337" s="491"/>
    </row>
    <row r="3338" spans="13:14" x14ac:dyDescent="0.2">
      <c r="M3338" s="491"/>
      <c r="N3338" s="491"/>
    </row>
    <row r="3339" spans="13:14" x14ac:dyDescent="0.2">
      <c r="M3339" s="491"/>
      <c r="N3339" s="491"/>
    </row>
    <row r="3340" spans="13:14" x14ac:dyDescent="0.2">
      <c r="M3340" s="491"/>
      <c r="N3340" s="491"/>
    </row>
    <row r="3341" spans="13:14" x14ac:dyDescent="0.2">
      <c r="M3341" s="491"/>
      <c r="N3341" s="491"/>
    </row>
    <row r="3342" spans="13:14" x14ac:dyDescent="0.2">
      <c r="M3342" s="491"/>
      <c r="N3342" s="491"/>
    </row>
    <row r="3343" spans="13:14" x14ac:dyDescent="0.2">
      <c r="M3343" s="491"/>
      <c r="N3343" s="491"/>
    </row>
    <row r="3344" spans="13:14" x14ac:dyDescent="0.2">
      <c r="M3344" s="491"/>
      <c r="N3344" s="491"/>
    </row>
    <row r="3345" spans="13:14" x14ac:dyDescent="0.2">
      <c r="M3345" s="491"/>
      <c r="N3345" s="491"/>
    </row>
    <row r="3346" spans="13:14" x14ac:dyDescent="0.2">
      <c r="M3346" s="491"/>
      <c r="N3346" s="491"/>
    </row>
    <row r="3347" spans="13:14" x14ac:dyDescent="0.2">
      <c r="M3347" s="491"/>
      <c r="N3347" s="491"/>
    </row>
    <row r="3348" spans="13:14" x14ac:dyDescent="0.2">
      <c r="M3348" s="491"/>
      <c r="N3348" s="491"/>
    </row>
    <row r="3349" spans="13:14" x14ac:dyDescent="0.2">
      <c r="M3349" s="491"/>
      <c r="N3349" s="491"/>
    </row>
    <row r="3350" spans="13:14" x14ac:dyDescent="0.2">
      <c r="M3350" s="491"/>
      <c r="N3350" s="491"/>
    </row>
    <row r="3351" spans="13:14" x14ac:dyDescent="0.2">
      <c r="M3351" s="491"/>
      <c r="N3351" s="491"/>
    </row>
    <row r="3352" spans="13:14" x14ac:dyDescent="0.2">
      <c r="M3352" s="491"/>
      <c r="N3352" s="491"/>
    </row>
    <row r="3353" spans="13:14" x14ac:dyDescent="0.2">
      <c r="M3353" s="491"/>
      <c r="N3353" s="491"/>
    </row>
    <row r="3354" spans="13:14" x14ac:dyDescent="0.2">
      <c r="M3354" s="491"/>
      <c r="N3354" s="491"/>
    </row>
    <row r="3355" spans="13:14" x14ac:dyDescent="0.2">
      <c r="M3355" s="491"/>
      <c r="N3355" s="491"/>
    </row>
    <row r="3356" spans="13:14" x14ac:dyDescent="0.2">
      <c r="M3356" s="491"/>
      <c r="N3356" s="491"/>
    </row>
    <row r="3357" spans="13:14" x14ac:dyDescent="0.2">
      <c r="M3357" s="491"/>
      <c r="N3357" s="491"/>
    </row>
    <row r="3358" spans="13:14" x14ac:dyDescent="0.2">
      <c r="M3358" s="491"/>
      <c r="N3358" s="491"/>
    </row>
    <row r="3359" spans="13:14" x14ac:dyDescent="0.2">
      <c r="M3359" s="491"/>
      <c r="N3359" s="491"/>
    </row>
    <row r="3360" spans="13:14" x14ac:dyDescent="0.2">
      <c r="M3360" s="491"/>
      <c r="N3360" s="491"/>
    </row>
    <row r="3361" spans="13:14" x14ac:dyDescent="0.2">
      <c r="M3361" s="491"/>
      <c r="N3361" s="491"/>
    </row>
    <row r="3362" spans="13:14" x14ac:dyDescent="0.2">
      <c r="M3362" s="491"/>
      <c r="N3362" s="491"/>
    </row>
    <row r="3363" spans="13:14" x14ac:dyDescent="0.2">
      <c r="M3363" s="491"/>
      <c r="N3363" s="491"/>
    </row>
    <row r="3364" spans="13:14" x14ac:dyDescent="0.2">
      <c r="M3364" s="491"/>
      <c r="N3364" s="491"/>
    </row>
    <row r="3365" spans="13:14" x14ac:dyDescent="0.2">
      <c r="M3365" s="491"/>
      <c r="N3365" s="491"/>
    </row>
    <row r="3366" spans="13:14" x14ac:dyDescent="0.2">
      <c r="M3366" s="491"/>
      <c r="N3366" s="491"/>
    </row>
    <row r="3367" spans="13:14" x14ac:dyDescent="0.2">
      <c r="M3367" s="491"/>
      <c r="N3367" s="491"/>
    </row>
    <row r="3368" spans="13:14" x14ac:dyDescent="0.2">
      <c r="M3368" s="491"/>
      <c r="N3368" s="491"/>
    </row>
    <row r="3369" spans="13:14" x14ac:dyDescent="0.2">
      <c r="M3369" s="491"/>
      <c r="N3369" s="491"/>
    </row>
    <row r="3370" spans="13:14" x14ac:dyDescent="0.2">
      <c r="M3370" s="491"/>
      <c r="N3370" s="491"/>
    </row>
    <row r="3371" spans="13:14" x14ac:dyDescent="0.2">
      <c r="M3371" s="491"/>
      <c r="N3371" s="491"/>
    </row>
    <row r="3372" spans="13:14" x14ac:dyDescent="0.2">
      <c r="M3372" s="491"/>
      <c r="N3372" s="491"/>
    </row>
    <row r="3373" spans="13:14" x14ac:dyDescent="0.2">
      <c r="M3373" s="491"/>
      <c r="N3373" s="491"/>
    </row>
    <row r="3374" spans="13:14" x14ac:dyDescent="0.2">
      <c r="M3374" s="491"/>
      <c r="N3374" s="491"/>
    </row>
    <row r="3375" spans="13:14" x14ac:dyDescent="0.2">
      <c r="M3375" s="491"/>
      <c r="N3375" s="491"/>
    </row>
    <row r="3376" spans="13:14" x14ac:dyDescent="0.2">
      <c r="M3376" s="491"/>
      <c r="N3376" s="491"/>
    </row>
    <row r="3377" spans="13:14" x14ac:dyDescent="0.2">
      <c r="M3377" s="491"/>
      <c r="N3377" s="491"/>
    </row>
    <row r="3378" spans="13:14" x14ac:dyDescent="0.2">
      <c r="M3378" s="491"/>
      <c r="N3378" s="491"/>
    </row>
    <row r="3379" spans="13:14" x14ac:dyDescent="0.2">
      <c r="M3379" s="491"/>
      <c r="N3379" s="491"/>
    </row>
    <row r="3380" spans="13:14" x14ac:dyDescent="0.2">
      <c r="M3380" s="491"/>
      <c r="N3380" s="491"/>
    </row>
    <row r="3381" spans="13:14" x14ac:dyDescent="0.2">
      <c r="M3381" s="491"/>
      <c r="N3381" s="491"/>
    </row>
    <row r="3382" spans="13:14" x14ac:dyDescent="0.2">
      <c r="M3382" s="491"/>
      <c r="N3382" s="491"/>
    </row>
    <row r="3383" spans="13:14" x14ac:dyDescent="0.2">
      <c r="M3383" s="491"/>
      <c r="N3383" s="491"/>
    </row>
    <row r="3384" spans="13:14" x14ac:dyDescent="0.2">
      <c r="M3384" s="491"/>
      <c r="N3384" s="491"/>
    </row>
    <row r="3385" spans="13:14" x14ac:dyDescent="0.2">
      <c r="M3385" s="491"/>
      <c r="N3385" s="491"/>
    </row>
    <row r="3386" spans="13:14" x14ac:dyDescent="0.2">
      <c r="M3386" s="491"/>
      <c r="N3386" s="491"/>
    </row>
    <row r="3387" spans="13:14" x14ac:dyDescent="0.2">
      <c r="M3387" s="491"/>
      <c r="N3387" s="491"/>
    </row>
    <row r="3388" spans="13:14" x14ac:dyDescent="0.2">
      <c r="M3388" s="491"/>
      <c r="N3388" s="491"/>
    </row>
    <row r="3389" spans="13:14" x14ac:dyDescent="0.2">
      <c r="M3389" s="491"/>
      <c r="N3389" s="491"/>
    </row>
    <row r="3390" spans="13:14" x14ac:dyDescent="0.2">
      <c r="M3390" s="491"/>
      <c r="N3390" s="491"/>
    </row>
    <row r="3391" spans="13:14" x14ac:dyDescent="0.2">
      <c r="M3391" s="491"/>
      <c r="N3391" s="491"/>
    </row>
    <row r="3392" spans="13:14" x14ac:dyDescent="0.2">
      <c r="M3392" s="491"/>
      <c r="N3392" s="491"/>
    </row>
    <row r="3393" spans="13:14" x14ac:dyDescent="0.2">
      <c r="M3393" s="491"/>
      <c r="N3393" s="491"/>
    </row>
    <row r="3394" spans="13:14" x14ac:dyDescent="0.2">
      <c r="M3394" s="491"/>
      <c r="N3394" s="491"/>
    </row>
    <row r="3395" spans="13:14" x14ac:dyDescent="0.2">
      <c r="M3395" s="491"/>
      <c r="N3395" s="491"/>
    </row>
    <row r="3396" spans="13:14" x14ac:dyDescent="0.2">
      <c r="M3396" s="491"/>
      <c r="N3396" s="491"/>
    </row>
    <row r="3397" spans="13:14" x14ac:dyDescent="0.2">
      <c r="M3397" s="491"/>
      <c r="N3397" s="491"/>
    </row>
    <row r="3398" spans="13:14" x14ac:dyDescent="0.2">
      <c r="M3398" s="491"/>
      <c r="N3398" s="491"/>
    </row>
    <row r="3399" spans="13:14" x14ac:dyDescent="0.2">
      <c r="M3399" s="491"/>
      <c r="N3399" s="491"/>
    </row>
    <row r="3400" spans="13:14" x14ac:dyDescent="0.2">
      <c r="M3400" s="491"/>
      <c r="N3400" s="491"/>
    </row>
    <row r="3401" spans="13:14" x14ac:dyDescent="0.2">
      <c r="M3401" s="491"/>
      <c r="N3401" s="491"/>
    </row>
    <row r="3402" spans="13:14" x14ac:dyDescent="0.2">
      <c r="M3402" s="491"/>
      <c r="N3402" s="491"/>
    </row>
    <row r="3403" spans="13:14" x14ac:dyDescent="0.2">
      <c r="M3403" s="491"/>
      <c r="N3403" s="491"/>
    </row>
    <row r="3404" spans="13:14" x14ac:dyDescent="0.2">
      <c r="M3404" s="491"/>
      <c r="N3404" s="491"/>
    </row>
    <row r="3405" spans="13:14" x14ac:dyDescent="0.2">
      <c r="M3405" s="491"/>
      <c r="N3405" s="491"/>
    </row>
    <row r="3406" spans="13:14" x14ac:dyDescent="0.2">
      <c r="M3406" s="491"/>
      <c r="N3406" s="491"/>
    </row>
    <row r="3407" spans="13:14" x14ac:dyDescent="0.2">
      <c r="M3407" s="491"/>
      <c r="N3407" s="491"/>
    </row>
    <row r="3408" spans="13:14" x14ac:dyDescent="0.2">
      <c r="M3408" s="491"/>
      <c r="N3408" s="491"/>
    </row>
    <row r="3409" spans="13:14" x14ac:dyDescent="0.2">
      <c r="M3409" s="491"/>
      <c r="N3409" s="491"/>
    </row>
    <row r="3410" spans="13:14" x14ac:dyDescent="0.2">
      <c r="M3410" s="491"/>
      <c r="N3410" s="491"/>
    </row>
    <row r="3411" spans="13:14" x14ac:dyDescent="0.2">
      <c r="M3411" s="491"/>
      <c r="N3411" s="491"/>
    </row>
    <row r="3412" spans="13:14" x14ac:dyDescent="0.2">
      <c r="M3412" s="491"/>
      <c r="N3412" s="491"/>
    </row>
    <row r="3413" spans="13:14" x14ac:dyDescent="0.2">
      <c r="M3413" s="491"/>
      <c r="N3413" s="491"/>
    </row>
    <row r="3414" spans="13:14" x14ac:dyDescent="0.2">
      <c r="M3414" s="491"/>
      <c r="N3414" s="491"/>
    </row>
    <row r="3415" spans="13:14" x14ac:dyDescent="0.2">
      <c r="M3415" s="491"/>
      <c r="N3415" s="491"/>
    </row>
    <row r="3416" spans="13:14" x14ac:dyDescent="0.2">
      <c r="M3416" s="491"/>
      <c r="N3416" s="491"/>
    </row>
    <row r="3417" spans="13:14" x14ac:dyDescent="0.2">
      <c r="M3417" s="491"/>
      <c r="N3417" s="491"/>
    </row>
    <row r="3418" spans="13:14" x14ac:dyDescent="0.2">
      <c r="M3418" s="491"/>
      <c r="N3418" s="491"/>
    </row>
    <row r="3419" spans="13:14" x14ac:dyDescent="0.2">
      <c r="M3419" s="491"/>
      <c r="N3419" s="491"/>
    </row>
    <row r="3420" spans="13:14" x14ac:dyDescent="0.2">
      <c r="M3420" s="491"/>
      <c r="N3420" s="491"/>
    </row>
    <row r="3421" spans="13:14" x14ac:dyDescent="0.2">
      <c r="M3421" s="491"/>
      <c r="N3421" s="491"/>
    </row>
    <row r="3422" spans="13:14" x14ac:dyDescent="0.2">
      <c r="M3422" s="491"/>
      <c r="N3422" s="491"/>
    </row>
    <row r="3423" spans="13:14" x14ac:dyDescent="0.2">
      <c r="M3423" s="491"/>
      <c r="N3423" s="491"/>
    </row>
    <row r="3424" spans="13:14" x14ac:dyDescent="0.2">
      <c r="M3424" s="491"/>
      <c r="N3424" s="491"/>
    </row>
    <row r="3425" spans="13:14" x14ac:dyDescent="0.2">
      <c r="M3425" s="491"/>
      <c r="N3425" s="491"/>
    </row>
    <row r="3426" spans="13:14" x14ac:dyDescent="0.2">
      <c r="M3426" s="491"/>
      <c r="N3426" s="491"/>
    </row>
    <row r="3427" spans="13:14" x14ac:dyDescent="0.2">
      <c r="M3427" s="491"/>
      <c r="N3427" s="491"/>
    </row>
    <row r="3428" spans="13:14" x14ac:dyDescent="0.2">
      <c r="M3428" s="491"/>
      <c r="N3428" s="491"/>
    </row>
    <row r="3429" spans="13:14" x14ac:dyDescent="0.2">
      <c r="M3429" s="491"/>
      <c r="N3429" s="491"/>
    </row>
    <row r="3430" spans="13:14" x14ac:dyDescent="0.2">
      <c r="M3430" s="491"/>
      <c r="N3430" s="491"/>
    </row>
    <row r="3431" spans="13:14" x14ac:dyDescent="0.2">
      <c r="M3431" s="491"/>
      <c r="N3431" s="491"/>
    </row>
    <row r="3432" spans="13:14" x14ac:dyDescent="0.2">
      <c r="M3432" s="491"/>
      <c r="N3432" s="491"/>
    </row>
    <row r="3433" spans="13:14" x14ac:dyDescent="0.2">
      <c r="M3433" s="491"/>
      <c r="N3433" s="491"/>
    </row>
    <row r="3434" spans="13:14" x14ac:dyDescent="0.2">
      <c r="M3434" s="491"/>
      <c r="N3434" s="491"/>
    </row>
    <row r="3435" spans="13:14" x14ac:dyDescent="0.2">
      <c r="M3435" s="491"/>
      <c r="N3435" s="491"/>
    </row>
    <row r="3436" spans="13:14" x14ac:dyDescent="0.2">
      <c r="M3436" s="491"/>
      <c r="N3436" s="491"/>
    </row>
    <row r="3437" spans="13:14" x14ac:dyDescent="0.2">
      <c r="M3437" s="491"/>
      <c r="N3437" s="491"/>
    </row>
    <row r="3438" spans="13:14" x14ac:dyDescent="0.2">
      <c r="M3438" s="491"/>
      <c r="N3438" s="491"/>
    </row>
    <row r="3439" spans="13:14" x14ac:dyDescent="0.2">
      <c r="M3439" s="491"/>
      <c r="N3439" s="491"/>
    </row>
    <row r="3440" spans="13:14" x14ac:dyDescent="0.2">
      <c r="M3440" s="491"/>
      <c r="N3440" s="491"/>
    </row>
    <row r="3441" spans="13:14" x14ac:dyDescent="0.2">
      <c r="M3441" s="491"/>
      <c r="N3441" s="491"/>
    </row>
    <row r="3442" spans="13:14" x14ac:dyDescent="0.2">
      <c r="M3442" s="491"/>
      <c r="N3442" s="491"/>
    </row>
    <row r="3443" spans="13:14" x14ac:dyDescent="0.2">
      <c r="M3443" s="491"/>
      <c r="N3443" s="491"/>
    </row>
    <row r="3444" spans="13:14" x14ac:dyDescent="0.2">
      <c r="M3444" s="491"/>
      <c r="N3444" s="491"/>
    </row>
    <row r="3445" spans="13:14" x14ac:dyDescent="0.2">
      <c r="M3445" s="491"/>
      <c r="N3445" s="491"/>
    </row>
    <row r="3446" spans="13:14" x14ac:dyDescent="0.2">
      <c r="M3446" s="491"/>
      <c r="N3446" s="491"/>
    </row>
    <row r="3447" spans="13:14" x14ac:dyDescent="0.2">
      <c r="M3447" s="491"/>
      <c r="N3447" s="491"/>
    </row>
    <row r="3448" spans="13:14" x14ac:dyDescent="0.2">
      <c r="M3448" s="491"/>
      <c r="N3448" s="491"/>
    </row>
    <row r="3449" spans="13:14" x14ac:dyDescent="0.2">
      <c r="M3449" s="491"/>
      <c r="N3449" s="491"/>
    </row>
    <row r="3450" spans="13:14" x14ac:dyDescent="0.2">
      <c r="M3450" s="491"/>
      <c r="N3450" s="491"/>
    </row>
    <row r="3451" spans="13:14" x14ac:dyDescent="0.2">
      <c r="M3451" s="491"/>
      <c r="N3451" s="491"/>
    </row>
    <row r="3452" spans="13:14" x14ac:dyDescent="0.2">
      <c r="M3452" s="491"/>
      <c r="N3452" s="491"/>
    </row>
    <row r="3453" spans="13:14" x14ac:dyDescent="0.2">
      <c r="M3453" s="491"/>
      <c r="N3453" s="491"/>
    </row>
    <row r="3454" spans="13:14" x14ac:dyDescent="0.2">
      <c r="M3454" s="491"/>
      <c r="N3454" s="491"/>
    </row>
    <row r="3455" spans="13:14" x14ac:dyDescent="0.2">
      <c r="M3455" s="491"/>
      <c r="N3455" s="491"/>
    </row>
    <row r="3456" spans="13:14" x14ac:dyDescent="0.2">
      <c r="M3456" s="491"/>
      <c r="N3456" s="491"/>
    </row>
    <row r="3457" spans="13:14" x14ac:dyDescent="0.2">
      <c r="M3457" s="491"/>
      <c r="N3457" s="491"/>
    </row>
    <row r="3458" spans="13:14" x14ac:dyDescent="0.2">
      <c r="M3458" s="491"/>
      <c r="N3458" s="491"/>
    </row>
    <row r="3459" spans="13:14" x14ac:dyDescent="0.2">
      <c r="M3459" s="491"/>
      <c r="N3459" s="491"/>
    </row>
    <row r="3460" spans="13:14" x14ac:dyDescent="0.2">
      <c r="M3460" s="491"/>
      <c r="N3460" s="491"/>
    </row>
    <row r="3461" spans="13:14" x14ac:dyDescent="0.2">
      <c r="M3461" s="491"/>
      <c r="N3461" s="491"/>
    </row>
    <row r="3462" spans="13:14" x14ac:dyDescent="0.2">
      <c r="M3462" s="491"/>
      <c r="N3462" s="491"/>
    </row>
    <row r="3463" spans="13:14" x14ac:dyDescent="0.2">
      <c r="M3463" s="491"/>
      <c r="N3463" s="491"/>
    </row>
    <row r="3464" spans="13:14" x14ac:dyDescent="0.2">
      <c r="M3464" s="491"/>
      <c r="N3464" s="491"/>
    </row>
    <row r="3465" spans="13:14" x14ac:dyDescent="0.2">
      <c r="M3465" s="491"/>
      <c r="N3465" s="491"/>
    </row>
    <row r="3466" spans="13:14" x14ac:dyDescent="0.2">
      <c r="M3466" s="491"/>
      <c r="N3466" s="491"/>
    </row>
    <row r="3467" spans="13:14" x14ac:dyDescent="0.2">
      <c r="M3467" s="491"/>
      <c r="N3467" s="491"/>
    </row>
    <row r="3468" spans="13:14" x14ac:dyDescent="0.2">
      <c r="M3468" s="491"/>
      <c r="N3468" s="491"/>
    </row>
    <row r="3469" spans="13:14" x14ac:dyDescent="0.2">
      <c r="M3469" s="491"/>
      <c r="N3469" s="491"/>
    </row>
    <row r="3470" spans="13:14" x14ac:dyDescent="0.2">
      <c r="M3470" s="491"/>
      <c r="N3470" s="491"/>
    </row>
    <row r="3471" spans="13:14" x14ac:dyDescent="0.2">
      <c r="M3471" s="491"/>
      <c r="N3471" s="491"/>
    </row>
    <row r="3472" spans="13:14" x14ac:dyDescent="0.2">
      <c r="M3472" s="491"/>
      <c r="N3472" s="491"/>
    </row>
    <row r="3473" spans="13:14" x14ac:dyDescent="0.2">
      <c r="M3473" s="491"/>
      <c r="N3473" s="491"/>
    </row>
    <row r="3474" spans="13:14" x14ac:dyDescent="0.2">
      <c r="M3474" s="491"/>
      <c r="N3474" s="491"/>
    </row>
    <row r="3475" spans="13:14" x14ac:dyDescent="0.2">
      <c r="M3475" s="491"/>
      <c r="N3475" s="491"/>
    </row>
    <row r="3476" spans="13:14" x14ac:dyDescent="0.2">
      <c r="M3476" s="491"/>
      <c r="N3476" s="491"/>
    </row>
    <row r="3477" spans="13:14" x14ac:dyDescent="0.2">
      <c r="M3477" s="491"/>
      <c r="N3477" s="491"/>
    </row>
    <row r="3478" spans="13:14" x14ac:dyDescent="0.2">
      <c r="M3478" s="491"/>
      <c r="N3478" s="491"/>
    </row>
    <row r="3479" spans="13:14" x14ac:dyDescent="0.2">
      <c r="M3479" s="491"/>
      <c r="N3479" s="491"/>
    </row>
    <row r="3480" spans="13:14" x14ac:dyDescent="0.2">
      <c r="M3480" s="491"/>
      <c r="N3480" s="491"/>
    </row>
    <row r="3481" spans="13:14" x14ac:dyDescent="0.2">
      <c r="M3481" s="491"/>
      <c r="N3481" s="491"/>
    </row>
    <row r="3482" spans="13:14" x14ac:dyDescent="0.2">
      <c r="M3482" s="491"/>
      <c r="N3482" s="491"/>
    </row>
    <row r="3483" spans="13:14" x14ac:dyDescent="0.2">
      <c r="M3483" s="491"/>
      <c r="N3483" s="491"/>
    </row>
    <row r="3484" spans="13:14" x14ac:dyDescent="0.2">
      <c r="M3484" s="491"/>
      <c r="N3484" s="491"/>
    </row>
    <row r="3485" spans="13:14" x14ac:dyDescent="0.2">
      <c r="M3485" s="491"/>
      <c r="N3485" s="491"/>
    </row>
    <row r="3486" spans="13:14" x14ac:dyDescent="0.2">
      <c r="M3486" s="491"/>
      <c r="N3486" s="491"/>
    </row>
    <row r="3487" spans="13:14" x14ac:dyDescent="0.2">
      <c r="M3487" s="491"/>
      <c r="N3487" s="491"/>
    </row>
    <row r="3488" spans="13:14" x14ac:dyDescent="0.2">
      <c r="M3488" s="491"/>
      <c r="N3488" s="491"/>
    </row>
    <row r="3489" spans="13:14" x14ac:dyDescent="0.2">
      <c r="M3489" s="491"/>
      <c r="N3489" s="491"/>
    </row>
    <row r="3490" spans="13:14" x14ac:dyDescent="0.2">
      <c r="M3490" s="491"/>
      <c r="N3490" s="491"/>
    </row>
    <row r="3491" spans="13:14" x14ac:dyDescent="0.2">
      <c r="M3491" s="491"/>
      <c r="N3491" s="491"/>
    </row>
    <row r="3492" spans="13:14" x14ac:dyDescent="0.2">
      <c r="M3492" s="491"/>
      <c r="N3492" s="491"/>
    </row>
    <row r="3493" spans="13:14" x14ac:dyDescent="0.2">
      <c r="M3493" s="491"/>
      <c r="N3493" s="491"/>
    </row>
    <row r="3494" spans="13:14" x14ac:dyDescent="0.2">
      <c r="M3494" s="491"/>
      <c r="N3494" s="491"/>
    </row>
    <row r="3495" spans="13:14" x14ac:dyDescent="0.2">
      <c r="M3495" s="491"/>
      <c r="N3495" s="491"/>
    </row>
    <row r="3496" spans="13:14" x14ac:dyDescent="0.2">
      <c r="M3496" s="491"/>
      <c r="N3496" s="491"/>
    </row>
    <row r="3497" spans="13:14" x14ac:dyDescent="0.2">
      <c r="M3497" s="491"/>
      <c r="N3497" s="491"/>
    </row>
    <row r="3498" spans="13:14" x14ac:dyDescent="0.2">
      <c r="M3498" s="491"/>
      <c r="N3498" s="491"/>
    </row>
    <row r="3499" spans="13:14" x14ac:dyDescent="0.2">
      <c r="M3499" s="491"/>
      <c r="N3499" s="491"/>
    </row>
    <row r="3500" spans="13:14" x14ac:dyDescent="0.2">
      <c r="M3500" s="491"/>
      <c r="N3500" s="491"/>
    </row>
    <row r="3501" spans="13:14" x14ac:dyDescent="0.2">
      <c r="M3501" s="491"/>
      <c r="N3501" s="491"/>
    </row>
    <row r="3502" spans="13:14" x14ac:dyDescent="0.2">
      <c r="M3502" s="491"/>
      <c r="N3502" s="491"/>
    </row>
    <row r="3503" spans="13:14" x14ac:dyDescent="0.2">
      <c r="M3503" s="491"/>
      <c r="N3503" s="491"/>
    </row>
    <row r="3504" spans="13:14" x14ac:dyDescent="0.2">
      <c r="M3504" s="491"/>
      <c r="N3504" s="491"/>
    </row>
    <row r="3505" spans="13:14" x14ac:dyDescent="0.2">
      <c r="M3505" s="491"/>
      <c r="N3505" s="491"/>
    </row>
    <row r="3506" spans="13:14" x14ac:dyDescent="0.2">
      <c r="M3506" s="491"/>
      <c r="N3506" s="491"/>
    </row>
    <row r="3507" spans="13:14" x14ac:dyDescent="0.2">
      <c r="M3507" s="491"/>
      <c r="N3507" s="491"/>
    </row>
    <row r="3508" spans="13:14" x14ac:dyDescent="0.2">
      <c r="M3508" s="491"/>
      <c r="N3508" s="491"/>
    </row>
    <row r="3509" spans="13:14" x14ac:dyDescent="0.2">
      <c r="M3509" s="491"/>
      <c r="N3509" s="491"/>
    </row>
    <row r="3510" spans="13:14" x14ac:dyDescent="0.2">
      <c r="M3510" s="491"/>
      <c r="N3510" s="491"/>
    </row>
    <row r="3511" spans="13:14" x14ac:dyDescent="0.2">
      <c r="M3511" s="491"/>
      <c r="N3511" s="491"/>
    </row>
    <row r="3512" spans="13:14" x14ac:dyDescent="0.2">
      <c r="M3512" s="491"/>
      <c r="N3512" s="491"/>
    </row>
    <row r="3513" spans="13:14" x14ac:dyDescent="0.2">
      <c r="M3513" s="491"/>
      <c r="N3513" s="491"/>
    </row>
    <row r="3514" spans="13:14" x14ac:dyDescent="0.2">
      <c r="M3514" s="491"/>
      <c r="N3514" s="491"/>
    </row>
    <row r="3515" spans="13:14" x14ac:dyDescent="0.2">
      <c r="M3515" s="491"/>
      <c r="N3515" s="491"/>
    </row>
    <row r="3516" spans="13:14" x14ac:dyDescent="0.2">
      <c r="M3516" s="491"/>
      <c r="N3516" s="491"/>
    </row>
    <row r="3517" spans="13:14" x14ac:dyDescent="0.2">
      <c r="M3517" s="491"/>
      <c r="N3517" s="491"/>
    </row>
    <row r="3518" spans="13:14" x14ac:dyDescent="0.2">
      <c r="M3518" s="491"/>
      <c r="N3518" s="491"/>
    </row>
    <row r="3519" spans="13:14" x14ac:dyDescent="0.2">
      <c r="M3519" s="491"/>
      <c r="N3519" s="491"/>
    </row>
    <row r="3520" spans="13:14" x14ac:dyDescent="0.2">
      <c r="M3520" s="491"/>
      <c r="N3520" s="491"/>
    </row>
    <row r="3521" spans="13:14" x14ac:dyDescent="0.2">
      <c r="M3521" s="491"/>
      <c r="N3521" s="491"/>
    </row>
    <row r="3522" spans="13:14" x14ac:dyDescent="0.2">
      <c r="M3522" s="491"/>
      <c r="N3522" s="491"/>
    </row>
    <row r="3523" spans="13:14" x14ac:dyDescent="0.2">
      <c r="M3523" s="491"/>
      <c r="N3523" s="491"/>
    </row>
    <row r="3524" spans="13:14" x14ac:dyDescent="0.2">
      <c r="M3524" s="491"/>
      <c r="N3524" s="491"/>
    </row>
    <row r="3525" spans="13:14" x14ac:dyDescent="0.2">
      <c r="M3525" s="491"/>
      <c r="N3525" s="491"/>
    </row>
    <row r="3526" spans="13:14" x14ac:dyDescent="0.2">
      <c r="M3526" s="491"/>
      <c r="N3526" s="491"/>
    </row>
    <row r="3527" spans="13:14" x14ac:dyDescent="0.2">
      <c r="M3527" s="491"/>
      <c r="N3527" s="491"/>
    </row>
    <row r="3528" spans="13:14" x14ac:dyDescent="0.2">
      <c r="M3528" s="491"/>
      <c r="N3528" s="491"/>
    </row>
    <row r="3529" spans="13:14" x14ac:dyDescent="0.2">
      <c r="M3529" s="491"/>
      <c r="N3529" s="491"/>
    </row>
    <row r="3530" spans="13:14" x14ac:dyDescent="0.2">
      <c r="M3530" s="491"/>
      <c r="N3530" s="491"/>
    </row>
    <row r="3531" spans="13:14" x14ac:dyDescent="0.2">
      <c r="M3531" s="491"/>
      <c r="N3531" s="491"/>
    </row>
    <row r="3532" spans="13:14" x14ac:dyDescent="0.2">
      <c r="M3532" s="491"/>
      <c r="N3532" s="491"/>
    </row>
    <row r="3533" spans="13:14" x14ac:dyDescent="0.2">
      <c r="M3533" s="491"/>
      <c r="N3533" s="491"/>
    </row>
    <row r="3534" spans="13:14" x14ac:dyDescent="0.2">
      <c r="M3534" s="491"/>
      <c r="N3534" s="491"/>
    </row>
    <row r="3535" spans="13:14" x14ac:dyDescent="0.2">
      <c r="M3535" s="491"/>
      <c r="N3535" s="491"/>
    </row>
    <row r="3536" spans="13:14" x14ac:dyDescent="0.2">
      <c r="M3536" s="491"/>
      <c r="N3536" s="491"/>
    </row>
    <row r="3537" spans="13:14" x14ac:dyDescent="0.2">
      <c r="M3537" s="491"/>
      <c r="N3537" s="491"/>
    </row>
    <row r="3538" spans="13:14" x14ac:dyDescent="0.2">
      <c r="M3538" s="491"/>
      <c r="N3538" s="491"/>
    </row>
    <row r="3539" spans="13:14" x14ac:dyDescent="0.2">
      <c r="M3539" s="491"/>
      <c r="N3539" s="491"/>
    </row>
    <row r="3540" spans="13:14" x14ac:dyDescent="0.2">
      <c r="M3540" s="491"/>
      <c r="N3540" s="491"/>
    </row>
    <row r="3541" spans="13:14" x14ac:dyDescent="0.2">
      <c r="M3541" s="491"/>
      <c r="N3541" s="491"/>
    </row>
    <row r="3542" spans="13:14" x14ac:dyDescent="0.2">
      <c r="M3542" s="491"/>
      <c r="N3542" s="491"/>
    </row>
    <row r="3543" spans="13:14" x14ac:dyDescent="0.2">
      <c r="M3543" s="491"/>
      <c r="N3543" s="491"/>
    </row>
    <row r="3544" spans="13:14" x14ac:dyDescent="0.2">
      <c r="M3544" s="491"/>
      <c r="N3544" s="491"/>
    </row>
    <row r="3545" spans="13:14" x14ac:dyDescent="0.2">
      <c r="M3545" s="491"/>
      <c r="N3545" s="491"/>
    </row>
    <row r="3546" spans="13:14" x14ac:dyDescent="0.2">
      <c r="M3546" s="491"/>
      <c r="N3546" s="491"/>
    </row>
    <row r="3547" spans="13:14" x14ac:dyDescent="0.2">
      <c r="M3547" s="491"/>
      <c r="N3547" s="491"/>
    </row>
    <row r="3548" spans="13:14" x14ac:dyDescent="0.2">
      <c r="M3548" s="491"/>
      <c r="N3548" s="491"/>
    </row>
    <row r="3549" spans="13:14" x14ac:dyDescent="0.2">
      <c r="M3549" s="491"/>
      <c r="N3549" s="491"/>
    </row>
    <row r="3550" spans="13:14" x14ac:dyDescent="0.2">
      <c r="M3550" s="491"/>
      <c r="N3550" s="491"/>
    </row>
    <row r="3551" spans="13:14" x14ac:dyDescent="0.2">
      <c r="M3551" s="491"/>
      <c r="N3551" s="491"/>
    </row>
    <row r="3552" spans="13:14" x14ac:dyDescent="0.2">
      <c r="M3552" s="491"/>
      <c r="N3552" s="491"/>
    </row>
    <row r="3553" spans="13:14" x14ac:dyDescent="0.2">
      <c r="M3553" s="491"/>
      <c r="N3553" s="491"/>
    </row>
    <row r="3554" spans="13:14" x14ac:dyDescent="0.2">
      <c r="M3554" s="491"/>
      <c r="N3554" s="491"/>
    </row>
    <row r="3555" spans="13:14" x14ac:dyDescent="0.2">
      <c r="M3555" s="491"/>
      <c r="N3555" s="491"/>
    </row>
    <row r="3556" spans="13:14" x14ac:dyDescent="0.2">
      <c r="M3556" s="491"/>
      <c r="N3556" s="491"/>
    </row>
    <row r="3557" spans="13:14" x14ac:dyDescent="0.2">
      <c r="M3557" s="491"/>
      <c r="N3557" s="491"/>
    </row>
    <row r="3558" spans="13:14" x14ac:dyDescent="0.2">
      <c r="M3558" s="491"/>
      <c r="N3558" s="491"/>
    </row>
    <row r="3559" spans="13:14" x14ac:dyDescent="0.2">
      <c r="M3559" s="491"/>
      <c r="N3559" s="491"/>
    </row>
    <row r="3560" spans="13:14" x14ac:dyDescent="0.2">
      <c r="M3560" s="491"/>
      <c r="N3560" s="491"/>
    </row>
    <row r="3561" spans="13:14" x14ac:dyDescent="0.2">
      <c r="M3561" s="491"/>
      <c r="N3561" s="491"/>
    </row>
    <row r="3562" spans="13:14" x14ac:dyDescent="0.2">
      <c r="M3562" s="491"/>
      <c r="N3562" s="491"/>
    </row>
    <row r="3563" spans="13:14" x14ac:dyDescent="0.2">
      <c r="M3563" s="491"/>
      <c r="N3563" s="491"/>
    </row>
    <row r="3564" spans="13:14" x14ac:dyDescent="0.2">
      <c r="M3564" s="491"/>
      <c r="N3564" s="491"/>
    </row>
    <row r="3565" spans="13:14" x14ac:dyDescent="0.2">
      <c r="M3565" s="491"/>
      <c r="N3565" s="491"/>
    </row>
    <row r="3566" spans="13:14" x14ac:dyDescent="0.2">
      <c r="M3566" s="491"/>
      <c r="N3566" s="491"/>
    </row>
    <row r="3567" spans="13:14" x14ac:dyDescent="0.2">
      <c r="M3567" s="491"/>
      <c r="N3567" s="491"/>
    </row>
    <row r="3568" spans="13:14" x14ac:dyDescent="0.2">
      <c r="M3568" s="491"/>
      <c r="N3568" s="491"/>
    </row>
    <row r="3569" spans="13:14" x14ac:dyDescent="0.2">
      <c r="M3569" s="491"/>
      <c r="N3569" s="491"/>
    </row>
    <row r="3570" spans="13:14" x14ac:dyDescent="0.2">
      <c r="M3570" s="491"/>
      <c r="N3570" s="491"/>
    </row>
    <row r="3571" spans="13:14" x14ac:dyDescent="0.2">
      <c r="M3571" s="491"/>
      <c r="N3571" s="491"/>
    </row>
    <row r="3572" spans="13:14" x14ac:dyDescent="0.2">
      <c r="M3572" s="491"/>
      <c r="N3572" s="491"/>
    </row>
    <row r="3573" spans="13:14" x14ac:dyDescent="0.2">
      <c r="M3573" s="491"/>
      <c r="N3573" s="491"/>
    </row>
    <row r="3574" spans="13:14" x14ac:dyDescent="0.2">
      <c r="M3574" s="491"/>
      <c r="N3574" s="491"/>
    </row>
    <row r="3575" spans="13:14" x14ac:dyDescent="0.2">
      <c r="M3575" s="491"/>
      <c r="N3575" s="491"/>
    </row>
    <row r="3576" spans="13:14" x14ac:dyDescent="0.2">
      <c r="M3576" s="491"/>
      <c r="N3576" s="491"/>
    </row>
    <row r="3577" spans="13:14" x14ac:dyDescent="0.2">
      <c r="M3577" s="491"/>
      <c r="N3577" s="491"/>
    </row>
    <row r="3578" spans="13:14" x14ac:dyDescent="0.2">
      <c r="M3578" s="491"/>
      <c r="N3578" s="491"/>
    </row>
    <row r="3579" spans="13:14" x14ac:dyDescent="0.2">
      <c r="M3579" s="491"/>
      <c r="N3579" s="491"/>
    </row>
    <row r="3580" spans="13:14" x14ac:dyDescent="0.2">
      <c r="M3580" s="491"/>
      <c r="N3580" s="491"/>
    </row>
    <row r="3581" spans="13:14" x14ac:dyDescent="0.2">
      <c r="M3581" s="491"/>
      <c r="N3581" s="491"/>
    </row>
    <row r="3582" spans="13:14" x14ac:dyDescent="0.2">
      <c r="M3582" s="491"/>
      <c r="N3582" s="491"/>
    </row>
    <row r="3583" spans="13:14" x14ac:dyDescent="0.2">
      <c r="M3583" s="491"/>
      <c r="N3583" s="491"/>
    </row>
    <row r="3584" spans="13:14" x14ac:dyDescent="0.2">
      <c r="M3584" s="491"/>
      <c r="N3584" s="491"/>
    </row>
    <row r="3585" spans="13:14" x14ac:dyDescent="0.2">
      <c r="M3585" s="491"/>
      <c r="N3585" s="491"/>
    </row>
    <row r="3586" spans="13:14" x14ac:dyDescent="0.2">
      <c r="M3586" s="491"/>
      <c r="N3586" s="491"/>
    </row>
    <row r="3587" spans="13:14" x14ac:dyDescent="0.2">
      <c r="M3587" s="491"/>
      <c r="N3587" s="491"/>
    </row>
    <row r="3588" spans="13:14" x14ac:dyDescent="0.2">
      <c r="M3588" s="491"/>
      <c r="N3588" s="491"/>
    </row>
    <row r="3589" spans="13:14" x14ac:dyDescent="0.2">
      <c r="M3589" s="491"/>
      <c r="N3589" s="491"/>
    </row>
    <row r="3590" spans="13:14" x14ac:dyDescent="0.2">
      <c r="M3590" s="491"/>
      <c r="N3590" s="491"/>
    </row>
    <row r="3591" spans="13:14" x14ac:dyDescent="0.2">
      <c r="M3591" s="491"/>
      <c r="N3591" s="491"/>
    </row>
    <row r="3592" spans="13:14" x14ac:dyDescent="0.2">
      <c r="M3592" s="491"/>
      <c r="N3592" s="491"/>
    </row>
    <row r="3593" spans="13:14" x14ac:dyDescent="0.2">
      <c r="M3593" s="491"/>
      <c r="N3593" s="491"/>
    </row>
    <row r="3594" spans="13:14" x14ac:dyDescent="0.2">
      <c r="M3594" s="491"/>
      <c r="N3594" s="491"/>
    </row>
    <row r="3595" spans="13:14" x14ac:dyDescent="0.2">
      <c r="M3595" s="491"/>
      <c r="N3595" s="491"/>
    </row>
    <row r="3596" spans="13:14" x14ac:dyDescent="0.2">
      <c r="M3596" s="491"/>
      <c r="N3596" s="491"/>
    </row>
    <row r="3597" spans="13:14" x14ac:dyDescent="0.2">
      <c r="M3597" s="491"/>
      <c r="N3597" s="491"/>
    </row>
    <row r="3598" spans="13:14" x14ac:dyDescent="0.2">
      <c r="M3598" s="491"/>
      <c r="N3598" s="491"/>
    </row>
    <row r="3599" spans="13:14" x14ac:dyDescent="0.2">
      <c r="M3599" s="491"/>
      <c r="N3599" s="491"/>
    </row>
    <row r="3600" spans="13:14" x14ac:dyDescent="0.2">
      <c r="M3600" s="491"/>
      <c r="N3600" s="491"/>
    </row>
    <row r="3601" spans="13:14" x14ac:dyDescent="0.2">
      <c r="M3601" s="491"/>
      <c r="N3601" s="491"/>
    </row>
    <row r="3602" spans="13:14" x14ac:dyDescent="0.2">
      <c r="M3602" s="491"/>
      <c r="N3602" s="491"/>
    </row>
    <row r="3603" spans="13:14" x14ac:dyDescent="0.2">
      <c r="M3603" s="491"/>
      <c r="N3603" s="491"/>
    </row>
    <row r="3604" spans="13:14" x14ac:dyDescent="0.2">
      <c r="M3604" s="491"/>
      <c r="N3604" s="491"/>
    </row>
    <row r="3605" spans="13:14" x14ac:dyDescent="0.2">
      <c r="M3605" s="491"/>
      <c r="N3605" s="491"/>
    </row>
    <row r="3606" spans="13:14" x14ac:dyDescent="0.2">
      <c r="M3606" s="491"/>
      <c r="N3606" s="491"/>
    </row>
    <row r="3607" spans="13:14" x14ac:dyDescent="0.2">
      <c r="M3607" s="491"/>
      <c r="N3607" s="491"/>
    </row>
    <row r="3608" spans="13:14" x14ac:dyDescent="0.2">
      <c r="M3608" s="491"/>
      <c r="N3608" s="491"/>
    </row>
    <row r="3609" spans="13:14" x14ac:dyDescent="0.2">
      <c r="M3609" s="491"/>
      <c r="N3609" s="491"/>
    </row>
    <row r="3610" spans="13:14" x14ac:dyDescent="0.2">
      <c r="M3610" s="491"/>
      <c r="N3610" s="491"/>
    </row>
    <row r="3611" spans="13:14" x14ac:dyDescent="0.2">
      <c r="M3611" s="491"/>
      <c r="N3611" s="491"/>
    </row>
    <row r="3612" spans="13:14" x14ac:dyDescent="0.2">
      <c r="M3612" s="491"/>
      <c r="N3612" s="491"/>
    </row>
    <row r="3613" spans="13:14" x14ac:dyDescent="0.2">
      <c r="M3613" s="491"/>
      <c r="N3613" s="491"/>
    </row>
    <row r="3614" spans="13:14" x14ac:dyDescent="0.2">
      <c r="M3614" s="491"/>
      <c r="N3614" s="491"/>
    </row>
    <row r="3615" spans="13:14" x14ac:dyDescent="0.2">
      <c r="M3615" s="491"/>
      <c r="N3615" s="491"/>
    </row>
    <row r="3616" spans="13:14" x14ac:dyDescent="0.2">
      <c r="M3616" s="491"/>
      <c r="N3616" s="491"/>
    </row>
    <row r="3617" spans="13:14" x14ac:dyDescent="0.2">
      <c r="M3617" s="491"/>
      <c r="N3617" s="491"/>
    </row>
    <row r="3618" spans="13:14" x14ac:dyDescent="0.2">
      <c r="M3618" s="491"/>
      <c r="N3618" s="491"/>
    </row>
    <row r="3619" spans="13:14" x14ac:dyDescent="0.2">
      <c r="M3619" s="491"/>
      <c r="N3619" s="491"/>
    </row>
    <row r="3620" spans="13:14" x14ac:dyDescent="0.2">
      <c r="M3620" s="491"/>
      <c r="N3620" s="491"/>
    </row>
    <row r="3621" spans="13:14" x14ac:dyDescent="0.2">
      <c r="M3621" s="491"/>
      <c r="N3621" s="491"/>
    </row>
    <row r="3622" spans="13:14" x14ac:dyDescent="0.2">
      <c r="M3622" s="491"/>
      <c r="N3622" s="491"/>
    </row>
    <row r="3623" spans="13:14" x14ac:dyDescent="0.2">
      <c r="M3623" s="491"/>
      <c r="N3623" s="491"/>
    </row>
    <row r="3624" spans="13:14" x14ac:dyDescent="0.2">
      <c r="M3624" s="491"/>
      <c r="N3624" s="491"/>
    </row>
    <row r="3625" spans="13:14" x14ac:dyDescent="0.2">
      <c r="M3625" s="491"/>
      <c r="N3625" s="491"/>
    </row>
    <row r="3626" spans="13:14" x14ac:dyDescent="0.2">
      <c r="M3626" s="491"/>
      <c r="N3626" s="491"/>
    </row>
    <row r="3627" spans="13:14" x14ac:dyDescent="0.2">
      <c r="M3627" s="491"/>
      <c r="N3627" s="491"/>
    </row>
    <row r="3628" spans="13:14" x14ac:dyDescent="0.2">
      <c r="M3628" s="491"/>
      <c r="N3628" s="491"/>
    </row>
    <row r="3629" spans="13:14" x14ac:dyDescent="0.2">
      <c r="M3629" s="491"/>
      <c r="N3629" s="491"/>
    </row>
    <row r="3630" spans="13:14" x14ac:dyDescent="0.2">
      <c r="M3630" s="491"/>
      <c r="N3630" s="491"/>
    </row>
    <row r="3631" spans="13:14" x14ac:dyDescent="0.2">
      <c r="M3631" s="491"/>
      <c r="N3631" s="491"/>
    </row>
    <row r="3632" spans="13:14" x14ac:dyDescent="0.2">
      <c r="M3632" s="491"/>
      <c r="N3632" s="491"/>
    </row>
    <row r="3633" spans="13:14" x14ac:dyDescent="0.2">
      <c r="M3633" s="491"/>
      <c r="N3633" s="491"/>
    </row>
    <row r="3634" spans="13:14" x14ac:dyDescent="0.2">
      <c r="M3634" s="491"/>
      <c r="N3634" s="491"/>
    </row>
    <row r="3635" spans="13:14" x14ac:dyDescent="0.2">
      <c r="M3635" s="491"/>
      <c r="N3635" s="491"/>
    </row>
    <row r="3636" spans="13:14" x14ac:dyDescent="0.2">
      <c r="M3636" s="491"/>
      <c r="N3636" s="491"/>
    </row>
    <row r="3637" spans="13:14" x14ac:dyDescent="0.2">
      <c r="M3637" s="491"/>
      <c r="N3637" s="491"/>
    </row>
    <row r="3638" spans="13:14" x14ac:dyDescent="0.2">
      <c r="M3638" s="491"/>
      <c r="N3638" s="491"/>
    </row>
    <row r="3639" spans="13:14" x14ac:dyDescent="0.2">
      <c r="M3639" s="491"/>
      <c r="N3639" s="491"/>
    </row>
    <row r="3640" spans="13:14" x14ac:dyDescent="0.2">
      <c r="M3640" s="491"/>
      <c r="N3640" s="491"/>
    </row>
    <row r="3641" spans="13:14" x14ac:dyDescent="0.2">
      <c r="M3641" s="491"/>
      <c r="N3641" s="491"/>
    </row>
    <row r="3642" spans="13:14" x14ac:dyDescent="0.2">
      <c r="M3642" s="491"/>
      <c r="N3642" s="491"/>
    </row>
    <row r="3643" spans="13:14" x14ac:dyDescent="0.2">
      <c r="M3643" s="491"/>
      <c r="N3643" s="491"/>
    </row>
    <row r="3644" spans="13:14" x14ac:dyDescent="0.2">
      <c r="M3644" s="491"/>
      <c r="N3644" s="491"/>
    </row>
    <row r="3645" spans="13:14" x14ac:dyDescent="0.2">
      <c r="M3645" s="491"/>
      <c r="N3645" s="491"/>
    </row>
    <row r="3646" spans="13:14" x14ac:dyDescent="0.2">
      <c r="M3646" s="491"/>
      <c r="N3646" s="491"/>
    </row>
    <row r="3647" spans="13:14" x14ac:dyDescent="0.2">
      <c r="M3647" s="491"/>
      <c r="N3647" s="491"/>
    </row>
    <row r="3648" spans="13:14" x14ac:dyDescent="0.2">
      <c r="M3648" s="491"/>
      <c r="N3648" s="491"/>
    </row>
    <row r="3649" spans="13:14" x14ac:dyDescent="0.2">
      <c r="M3649" s="491"/>
      <c r="N3649" s="491"/>
    </row>
    <row r="3650" spans="13:14" x14ac:dyDescent="0.2">
      <c r="M3650" s="491"/>
      <c r="N3650" s="491"/>
    </row>
    <row r="3651" spans="13:14" x14ac:dyDescent="0.2">
      <c r="M3651" s="491"/>
      <c r="N3651" s="491"/>
    </row>
    <row r="3652" spans="13:14" x14ac:dyDescent="0.2">
      <c r="M3652" s="491"/>
      <c r="N3652" s="491"/>
    </row>
    <row r="3653" spans="13:14" x14ac:dyDescent="0.2">
      <c r="M3653" s="491"/>
      <c r="N3653" s="491"/>
    </row>
    <row r="3654" spans="13:14" x14ac:dyDescent="0.2">
      <c r="M3654" s="491"/>
      <c r="N3654" s="491"/>
    </row>
    <row r="3655" spans="13:14" x14ac:dyDescent="0.2">
      <c r="M3655" s="491"/>
      <c r="N3655" s="491"/>
    </row>
    <row r="3656" spans="13:14" x14ac:dyDescent="0.2">
      <c r="M3656" s="491"/>
      <c r="N3656" s="491"/>
    </row>
    <row r="3657" spans="13:14" x14ac:dyDescent="0.2">
      <c r="M3657" s="491"/>
      <c r="N3657" s="491"/>
    </row>
    <row r="3658" spans="13:14" x14ac:dyDescent="0.2">
      <c r="M3658" s="491"/>
      <c r="N3658" s="491"/>
    </row>
    <row r="3659" spans="13:14" x14ac:dyDescent="0.2">
      <c r="M3659" s="491"/>
      <c r="N3659" s="491"/>
    </row>
    <row r="3660" spans="13:14" x14ac:dyDescent="0.2">
      <c r="M3660" s="491"/>
      <c r="N3660" s="491"/>
    </row>
    <row r="3661" spans="13:14" x14ac:dyDescent="0.2">
      <c r="M3661" s="491"/>
      <c r="N3661" s="491"/>
    </row>
    <row r="3662" spans="13:14" x14ac:dyDescent="0.2">
      <c r="M3662" s="491"/>
      <c r="N3662" s="491"/>
    </row>
    <row r="3663" spans="13:14" x14ac:dyDescent="0.2">
      <c r="M3663" s="491"/>
      <c r="N3663" s="491"/>
    </row>
    <row r="3664" spans="13:14" x14ac:dyDescent="0.2">
      <c r="M3664" s="491"/>
      <c r="N3664" s="491"/>
    </row>
    <row r="3665" spans="13:14" x14ac:dyDescent="0.2">
      <c r="M3665" s="491"/>
      <c r="N3665" s="491"/>
    </row>
    <row r="3666" spans="13:14" x14ac:dyDescent="0.2">
      <c r="M3666" s="491"/>
      <c r="N3666" s="491"/>
    </row>
    <row r="3667" spans="13:14" x14ac:dyDescent="0.2">
      <c r="M3667" s="491"/>
      <c r="N3667" s="491"/>
    </row>
    <row r="3668" spans="13:14" x14ac:dyDescent="0.2">
      <c r="M3668" s="491"/>
      <c r="N3668" s="491"/>
    </row>
    <row r="3669" spans="13:14" x14ac:dyDescent="0.2">
      <c r="M3669" s="491"/>
      <c r="N3669" s="491"/>
    </row>
    <row r="3670" spans="13:14" x14ac:dyDescent="0.2">
      <c r="M3670" s="491"/>
      <c r="N3670" s="491"/>
    </row>
    <row r="3671" spans="13:14" x14ac:dyDescent="0.2">
      <c r="M3671" s="491"/>
      <c r="N3671" s="491"/>
    </row>
    <row r="3672" spans="13:14" x14ac:dyDescent="0.2">
      <c r="M3672" s="491"/>
      <c r="N3672" s="491"/>
    </row>
    <row r="3673" spans="13:14" x14ac:dyDescent="0.2">
      <c r="M3673" s="491"/>
      <c r="N3673" s="491"/>
    </row>
    <row r="3674" spans="13:14" x14ac:dyDescent="0.2">
      <c r="M3674" s="491"/>
      <c r="N3674" s="491"/>
    </row>
    <row r="3675" spans="13:14" x14ac:dyDescent="0.2">
      <c r="M3675" s="491"/>
      <c r="N3675" s="491"/>
    </row>
    <row r="3676" spans="13:14" x14ac:dyDescent="0.2">
      <c r="M3676" s="491"/>
      <c r="N3676" s="491"/>
    </row>
    <row r="3677" spans="13:14" x14ac:dyDescent="0.2">
      <c r="M3677" s="491"/>
      <c r="N3677" s="491"/>
    </row>
    <row r="3678" spans="13:14" x14ac:dyDescent="0.2">
      <c r="M3678" s="491"/>
      <c r="N3678" s="491"/>
    </row>
    <row r="3679" spans="13:14" x14ac:dyDescent="0.2">
      <c r="M3679" s="491"/>
      <c r="N3679" s="491"/>
    </row>
    <row r="3680" spans="13:14" x14ac:dyDescent="0.2">
      <c r="M3680" s="491"/>
      <c r="N3680" s="491"/>
    </row>
    <row r="3681" spans="13:14" x14ac:dyDescent="0.2">
      <c r="M3681" s="491"/>
      <c r="N3681" s="491"/>
    </row>
    <row r="3682" spans="13:14" x14ac:dyDescent="0.2">
      <c r="M3682" s="491"/>
      <c r="N3682" s="491"/>
    </row>
    <row r="3683" spans="13:14" x14ac:dyDescent="0.2">
      <c r="M3683" s="491"/>
      <c r="N3683" s="491"/>
    </row>
    <row r="3684" spans="13:14" x14ac:dyDescent="0.2">
      <c r="M3684" s="491"/>
      <c r="N3684" s="491"/>
    </row>
    <row r="3685" spans="13:14" x14ac:dyDescent="0.2">
      <c r="M3685" s="491"/>
      <c r="N3685" s="491"/>
    </row>
    <row r="3686" spans="13:14" x14ac:dyDescent="0.2">
      <c r="M3686" s="491"/>
      <c r="N3686" s="491"/>
    </row>
    <row r="3687" spans="13:14" x14ac:dyDescent="0.2">
      <c r="M3687" s="491"/>
      <c r="N3687" s="491"/>
    </row>
    <row r="3688" spans="13:14" x14ac:dyDescent="0.2">
      <c r="M3688" s="491"/>
      <c r="N3688" s="491"/>
    </row>
    <row r="3689" spans="13:14" x14ac:dyDescent="0.2">
      <c r="M3689" s="491"/>
      <c r="N3689" s="491"/>
    </row>
    <row r="3690" spans="13:14" x14ac:dyDescent="0.2">
      <c r="M3690" s="491"/>
      <c r="N3690" s="491"/>
    </row>
    <row r="3691" spans="13:14" x14ac:dyDescent="0.2">
      <c r="M3691" s="491"/>
      <c r="N3691" s="491"/>
    </row>
    <row r="3692" spans="13:14" x14ac:dyDescent="0.2">
      <c r="M3692" s="491"/>
      <c r="N3692" s="491"/>
    </row>
    <row r="3693" spans="13:14" x14ac:dyDescent="0.2">
      <c r="M3693" s="491"/>
      <c r="N3693" s="491"/>
    </row>
    <row r="3694" spans="13:14" x14ac:dyDescent="0.2">
      <c r="M3694" s="491"/>
      <c r="N3694" s="491"/>
    </row>
    <row r="3695" spans="13:14" x14ac:dyDescent="0.2">
      <c r="M3695" s="491"/>
      <c r="N3695" s="491"/>
    </row>
    <row r="3696" spans="13:14" x14ac:dyDescent="0.2">
      <c r="M3696" s="491"/>
      <c r="N3696" s="491"/>
    </row>
    <row r="3697" spans="13:14" x14ac:dyDescent="0.2">
      <c r="M3697" s="491"/>
      <c r="N3697" s="491"/>
    </row>
    <row r="3698" spans="13:14" x14ac:dyDescent="0.2">
      <c r="M3698" s="491"/>
      <c r="N3698" s="491"/>
    </row>
    <row r="3699" spans="13:14" x14ac:dyDescent="0.2">
      <c r="M3699" s="491"/>
      <c r="N3699" s="491"/>
    </row>
    <row r="3700" spans="13:14" x14ac:dyDescent="0.2">
      <c r="M3700" s="491"/>
      <c r="N3700" s="491"/>
    </row>
    <row r="3701" spans="13:14" x14ac:dyDescent="0.2">
      <c r="M3701" s="491"/>
      <c r="N3701" s="491"/>
    </row>
    <row r="3702" spans="13:14" x14ac:dyDescent="0.2">
      <c r="M3702" s="491"/>
      <c r="N3702" s="491"/>
    </row>
    <row r="3703" spans="13:14" x14ac:dyDescent="0.2">
      <c r="M3703" s="491"/>
      <c r="N3703" s="491"/>
    </row>
    <row r="3704" spans="13:14" x14ac:dyDescent="0.2">
      <c r="M3704" s="491"/>
      <c r="N3704" s="491"/>
    </row>
    <row r="3705" spans="13:14" x14ac:dyDescent="0.2">
      <c r="M3705" s="491"/>
      <c r="N3705" s="491"/>
    </row>
    <row r="3706" spans="13:14" x14ac:dyDescent="0.2">
      <c r="M3706" s="491"/>
      <c r="N3706" s="491"/>
    </row>
    <row r="3707" spans="13:14" x14ac:dyDescent="0.2">
      <c r="M3707" s="491"/>
      <c r="N3707" s="491"/>
    </row>
    <row r="3708" spans="13:14" x14ac:dyDescent="0.2">
      <c r="M3708" s="491"/>
      <c r="N3708" s="491"/>
    </row>
    <row r="3709" spans="13:14" x14ac:dyDescent="0.2">
      <c r="M3709" s="491"/>
      <c r="N3709" s="491"/>
    </row>
    <row r="3710" spans="13:14" x14ac:dyDescent="0.2">
      <c r="M3710" s="491"/>
      <c r="N3710" s="491"/>
    </row>
    <row r="3711" spans="13:14" x14ac:dyDescent="0.2">
      <c r="M3711" s="491"/>
      <c r="N3711" s="491"/>
    </row>
    <row r="3712" spans="13:14" x14ac:dyDescent="0.2">
      <c r="M3712" s="491"/>
      <c r="N3712" s="491"/>
    </row>
    <row r="3713" spans="13:14" x14ac:dyDescent="0.2">
      <c r="M3713" s="491"/>
      <c r="N3713" s="491"/>
    </row>
    <row r="3714" spans="13:14" x14ac:dyDescent="0.2">
      <c r="M3714" s="491"/>
      <c r="N3714" s="491"/>
    </row>
    <row r="3715" spans="13:14" x14ac:dyDescent="0.2">
      <c r="M3715" s="491"/>
      <c r="N3715" s="491"/>
    </row>
    <row r="3716" spans="13:14" x14ac:dyDescent="0.2">
      <c r="M3716" s="491"/>
      <c r="N3716" s="491"/>
    </row>
    <row r="3717" spans="13:14" x14ac:dyDescent="0.2">
      <c r="M3717" s="491"/>
      <c r="N3717" s="491"/>
    </row>
    <row r="3718" spans="13:14" x14ac:dyDescent="0.2">
      <c r="M3718" s="491"/>
      <c r="N3718" s="491"/>
    </row>
    <row r="3719" spans="13:14" x14ac:dyDescent="0.2">
      <c r="M3719" s="491"/>
      <c r="N3719" s="491"/>
    </row>
    <row r="3720" spans="13:14" x14ac:dyDescent="0.2">
      <c r="M3720" s="491"/>
      <c r="N3720" s="491"/>
    </row>
    <row r="3721" spans="13:14" x14ac:dyDescent="0.2">
      <c r="M3721" s="491"/>
      <c r="N3721" s="491"/>
    </row>
    <row r="3722" spans="13:14" x14ac:dyDescent="0.2">
      <c r="M3722" s="491"/>
      <c r="N3722" s="491"/>
    </row>
    <row r="3723" spans="13:14" x14ac:dyDescent="0.2">
      <c r="M3723" s="491"/>
      <c r="N3723" s="491"/>
    </row>
    <row r="3724" spans="13:14" x14ac:dyDescent="0.2">
      <c r="M3724" s="491"/>
      <c r="N3724" s="491"/>
    </row>
    <row r="3725" spans="13:14" x14ac:dyDescent="0.2">
      <c r="M3725" s="491"/>
      <c r="N3725" s="491"/>
    </row>
    <row r="3726" spans="13:14" x14ac:dyDescent="0.2">
      <c r="M3726" s="491"/>
      <c r="N3726" s="491"/>
    </row>
    <row r="3727" spans="13:14" x14ac:dyDescent="0.2">
      <c r="M3727" s="491"/>
      <c r="N3727" s="491"/>
    </row>
    <row r="3728" spans="13:14" x14ac:dyDescent="0.2">
      <c r="M3728" s="491"/>
      <c r="N3728" s="491"/>
    </row>
    <row r="3729" spans="13:14" x14ac:dyDescent="0.2">
      <c r="M3729" s="491"/>
      <c r="N3729" s="491"/>
    </row>
    <row r="3730" spans="13:14" x14ac:dyDescent="0.2">
      <c r="M3730" s="491"/>
      <c r="N3730" s="491"/>
    </row>
    <row r="3731" spans="13:14" x14ac:dyDescent="0.2">
      <c r="M3731" s="491"/>
      <c r="N3731" s="491"/>
    </row>
    <row r="3732" spans="13:14" x14ac:dyDescent="0.2">
      <c r="M3732" s="491"/>
      <c r="N3732" s="491"/>
    </row>
    <row r="3733" spans="13:14" x14ac:dyDescent="0.2">
      <c r="M3733" s="491"/>
      <c r="N3733" s="491"/>
    </row>
    <row r="3734" spans="13:14" x14ac:dyDescent="0.2">
      <c r="M3734" s="491"/>
      <c r="N3734" s="491"/>
    </row>
    <row r="3735" spans="13:14" x14ac:dyDescent="0.2">
      <c r="M3735" s="491"/>
      <c r="N3735" s="491"/>
    </row>
    <row r="3736" spans="13:14" x14ac:dyDescent="0.2">
      <c r="M3736" s="491"/>
      <c r="N3736" s="491"/>
    </row>
    <row r="3737" spans="13:14" x14ac:dyDescent="0.2">
      <c r="M3737" s="491"/>
      <c r="N3737" s="491"/>
    </row>
    <row r="3738" spans="13:14" x14ac:dyDescent="0.2">
      <c r="M3738" s="491"/>
      <c r="N3738" s="491"/>
    </row>
    <row r="3739" spans="13:14" x14ac:dyDescent="0.2">
      <c r="M3739" s="491"/>
      <c r="N3739" s="491"/>
    </row>
    <row r="3740" spans="13:14" x14ac:dyDescent="0.2">
      <c r="M3740" s="491"/>
      <c r="N3740" s="491"/>
    </row>
    <row r="3741" spans="13:14" x14ac:dyDescent="0.2">
      <c r="M3741" s="491"/>
      <c r="N3741" s="491"/>
    </row>
    <row r="3742" spans="13:14" x14ac:dyDescent="0.2">
      <c r="M3742" s="491"/>
      <c r="N3742" s="491"/>
    </row>
    <row r="3743" spans="13:14" x14ac:dyDescent="0.2">
      <c r="M3743" s="491"/>
      <c r="N3743" s="491"/>
    </row>
    <row r="3744" spans="13:14" x14ac:dyDescent="0.2">
      <c r="M3744" s="491"/>
      <c r="N3744" s="491"/>
    </row>
    <row r="3745" spans="13:14" x14ac:dyDescent="0.2">
      <c r="M3745" s="491"/>
      <c r="N3745" s="491"/>
    </row>
    <row r="3746" spans="13:14" x14ac:dyDescent="0.2">
      <c r="M3746" s="491"/>
      <c r="N3746" s="491"/>
    </row>
    <row r="3747" spans="13:14" x14ac:dyDescent="0.2">
      <c r="M3747" s="491"/>
      <c r="N3747" s="491"/>
    </row>
    <row r="3748" spans="13:14" x14ac:dyDescent="0.2">
      <c r="M3748" s="491"/>
      <c r="N3748" s="491"/>
    </row>
    <row r="3749" spans="13:14" x14ac:dyDescent="0.2">
      <c r="M3749" s="491"/>
      <c r="N3749" s="491"/>
    </row>
    <row r="3750" spans="13:14" x14ac:dyDescent="0.2">
      <c r="M3750" s="491"/>
      <c r="N3750" s="491"/>
    </row>
    <row r="3751" spans="13:14" x14ac:dyDescent="0.2">
      <c r="M3751" s="491"/>
      <c r="N3751" s="491"/>
    </row>
    <row r="3752" spans="13:14" x14ac:dyDescent="0.2">
      <c r="M3752" s="491"/>
      <c r="N3752" s="491"/>
    </row>
    <row r="3753" spans="13:14" x14ac:dyDescent="0.2">
      <c r="M3753" s="491"/>
      <c r="N3753" s="491"/>
    </row>
    <row r="3754" spans="13:14" x14ac:dyDescent="0.2">
      <c r="M3754" s="491"/>
      <c r="N3754" s="491"/>
    </row>
    <row r="3755" spans="13:14" x14ac:dyDescent="0.2">
      <c r="M3755" s="491"/>
      <c r="N3755" s="491"/>
    </row>
    <row r="3756" spans="13:14" x14ac:dyDescent="0.2">
      <c r="M3756" s="491"/>
      <c r="N3756" s="491"/>
    </row>
    <row r="3757" spans="13:14" x14ac:dyDescent="0.2">
      <c r="M3757" s="491"/>
      <c r="N3757" s="491"/>
    </row>
    <row r="3758" spans="13:14" x14ac:dyDescent="0.2">
      <c r="M3758" s="491"/>
      <c r="N3758" s="491"/>
    </row>
    <row r="3759" spans="13:14" x14ac:dyDescent="0.2">
      <c r="M3759" s="491"/>
      <c r="N3759" s="491"/>
    </row>
    <row r="3760" spans="13:14" x14ac:dyDescent="0.2">
      <c r="M3760" s="491"/>
      <c r="N3760" s="491"/>
    </row>
    <row r="3761" spans="13:14" x14ac:dyDescent="0.2">
      <c r="M3761" s="491"/>
      <c r="N3761" s="491"/>
    </row>
    <row r="3762" spans="13:14" x14ac:dyDescent="0.2">
      <c r="M3762" s="491"/>
      <c r="N3762" s="491"/>
    </row>
    <row r="3763" spans="13:14" x14ac:dyDescent="0.2">
      <c r="M3763" s="491"/>
      <c r="N3763" s="491"/>
    </row>
    <row r="3764" spans="13:14" x14ac:dyDescent="0.2">
      <c r="M3764" s="491"/>
      <c r="N3764" s="491"/>
    </row>
    <row r="3765" spans="13:14" x14ac:dyDescent="0.2">
      <c r="M3765" s="491"/>
      <c r="N3765" s="491"/>
    </row>
    <row r="3766" spans="13:14" x14ac:dyDescent="0.2">
      <c r="M3766" s="491"/>
      <c r="N3766" s="491"/>
    </row>
    <row r="3767" spans="13:14" x14ac:dyDescent="0.2">
      <c r="M3767" s="491"/>
      <c r="N3767" s="491"/>
    </row>
    <row r="3768" spans="13:14" x14ac:dyDescent="0.2">
      <c r="M3768" s="491"/>
      <c r="N3768" s="491"/>
    </row>
    <row r="3769" spans="13:14" x14ac:dyDescent="0.2">
      <c r="M3769" s="491"/>
      <c r="N3769" s="491"/>
    </row>
    <row r="3770" spans="13:14" x14ac:dyDescent="0.2">
      <c r="M3770" s="491"/>
      <c r="N3770" s="491"/>
    </row>
    <row r="3771" spans="13:14" x14ac:dyDescent="0.2">
      <c r="M3771" s="491"/>
      <c r="N3771" s="491"/>
    </row>
    <row r="3772" spans="13:14" x14ac:dyDescent="0.2">
      <c r="M3772" s="491"/>
      <c r="N3772" s="491"/>
    </row>
    <row r="3773" spans="13:14" x14ac:dyDescent="0.2">
      <c r="M3773" s="491"/>
      <c r="N3773" s="491"/>
    </row>
    <row r="3774" spans="13:14" x14ac:dyDescent="0.2">
      <c r="M3774" s="491"/>
      <c r="N3774" s="491"/>
    </row>
    <row r="3775" spans="13:14" x14ac:dyDescent="0.2">
      <c r="M3775" s="491"/>
      <c r="N3775" s="491"/>
    </row>
    <row r="3776" spans="13:14" x14ac:dyDescent="0.2">
      <c r="M3776" s="491"/>
      <c r="N3776" s="491"/>
    </row>
    <row r="3777" spans="13:14" x14ac:dyDescent="0.2">
      <c r="M3777" s="491"/>
      <c r="N3777" s="491"/>
    </row>
    <row r="3778" spans="13:14" x14ac:dyDescent="0.2">
      <c r="M3778" s="491"/>
      <c r="N3778" s="491"/>
    </row>
    <row r="3779" spans="13:14" x14ac:dyDescent="0.2">
      <c r="M3779" s="491"/>
      <c r="N3779" s="491"/>
    </row>
    <row r="3780" spans="13:14" x14ac:dyDescent="0.2">
      <c r="M3780" s="491"/>
      <c r="N3780" s="491"/>
    </row>
    <row r="3781" spans="13:14" x14ac:dyDescent="0.2">
      <c r="M3781" s="491"/>
      <c r="N3781" s="491"/>
    </row>
    <row r="3782" spans="13:14" x14ac:dyDescent="0.2">
      <c r="M3782" s="491"/>
      <c r="N3782" s="491"/>
    </row>
    <row r="3783" spans="13:14" x14ac:dyDescent="0.2">
      <c r="M3783" s="491"/>
      <c r="N3783" s="491"/>
    </row>
    <row r="3784" spans="13:14" x14ac:dyDescent="0.2">
      <c r="M3784" s="491"/>
      <c r="N3784" s="491"/>
    </row>
    <row r="3785" spans="13:14" x14ac:dyDescent="0.2">
      <c r="M3785" s="491"/>
      <c r="N3785" s="491"/>
    </row>
    <row r="3786" spans="13:14" x14ac:dyDescent="0.2">
      <c r="M3786" s="491"/>
      <c r="N3786" s="491"/>
    </row>
    <row r="3787" spans="13:14" x14ac:dyDescent="0.2">
      <c r="M3787" s="491"/>
      <c r="N3787" s="491"/>
    </row>
    <row r="3788" spans="13:14" x14ac:dyDescent="0.2">
      <c r="M3788" s="491"/>
      <c r="N3788" s="491"/>
    </row>
    <row r="3789" spans="13:14" x14ac:dyDescent="0.2">
      <c r="M3789" s="491"/>
      <c r="N3789" s="491"/>
    </row>
    <row r="3790" spans="13:14" x14ac:dyDescent="0.2">
      <c r="M3790" s="491"/>
      <c r="N3790" s="491"/>
    </row>
    <row r="3791" spans="13:14" x14ac:dyDescent="0.2">
      <c r="M3791" s="491"/>
      <c r="N3791" s="491"/>
    </row>
    <row r="3792" spans="13:14" x14ac:dyDescent="0.2">
      <c r="M3792" s="491"/>
      <c r="N3792" s="491"/>
    </row>
    <row r="3793" spans="13:14" x14ac:dyDescent="0.2">
      <c r="M3793" s="491"/>
      <c r="N3793" s="491"/>
    </row>
    <row r="3794" spans="13:14" x14ac:dyDescent="0.2">
      <c r="M3794" s="491"/>
      <c r="N3794" s="491"/>
    </row>
    <row r="3795" spans="13:14" x14ac:dyDescent="0.2">
      <c r="M3795" s="491"/>
      <c r="N3795" s="491"/>
    </row>
    <row r="3796" spans="13:14" x14ac:dyDescent="0.2">
      <c r="M3796" s="491"/>
      <c r="N3796" s="491"/>
    </row>
    <row r="3797" spans="13:14" x14ac:dyDescent="0.2">
      <c r="M3797" s="491"/>
      <c r="N3797" s="491"/>
    </row>
    <row r="3798" spans="13:14" x14ac:dyDescent="0.2">
      <c r="M3798" s="491"/>
      <c r="N3798" s="491"/>
    </row>
    <row r="3799" spans="13:14" x14ac:dyDescent="0.2">
      <c r="M3799" s="491"/>
      <c r="N3799" s="491"/>
    </row>
    <row r="3800" spans="13:14" x14ac:dyDescent="0.2">
      <c r="M3800" s="491"/>
      <c r="N3800" s="491"/>
    </row>
    <row r="3801" spans="13:14" x14ac:dyDescent="0.2">
      <c r="M3801" s="491"/>
      <c r="N3801" s="491"/>
    </row>
    <row r="3802" spans="13:14" x14ac:dyDescent="0.2">
      <c r="M3802" s="491"/>
      <c r="N3802" s="491"/>
    </row>
    <row r="3803" spans="13:14" x14ac:dyDescent="0.2">
      <c r="M3803" s="491"/>
      <c r="N3803" s="491"/>
    </row>
    <row r="3804" spans="13:14" x14ac:dyDescent="0.2">
      <c r="M3804" s="491"/>
      <c r="N3804" s="491"/>
    </row>
    <row r="3805" spans="13:14" x14ac:dyDescent="0.2">
      <c r="M3805" s="491"/>
      <c r="N3805" s="491"/>
    </row>
    <row r="3806" spans="13:14" x14ac:dyDescent="0.2">
      <c r="M3806" s="491"/>
      <c r="N3806" s="491"/>
    </row>
    <row r="3807" spans="13:14" x14ac:dyDescent="0.2">
      <c r="M3807" s="491"/>
      <c r="N3807" s="491"/>
    </row>
    <row r="3808" spans="13:14" x14ac:dyDescent="0.2">
      <c r="M3808" s="491"/>
      <c r="N3808" s="491"/>
    </row>
    <row r="3809" spans="13:14" x14ac:dyDescent="0.2">
      <c r="M3809" s="491"/>
      <c r="N3809" s="491"/>
    </row>
    <row r="3810" spans="13:14" x14ac:dyDescent="0.2">
      <c r="M3810" s="491"/>
      <c r="N3810" s="491"/>
    </row>
    <row r="3811" spans="13:14" x14ac:dyDescent="0.2">
      <c r="M3811" s="491"/>
      <c r="N3811" s="491"/>
    </row>
    <row r="3812" spans="13:14" x14ac:dyDescent="0.2">
      <c r="M3812" s="491"/>
      <c r="N3812" s="491"/>
    </row>
    <row r="3813" spans="13:14" x14ac:dyDescent="0.2">
      <c r="M3813" s="491"/>
      <c r="N3813" s="491"/>
    </row>
    <row r="3814" spans="13:14" x14ac:dyDescent="0.2">
      <c r="M3814" s="491"/>
      <c r="N3814" s="491"/>
    </row>
    <row r="3815" spans="13:14" x14ac:dyDescent="0.2">
      <c r="M3815" s="491"/>
      <c r="N3815" s="491"/>
    </row>
    <row r="3816" spans="13:14" x14ac:dyDescent="0.2">
      <c r="M3816" s="491"/>
      <c r="N3816" s="491"/>
    </row>
    <row r="3817" spans="13:14" x14ac:dyDescent="0.2">
      <c r="M3817" s="491"/>
      <c r="N3817" s="491"/>
    </row>
    <row r="3818" spans="13:14" x14ac:dyDescent="0.2">
      <c r="M3818" s="491"/>
      <c r="N3818" s="491"/>
    </row>
    <row r="3819" spans="13:14" x14ac:dyDescent="0.2">
      <c r="M3819" s="491"/>
      <c r="N3819" s="491"/>
    </row>
    <row r="3820" spans="13:14" x14ac:dyDescent="0.2">
      <c r="M3820" s="491"/>
      <c r="N3820" s="491"/>
    </row>
    <row r="3821" spans="13:14" x14ac:dyDescent="0.2">
      <c r="M3821" s="491"/>
      <c r="N3821" s="491"/>
    </row>
    <row r="3822" spans="13:14" x14ac:dyDescent="0.2">
      <c r="M3822" s="491"/>
      <c r="N3822" s="491"/>
    </row>
    <row r="3823" spans="13:14" x14ac:dyDescent="0.2">
      <c r="M3823" s="491"/>
      <c r="N3823" s="491"/>
    </row>
    <row r="3824" spans="13:14" x14ac:dyDescent="0.2">
      <c r="M3824" s="491"/>
      <c r="N3824" s="491"/>
    </row>
    <row r="3825" spans="13:14" x14ac:dyDescent="0.2">
      <c r="M3825" s="491"/>
      <c r="N3825" s="491"/>
    </row>
    <row r="3826" spans="13:14" x14ac:dyDescent="0.2">
      <c r="M3826" s="491"/>
      <c r="N3826" s="491"/>
    </row>
    <row r="3827" spans="13:14" x14ac:dyDescent="0.2">
      <c r="M3827" s="491"/>
      <c r="N3827" s="491"/>
    </row>
    <row r="3828" spans="13:14" x14ac:dyDescent="0.2">
      <c r="M3828" s="491"/>
      <c r="N3828" s="491"/>
    </row>
    <row r="3829" spans="13:14" x14ac:dyDescent="0.2">
      <c r="M3829" s="491"/>
      <c r="N3829" s="491"/>
    </row>
    <row r="3830" spans="13:14" x14ac:dyDescent="0.2">
      <c r="M3830" s="491"/>
      <c r="N3830" s="491"/>
    </row>
    <row r="3831" spans="13:14" x14ac:dyDescent="0.2">
      <c r="M3831" s="491"/>
      <c r="N3831" s="491"/>
    </row>
    <row r="3832" spans="13:14" x14ac:dyDescent="0.2">
      <c r="M3832" s="491"/>
      <c r="N3832" s="491"/>
    </row>
    <row r="3833" spans="13:14" x14ac:dyDescent="0.2">
      <c r="M3833" s="491"/>
      <c r="N3833" s="491"/>
    </row>
    <row r="3834" spans="13:14" x14ac:dyDescent="0.2">
      <c r="M3834" s="491"/>
      <c r="N3834" s="491"/>
    </row>
    <row r="3835" spans="13:14" x14ac:dyDescent="0.2">
      <c r="M3835" s="491"/>
      <c r="N3835" s="491"/>
    </row>
    <row r="3836" spans="13:14" x14ac:dyDescent="0.2">
      <c r="M3836" s="491"/>
      <c r="N3836" s="491"/>
    </row>
    <row r="3837" spans="13:14" x14ac:dyDescent="0.2">
      <c r="M3837" s="491"/>
      <c r="N3837" s="491"/>
    </row>
    <row r="3838" spans="13:14" x14ac:dyDescent="0.2">
      <c r="M3838" s="491"/>
      <c r="N3838" s="491"/>
    </row>
    <row r="3839" spans="13:14" x14ac:dyDescent="0.2">
      <c r="M3839" s="491"/>
      <c r="N3839" s="491"/>
    </row>
    <row r="3840" spans="13:14" x14ac:dyDescent="0.2">
      <c r="M3840" s="491"/>
      <c r="N3840" s="491"/>
    </row>
    <row r="3841" spans="13:14" x14ac:dyDescent="0.2">
      <c r="M3841" s="491"/>
      <c r="N3841" s="491"/>
    </row>
    <row r="3842" spans="13:14" x14ac:dyDescent="0.2">
      <c r="M3842" s="491"/>
      <c r="N3842" s="491"/>
    </row>
    <row r="3843" spans="13:14" x14ac:dyDescent="0.2">
      <c r="M3843" s="491"/>
      <c r="N3843" s="491"/>
    </row>
    <row r="3844" spans="13:14" x14ac:dyDescent="0.2">
      <c r="M3844" s="491"/>
      <c r="N3844" s="491"/>
    </row>
    <row r="3845" spans="13:14" x14ac:dyDescent="0.2">
      <c r="M3845" s="491"/>
      <c r="N3845" s="491"/>
    </row>
    <row r="3846" spans="13:14" x14ac:dyDescent="0.2">
      <c r="M3846" s="491"/>
      <c r="N3846" s="491"/>
    </row>
    <row r="3847" spans="13:14" x14ac:dyDescent="0.2">
      <c r="M3847" s="491"/>
      <c r="N3847" s="491"/>
    </row>
    <row r="3848" spans="13:14" x14ac:dyDescent="0.2">
      <c r="M3848" s="491"/>
      <c r="N3848" s="491"/>
    </row>
    <row r="3849" spans="13:14" x14ac:dyDescent="0.2">
      <c r="M3849" s="491"/>
      <c r="N3849" s="491"/>
    </row>
    <row r="3850" spans="13:14" x14ac:dyDescent="0.2">
      <c r="M3850" s="491"/>
      <c r="N3850" s="491"/>
    </row>
    <row r="3851" spans="13:14" x14ac:dyDescent="0.2">
      <c r="M3851" s="491"/>
      <c r="N3851" s="491"/>
    </row>
    <row r="3852" spans="13:14" x14ac:dyDescent="0.2">
      <c r="M3852" s="491"/>
      <c r="N3852" s="491"/>
    </row>
    <row r="3853" spans="13:14" x14ac:dyDescent="0.2">
      <c r="M3853" s="491"/>
      <c r="N3853" s="491"/>
    </row>
    <row r="3854" spans="13:14" x14ac:dyDescent="0.2">
      <c r="M3854" s="491"/>
      <c r="N3854" s="491"/>
    </row>
    <row r="3855" spans="13:14" x14ac:dyDescent="0.2">
      <c r="M3855" s="491"/>
      <c r="N3855" s="491"/>
    </row>
    <row r="3856" spans="13:14" x14ac:dyDescent="0.2">
      <c r="M3856" s="491"/>
      <c r="N3856" s="491"/>
    </row>
    <row r="3857" spans="13:14" x14ac:dyDescent="0.2">
      <c r="M3857" s="491"/>
      <c r="N3857" s="491"/>
    </row>
    <row r="3858" spans="13:14" x14ac:dyDescent="0.2">
      <c r="M3858" s="491"/>
      <c r="N3858" s="491"/>
    </row>
    <row r="3859" spans="13:14" x14ac:dyDescent="0.2">
      <c r="M3859" s="491"/>
      <c r="N3859" s="491"/>
    </row>
    <row r="3860" spans="13:14" x14ac:dyDescent="0.2">
      <c r="M3860" s="491"/>
      <c r="N3860" s="491"/>
    </row>
    <row r="3861" spans="13:14" x14ac:dyDescent="0.2">
      <c r="M3861" s="491"/>
      <c r="N3861" s="491"/>
    </row>
    <row r="3862" spans="13:14" x14ac:dyDescent="0.2">
      <c r="M3862" s="491"/>
      <c r="N3862" s="491"/>
    </row>
    <row r="3863" spans="13:14" x14ac:dyDescent="0.2">
      <c r="M3863" s="491"/>
      <c r="N3863" s="491"/>
    </row>
    <row r="3864" spans="13:14" x14ac:dyDescent="0.2">
      <c r="M3864" s="491"/>
      <c r="N3864" s="491"/>
    </row>
    <row r="3865" spans="13:14" x14ac:dyDescent="0.2">
      <c r="M3865" s="491"/>
      <c r="N3865" s="491"/>
    </row>
    <row r="3866" spans="13:14" x14ac:dyDescent="0.2">
      <c r="M3866" s="491"/>
      <c r="N3866" s="491"/>
    </row>
    <row r="3867" spans="13:14" x14ac:dyDescent="0.2">
      <c r="M3867" s="491"/>
      <c r="N3867" s="491"/>
    </row>
    <row r="3868" spans="13:14" x14ac:dyDescent="0.2">
      <c r="M3868" s="491"/>
      <c r="N3868" s="491"/>
    </row>
    <row r="3869" spans="13:14" x14ac:dyDescent="0.2">
      <c r="M3869" s="491"/>
      <c r="N3869" s="491"/>
    </row>
    <row r="3870" spans="13:14" x14ac:dyDescent="0.2">
      <c r="M3870" s="491"/>
      <c r="N3870" s="491"/>
    </row>
    <row r="3871" spans="13:14" x14ac:dyDescent="0.2">
      <c r="M3871" s="491"/>
      <c r="N3871" s="491"/>
    </row>
    <row r="3872" spans="13:14" x14ac:dyDescent="0.2">
      <c r="M3872" s="491"/>
      <c r="N3872" s="491"/>
    </row>
    <row r="3873" spans="13:14" x14ac:dyDescent="0.2">
      <c r="M3873" s="491"/>
      <c r="N3873" s="491"/>
    </row>
    <row r="3874" spans="13:14" x14ac:dyDescent="0.2">
      <c r="M3874" s="491"/>
      <c r="N3874" s="491"/>
    </row>
    <row r="3875" spans="13:14" x14ac:dyDescent="0.2">
      <c r="M3875" s="491"/>
      <c r="N3875" s="491"/>
    </row>
    <row r="3876" spans="13:14" x14ac:dyDescent="0.2">
      <c r="M3876" s="491"/>
      <c r="N3876" s="491"/>
    </row>
    <row r="3877" spans="13:14" x14ac:dyDescent="0.2">
      <c r="M3877" s="491"/>
      <c r="N3877" s="491"/>
    </row>
    <row r="3878" spans="13:14" x14ac:dyDescent="0.2">
      <c r="M3878" s="491"/>
      <c r="N3878" s="491"/>
    </row>
    <row r="3879" spans="13:14" x14ac:dyDescent="0.2">
      <c r="M3879" s="491"/>
      <c r="N3879" s="491"/>
    </row>
    <row r="3880" spans="13:14" x14ac:dyDescent="0.2">
      <c r="M3880" s="491"/>
      <c r="N3880" s="491"/>
    </row>
    <row r="3881" spans="13:14" x14ac:dyDescent="0.2">
      <c r="M3881" s="491"/>
      <c r="N3881" s="491"/>
    </row>
    <row r="3882" spans="13:14" x14ac:dyDescent="0.2">
      <c r="M3882" s="491"/>
      <c r="N3882" s="491"/>
    </row>
    <row r="3883" spans="13:14" x14ac:dyDescent="0.2">
      <c r="M3883" s="491"/>
      <c r="N3883" s="491"/>
    </row>
    <row r="3884" spans="13:14" x14ac:dyDescent="0.2">
      <c r="M3884" s="491"/>
      <c r="N3884" s="491"/>
    </row>
    <row r="3885" spans="13:14" x14ac:dyDescent="0.2">
      <c r="M3885" s="491"/>
      <c r="N3885" s="491"/>
    </row>
    <row r="3886" spans="13:14" x14ac:dyDescent="0.2">
      <c r="M3886" s="491"/>
      <c r="N3886" s="491"/>
    </row>
    <row r="3887" spans="13:14" x14ac:dyDescent="0.2">
      <c r="M3887" s="491"/>
      <c r="N3887" s="491"/>
    </row>
    <row r="3888" spans="13:14" x14ac:dyDescent="0.2">
      <c r="M3888" s="491"/>
      <c r="N3888" s="491"/>
    </row>
    <row r="3889" spans="13:14" x14ac:dyDescent="0.2">
      <c r="M3889" s="491"/>
      <c r="N3889" s="491"/>
    </row>
    <row r="3890" spans="13:14" x14ac:dyDescent="0.2">
      <c r="M3890" s="491"/>
      <c r="N3890" s="491"/>
    </row>
    <row r="3891" spans="13:14" x14ac:dyDescent="0.2">
      <c r="M3891" s="491"/>
      <c r="N3891" s="491"/>
    </row>
    <row r="3892" spans="13:14" x14ac:dyDescent="0.2">
      <c r="M3892" s="491"/>
      <c r="N3892" s="491"/>
    </row>
    <row r="3893" spans="13:14" x14ac:dyDescent="0.2">
      <c r="M3893" s="491"/>
      <c r="N3893" s="491"/>
    </row>
    <row r="3894" spans="13:14" x14ac:dyDescent="0.2">
      <c r="M3894" s="491"/>
      <c r="N3894" s="491"/>
    </row>
    <row r="3895" spans="13:14" x14ac:dyDescent="0.2">
      <c r="M3895" s="491"/>
      <c r="N3895" s="491"/>
    </row>
    <row r="3896" spans="13:14" x14ac:dyDescent="0.2">
      <c r="M3896" s="491"/>
      <c r="N3896" s="491"/>
    </row>
    <row r="3897" spans="13:14" x14ac:dyDescent="0.2">
      <c r="M3897" s="491"/>
      <c r="N3897" s="491"/>
    </row>
    <row r="3898" spans="13:14" x14ac:dyDescent="0.2">
      <c r="M3898" s="491"/>
      <c r="N3898" s="491"/>
    </row>
    <row r="3899" spans="13:14" x14ac:dyDescent="0.2">
      <c r="M3899" s="491"/>
      <c r="N3899" s="491"/>
    </row>
    <row r="3900" spans="13:14" x14ac:dyDescent="0.2">
      <c r="M3900" s="491"/>
      <c r="N3900" s="491"/>
    </row>
    <row r="3901" spans="13:14" x14ac:dyDescent="0.2">
      <c r="M3901" s="491"/>
      <c r="N3901" s="491"/>
    </row>
    <row r="3902" spans="13:14" x14ac:dyDescent="0.2">
      <c r="M3902" s="491"/>
      <c r="N3902" s="491"/>
    </row>
    <row r="3903" spans="13:14" x14ac:dyDescent="0.2">
      <c r="M3903" s="491"/>
      <c r="N3903" s="491"/>
    </row>
    <row r="3904" spans="13:14" x14ac:dyDescent="0.2">
      <c r="M3904" s="491"/>
      <c r="N3904" s="491"/>
    </row>
    <row r="3905" spans="13:14" x14ac:dyDescent="0.2">
      <c r="M3905" s="491"/>
      <c r="N3905" s="491"/>
    </row>
    <row r="3906" spans="13:14" x14ac:dyDescent="0.2">
      <c r="M3906" s="491"/>
      <c r="N3906" s="491"/>
    </row>
    <row r="3907" spans="13:14" x14ac:dyDescent="0.2">
      <c r="M3907" s="491"/>
      <c r="N3907" s="491"/>
    </row>
    <row r="3908" spans="13:14" x14ac:dyDescent="0.2">
      <c r="M3908" s="491"/>
      <c r="N3908" s="491"/>
    </row>
    <row r="3909" spans="13:14" x14ac:dyDescent="0.2">
      <c r="M3909" s="491"/>
      <c r="N3909" s="491"/>
    </row>
    <row r="3910" spans="13:14" x14ac:dyDescent="0.2">
      <c r="M3910" s="491"/>
      <c r="N3910" s="491"/>
    </row>
    <row r="3911" spans="13:14" x14ac:dyDescent="0.2">
      <c r="M3911" s="491"/>
      <c r="N3911" s="491"/>
    </row>
    <row r="3912" spans="13:14" x14ac:dyDescent="0.2">
      <c r="M3912" s="491"/>
      <c r="N3912" s="491"/>
    </row>
    <row r="3913" spans="13:14" x14ac:dyDescent="0.2">
      <c r="M3913" s="491"/>
      <c r="N3913" s="491"/>
    </row>
    <row r="3914" spans="13:14" x14ac:dyDescent="0.2">
      <c r="M3914" s="491"/>
      <c r="N3914" s="491"/>
    </row>
    <row r="3915" spans="13:14" x14ac:dyDescent="0.2">
      <c r="M3915" s="491"/>
      <c r="N3915" s="491"/>
    </row>
    <row r="3916" spans="13:14" x14ac:dyDescent="0.2">
      <c r="M3916" s="491"/>
      <c r="N3916" s="491"/>
    </row>
    <row r="3917" spans="13:14" x14ac:dyDescent="0.2">
      <c r="M3917" s="491"/>
      <c r="N3917" s="491"/>
    </row>
    <row r="3918" spans="13:14" x14ac:dyDescent="0.2">
      <c r="M3918" s="491"/>
      <c r="N3918" s="491"/>
    </row>
    <row r="3919" spans="13:14" x14ac:dyDescent="0.2">
      <c r="M3919" s="491"/>
      <c r="N3919" s="491"/>
    </row>
    <row r="3920" spans="13:14" x14ac:dyDescent="0.2">
      <c r="M3920" s="491"/>
      <c r="N3920" s="491"/>
    </row>
    <row r="3921" spans="13:14" x14ac:dyDescent="0.2">
      <c r="M3921" s="491"/>
      <c r="N3921" s="491"/>
    </row>
    <row r="3922" spans="13:14" x14ac:dyDescent="0.2">
      <c r="M3922" s="491"/>
      <c r="N3922" s="491"/>
    </row>
    <row r="3923" spans="13:14" x14ac:dyDescent="0.2">
      <c r="M3923" s="491"/>
      <c r="N3923" s="491"/>
    </row>
    <row r="3924" spans="13:14" x14ac:dyDescent="0.2">
      <c r="M3924" s="491"/>
      <c r="N3924" s="491"/>
    </row>
    <row r="3925" spans="13:14" x14ac:dyDescent="0.2">
      <c r="M3925" s="491"/>
      <c r="N3925" s="491"/>
    </row>
    <row r="3926" spans="13:14" x14ac:dyDescent="0.2">
      <c r="M3926" s="491"/>
      <c r="N3926" s="491"/>
    </row>
    <row r="3927" spans="13:14" x14ac:dyDescent="0.2">
      <c r="M3927" s="491"/>
      <c r="N3927" s="491"/>
    </row>
    <row r="3928" spans="13:14" x14ac:dyDescent="0.2">
      <c r="M3928" s="491"/>
      <c r="N3928" s="491"/>
    </row>
    <row r="3929" spans="13:14" x14ac:dyDescent="0.2">
      <c r="M3929" s="491"/>
      <c r="N3929" s="491"/>
    </row>
    <row r="3930" spans="13:14" x14ac:dyDescent="0.2">
      <c r="M3930" s="491"/>
      <c r="N3930" s="491"/>
    </row>
    <row r="3931" spans="13:14" x14ac:dyDescent="0.2">
      <c r="M3931" s="491"/>
      <c r="N3931" s="491"/>
    </row>
    <row r="3932" spans="13:14" x14ac:dyDescent="0.2">
      <c r="M3932" s="491"/>
      <c r="N3932" s="491"/>
    </row>
    <row r="3933" spans="13:14" x14ac:dyDescent="0.2">
      <c r="M3933" s="491"/>
      <c r="N3933" s="491"/>
    </row>
    <row r="3934" spans="13:14" x14ac:dyDescent="0.2">
      <c r="M3934" s="491"/>
      <c r="N3934" s="491"/>
    </row>
    <row r="3935" spans="13:14" x14ac:dyDescent="0.2">
      <c r="M3935" s="491"/>
      <c r="N3935" s="491"/>
    </row>
    <row r="3936" spans="13:14" x14ac:dyDescent="0.2">
      <c r="M3936" s="491"/>
      <c r="N3936" s="491"/>
    </row>
    <row r="3937" spans="13:14" x14ac:dyDescent="0.2">
      <c r="M3937" s="491"/>
      <c r="N3937" s="491"/>
    </row>
    <row r="3938" spans="13:14" x14ac:dyDescent="0.2">
      <c r="M3938" s="491"/>
      <c r="N3938" s="491"/>
    </row>
    <row r="3939" spans="13:14" x14ac:dyDescent="0.2">
      <c r="M3939" s="491"/>
      <c r="N3939" s="491"/>
    </row>
    <row r="3940" spans="13:14" x14ac:dyDescent="0.2">
      <c r="M3940" s="491"/>
      <c r="N3940" s="491"/>
    </row>
    <row r="3941" spans="13:14" x14ac:dyDescent="0.2">
      <c r="M3941" s="491"/>
      <c r="N3941" s="491"/>
    </row>
    <row r="3942" spans="13:14" x14ac:dyDescent="0.2">
      <c r="M3942" s="491"/>
      <c r="N3942" s="491"/>
    </row>
    <row r="3943" spans="13:14" x14ac:dyDescent="0.2">
      <c r="M3943" s="491"/>
      <c r="N3943" s="491"/>
    </row>
    <row r="3944" spans="13:14" x14ac:dyDescent="0.2">
      <c r="M3944" s="491"/>
      <c r="N3944" s="491"/>
    </row>
    <row r="3945" spans="13:14" x14ac:dyDescent="0.2">
      <c r="M3945" s="491"/>
      <c r="N3945" s="491"/>
    </row>
    <row r="3946" spans="13:14" x14ac:dyDescent="0.2">
      <c r="M3946" s="491"/>
      <c r="N3946" s="491"/>
    </row>
    <row r="3947" spans="13:14" x14ac:dyDescent="0.2">
      <c r="M3947" s="491"/>
      <c r="N3947" s="491"/>
    </row>
    <row r="3948" spans="13:14" x14ac:dyDescent="0.2">
      <c r="M3948" s="491"/>
      <c r="N3948" s="491"/>
    </row>
    <row r="3949" spans="13:14" x14ac:dyDescent="0.2">
      <c r="M3949" s="491"/>
      <c r="N3949" s="491"/>
    </row>
    <row r="3950" spans="13:14" x14ac:dyDescent="0.2">
      <c r="M3950" s="491"/>
      <c r="N3950" s="491"/>
    </row>
    <row r="3951" spans="13:14" x14ac:dyDescent="0.2">
      <c r="M3951" s="491"/>
      <c r="N3951" s="491"/>
    </row>
    <row r="3952" spans="13:14" x14ac:dyDescent="0.2">
      <c r="M3952" s="491"/>
      <c r="N3952" s="491"/>
    </row>
    <row r="3953" spans="13:14" x14ac:dyDescent="0.2">
      <c r="M3953" s="491"/>
      <c r="N3953" s="491"/>
    </row>
    <row r="3954" spans="13:14" x14ac:dyDescent="0.2">
      <c r="M3954" s="491"/>
      <c r="N3954" s="491"/>
    </row>
    <row r="3955" spans="13:14" x14ac:dyDescent="0.2">
      <c r="M3955" s="491"/>
      <c r="N3955" s="491"/>
    </row>
    <row r="3956" spans="13:14" x14ac:dyDescent="0.2">
      <c r="M3956" s="491"/>
      <c r="N3956" s="491"/>
    </row>
    <row r="3957" spans="13:14" x14ac:dyDescent="0.2">
      <c r="M3957" s="491"/>
      <c r="N3957" s="491"/>
    </row>
    <row r="3958" spans="13:14" x14ac:dyDescent="0.2">
      <c r="M3958" s="491"/>
      <c r="N3958" s="491"/>
    </row>
    <row r="3959" spans="13:14" x14ac:dyDescent="0.2">
      <c r="M3959" s="491"/>
      <c r="N3959" s="491"/>
    </row>
    <row r="3960" spans="13:14" x14ac:dyDescent="0.2">
      <c r="M3960" s="491"/>
      <c r="N3960" s="491"/>
    </row>
    <row r="3961" spans="13:14" x14ac:dyDescent="0.2">
      <c r="M3961" s="491"/>
      <c r="N3961" s="491"/>
    </row>
    <row r="3962" spans="13:14" x14ac:dyDescent="0.2">
      <c r="M3962" s="491"/>
      <c r="N3962" s="491"/>
    </row>
    <row r="3963" spans="13:14" x14ac:dyDescent="0.2">
      <c r="M3963" s="491"/>
      <c r="N3963" s="491"/>
    </row>
    <row r="3964" spans="13:14" x14ac:dyDescent="0.2">
      <c r="M3964" s="491"/>
      <c r="N3964" s="491"/>
    </row>
    <row r="3965" spans="13:14" x14ac:dyDescent="0.2">
      <c r="M3965" s="491"/>
      <c r="N3965" s="491"/>
    </row>
    <row r="3966" spans="13:14" x14ac:dyDescent="0.2">
      <c r="M3966" s="491"/>
      <c r="N3966" s="491"/>
    </row>
    <row r="3967" spans="13:14" x14ac:dyDescent="0.2">
      <c r="M3967" s="491"/>
      <c r="N3967" s="491"/>
    </row>
    <row r="3968" spans="13:14" x14ac:dyDescent="0.2">
      <c r="M3968" s="491"/>
      <c r="N3968" s="491"/>
    </row>
    <row r="3969" spans="13:14" x14ac:dyDescent="0.2">
      <c r="M3969" s="491"/>
      <c r="N3969" s="491"/>
    </row>
    <row r="3970" spans="13:14" x14ac:dyDescent="0.2">
      <c r="M3970" s="491"/>
      <c r="N3970" s="491"/>
    </row>
    <row r="3971" spans="13:14" x14ac:dyDescent="0.2">
      <c r="M3971" s="491"/>
      <c r="N3971" s="491"/>
    </row>
    <row r="3972" spans="13:14" x14ac:dyDescent="0.2">
      <c r="M3972" s="491"/>
      <c r="N3972" s="491"/>
    </row>
    <row r="3973" spans="13:14" x14ac:dyDescent="0.2">
      <c r="M3973" s="491"/>
      <c r="N3973" s="491"/>
    </row>
    <row r="3974" spans="13:14" x14ac:dyDescent="0.2">
      <c r="M3974" s="491"/>
      <c r="N3974" s="491"/>
    </row>
    <row r="3975" spans="13:14" x14ac:dyDescent="0.2">
      <c r="M3975" s="491"/>
      <c r="N3975" s="491"/>
    </row>
    <row r="3976" spans="13:14" x14ac:dyDescent="0.2">
      <c r="M3976" s="491"/>
      <c r="N3976" s="491"/>
    </row>
    <row r="3977" spans="13:14" x14ac:dyDescent="0.2">
      <c r="M3977" s="491"/>
      <c r="N3977" s="491"/>
    </row>
    <row r="3978" spans="13:14" x14ac:dyDescent="0.2">
      <c r="M3978" s="491"/>
      <c r="N3978" s="491"/>
    </row>
    <row r="3979" spans="13:14" x14ac:dyDescent="0.2">
      <c r="M3979" s="491"/>
      <c r="N3979" s="491"/>
    </row>
    <row r="3980" spans="13:14" x14ac:dyDescent="0.2">
      <c r="M3980" s="491"/>
      <c r="N3980" s="491"/>
    </row>
    <row r="3981" spans="13:14" x14ac:dyDescent="0.2">
      <c r="M3981" s="491"/>
      <c r="N3981" s="491"/>
    </row>
    <row r="3982" spans="13:14" x14ac:dyDescent="0.2">
      <c r="M3982" s="491"/>
      <c r="N3982" s="491"/>
    </row>
    <row r="3983" spans="13:14" x14ac:dyDescent="0.2">
      <c r="M3983" s="491"/>
      <c r="N3983" s="491"/>
    </row>
    <row r="3984" spans="13:14" x14ac:dyDescent="0.2">
      <c r="M3984" s="491"/>
      <c r="N3984" s="491"/>
    </row>
    <row r="3985" spans="13:14" x14ac:dyDescent="0.2">
      <c r="M3985" s="491"/>
      <c r="N3985" s="491"/>
    </row>
    <row r="3986" spans="13:14" x14ac:dyDescent="0.2">
      <c r="M3986" s="491"/>
      <c r="N3986" s="491"/>
    </row>
    <row r="3987" spans="13:14" x14ac:dyDescent="0.2">
      <c r="M3987" s="491"/>
      <c r="N3987" s="491"/>
    </row>
    <row r="3988" spans="13:14" x14ac:dyDescent="0.2">
      <c r="M3988" s="491"/>
      <c r="N3988" s="491"/>
    </row>
    <row r="3989" spans="13:14" x14ac:dyDescent="0.2">
      <c r="M3989" s="491"/>
      <c r="N3989" s="491"/>
    </row>
    <row r="3990" spans="13:14" x14ac:dyDescent="0.2">
      <c r="M3990" s="491"/>
      <c r="N3990" s="491"/>
    </row>
    <row r="3991" spans="13:14" x14ac:dyDescent="0.2">
      <c r="M3991" s="491"/>
      <c r="N3991" s="491"/>
    </row>
    <row r="3992" spans="13:14" x14ac:dyDescent="0.2">
      <c r="M3992" s="491"/>
      <c r="N3992" s="491"/>
    </row>
    <row r="3993" spans="13:14" x14ac:dyDescent="0.2">
      <c r="M3993" s="491"/>
      <c r="N3993" s="491"/>
    </row>
    <row r="3994" spans="13:14" x14ac:dyDescent="0.2">
      <c r="M3994" s="491"/>
      <c r="N3994" s="491"/>
    </row>
    <row r="3995" spans="13:14" x14ac:dyDescent="0.2">
      <c r="M3995" s="491"/>
      <c r="N3995" s="491"/>
    </row>
    <row r="3996" spans="13:14" x14ac:dyDescent="0.2">
      <c r="M3996" s="491"/>
      <c r="N3996" s="491"/>
    </row>
    <row r="3997" spans="13:14" x14ac:dyDescent="0.2">
      <c r="M3997" s="491"/>
      <c r="N3997" s="491"/>
    </row>
    <row r="3998" spans="13:14" x14ac:dyDescent="0.2">
      <c r="M3998" s="491"/>
      <c r="N3998" s="491"/>
    </row>
    <row r="3999" spans="13:14" x14ac:dyDescent="0.2">
      <c r="M3999" s="491"/>
      <c r="N3999" s="491"/>
    </row>
    <row r="4000" spans="13:14" x14ac:dyDescent="0.2">
      <c r="M4000" s="491"/>
      <c r="N4000" s="491"/>
    </row>
    <row r="4001" spans="13:14" x14ac:dyDescent="0.2">
      <c r="M4001" s="491"/>
      <c r="N4001" s="491"/>
    </row>
    <row r="4002" spans="13:14" x14ac:dyDescent="0.2">
      <c r="M4002" s="491"/>
      <c r="N4002" s="491"/>
    </row>
    <row r="4003" spans="13:14" x14ac:dyDescent="0.2">
      <c r="M4003" s="491"/>
      <c r="N4003" s="491"/>
    </row>
    <row r="4004" spans="13:14" x14ac:dyDescent="0.2">
      <c r="M4004" s="491"/>
      <c r="N4004" s="491"/>
    </row>
    <row r="4005" spans="13:14" x14ac:dyDescent="0.2">
      <c r="M4005" s="491"/>
      <c r="N4005" s="491"/>
    </row>
    <row r="4006" spans="13:14" x14ac:dyDescent="0.2">
      <c r="M4006" s="491"/>
      <c r="N4006" s="491"/>
    </row>
    <row r="4007" spans="13:14" x14ac:dyDescent="0.2">
      <c r="M4007" s="491"/>
      <c r="N4007" s="491"/>
    </row>
    <row r="4008" spans="13:14" x14ac:dyDescent="0.2">
      <c r="M4008" s="491"/>
      <c r="N4008" s="491"/>
    </row>
    <row r="4009" spans="13:14" x14ac:dyDescent="0.2">
      <c r="M4009" s="491"/>
      <c r="N4009" s="491"/>
    </row>
    <row r="4010" spans="13:14" x14ac:dyDescent="0.2">
      <c r="M4010" s="491"/>
      <c r="N4010" s="491"/>
    </row>
    <row r="4011" spans="13:14" x14ac:dyDescent="0.2">
      <c r="M4011" s="491"/>
      <c r="N4011" s="491"/>
    </row>
    <row r="4012" spans="13:14" x14ac:dyDescent="0.2">
      <c r="M4012" s="491"/>
      <c r="N4012" s="491"/>
    </row>
    <row r="4013" spans="13:14" x14ac:dyDescent="0.2">
      <c r="M4013" s="491"/>
      <c r="N4013" s="491"/>
    </row>
    <row r="4014" spans="13:14" x14ac:dyDescent="0.2">
      <c r="M4014" s="491"/>
      <c r="N4014" s="491"/>
    </row>
    <row r="4015" spans="13:14" x14ac:dyDescent="0.2">
      <c r="M4015" s="491"/>
      <c r="N4015" s="491"/>
    </row>
    <row r="4016" spans="13:14" x14ac:dyDescent="0.2">
      <c r="M4016" s="491"/>
      <c r="N4016" s="491"/>
    </row>
    <row r="4017" spans="13:14" x14ac:dyDescent="0.2">
      <c r="M4017" s="491"/>
      <c r="N4017" s="491"/>
    </row>
    <row r="4018" spans="13:14" x14ac:dyDescent="0.2">
      <c r="M4018" s="491"/>
      <c r="N4018" s="491"/>
    </row>
    <row r="4019" spans="13:14" x14ac:dyDescent="0.2">
      <c r="M4019" s="491"/>
      <c r="N4019" s="491"/>
    </row>
    <row r="4020" spans="13:14" x14ac:dyDescent="0.2">
      <c r="M4020" s="491"/>
      <c r="N4020" s="491"/>
    </row>
    <row r="4021" spans="13:14" x14ac:dyDescent="0.2">
      <c r="M4021" s="491"/>
      <c r="N4021" s="491"/>
    </row>
    <row r="4022" spans="13:14" x14ac:dyDescent="0.2">
      <c r="M4022" s="491"/>
      <c r="N4022" s="491"/>
    </row>
    <row r="4023" spans="13:14" x14ac:dyDescent="0.2">
      <c r="M4023" s="491"/>
      <c r="N4023" s="491"/>
    </row>
    <row r="4024" spans="13:14" x14ac:dyDescent="0.2">
      <c r="M4024" s="491"/>
      <c r="N4024" s="491"/>
    </row>
    <row r="4025" spans="13:14" x14ac:dyDescent="0.2">
      <c r="M4025" s="491"/>
      <c r="N4025" s="491"/>
    </row>
    <row r="4026" spans="13:14" x14ac:dyDescent="0.2">
      <c r="M4026" s="491"/>
      <c r="N4026" s="491"/>
    </row>
    <row r="4027" spans="13:14" x14ac:dyDescent="0.2">
      <c r="M4027" s="491"/>
      <c r="N4027" s="491"/>
    </row>
    <row r="4028" spans="13:14" x14ac:dyDescent="0.2">
      <c r="M4028" s="491"/>
      <c r="N4028" s="491"/>
    </row>
    <row r="4029" spans="13:14" x14ac:dyDescent="0.2">
      <c r="M4029" s="491"/>
      <c r="N4029" s="491"/>
    </row>
    <row r="4030" spans="13:14" x14ac:dyDescent="0.2">
      <c r="M4030" s="491"/>
      <c r="N4030" s="491"/>
    </row>
    <row r="4031" spans="13:14" x14ac:dyDescent="0.2">
      <c r="M4031" s="491"/>
      <c r="N4031" s="491"/>
    </row>
    <row r="4032" spans="13:14" x14ac:dyDescent="0.2">
      <c r="M4032" s="491"/>
      <c r="N4032" s="491"/>
    </row>
    <row r="4033" spans="13:14" x14ac:dyDescent="0.2">
      <c r="M4033" s="491"/>
      <c r="N4033" s="491"/>
    </row>
    <row r="4034" spans="13:14" x14ac:dyDescent="0.2">
      <c r="M4034" s="491"/>
      <c r="N4034" s="491"/>
    </row>
    <row r="4035" spans="13:14" x14ac:dyDescent="0.2">
      <c r="M4035" s="491"/>
      <c r="N4035" s="491"/>
    </row>
    <row r="4036" spans="13:14" x14ac:dyDescent="0.2">
      <c r="M4036" s="491"/>
      <c r="N4036" s="491"/>
    </row>
    <row r="4037" spans="13:14" x14ac:dyDescent="0.2">
      <c r="M4037" s="491"/>
      <c r="N4037" s="491"/>
    </row>
    <row r="4038" spans="13:14" x14ac:dyDescent="0.2">
      <c r="M4038" s="491"/>
      <c r="N4038" s="491"/>
    </row>
    <row r="4039" spans="13:14" x14ac:dyDescent="0.2">
      <c r="M4039" s="491"/>
      <c r="N4039" s="491"/>
    </row>
    <row r="4040" spans="13:14" x14ac:dyDescent="0.2">
      <c r="M4040" s="491"/>
      <c r="N4040" s="491"/>
    </row>
    <row r="4041" spans="13:14" x14ac:dyDescent="0.2">
      <c r="M4041" s="491"/>
      <c r="N4041" s="491"/>
    </row>
    <row r="4042" spans="13:14" x14ac:dyDescent="0.2">
      <c r="M4042" s="491"/>
      <c r="N4042" s="491"/>
    </row>
    <row r="4043" spans="13:14" x14ac:dyDescent="0.2">
      <c r="M4043" s="491"/>
      <c r="N4043" s="491"/>
    </row>
    <row r="4044" spans="13:14" x14ac:dyDescent="0.2">
      <c r="M4044" s="491"/>
      <c r="N4044" s="491"/>
    </row>
    <row r="4045" spans="13:14" x14ac:dyDescent="0.2">
      <c r="M4045" s="491"/>
      <c r="N4045" s="491"/>
    </row>
    <row r="4046" spans="13:14" x14ac:dyDescent="0.2">
      <c r="M4046" s="491"/>
      <c r="N4046" s="491"/>
    </row>
    <row r="4047" spans="13:14" x14ac:dyDescent="0.2">
      <c r="M4047" s="491"/>
      <c r="N4047" s="491"/>
    </row>
    <row r="4048" spans="13:14" x14ac:dyDescent="0.2">
      <c r="M4048" s="491"/>
      <c r="N4048" s="491"/>
    </row>
    <row r="4049" spans="13:14" x14ac:dyDescent="0.2">
      <c r="M4049" s="491"/>
      <c r="N4049" s="491"/>
    </row>
    <row r="4050" spans="13:14" x14ac:dyDescent="0.2">
      <c r="M4050" s="491"/>
      <c r="N4050" s="491"/>
    </row>
    <row r="4051" spans="13:14" x14ac:dyDescent="0.2">
      <c r="M4051" s="491"/>
      <c r="N4051" s="491"/>
    </row>
    <row r="4052" spans="13:14" x14ac:dyDescent="0.2">
      <c r="M4052" s="491"/>
      <c r="N4052" s="491"/>
    </row>
    <row r="4053" spans="13:14" x14ac:dyDescent="0.2">
      <c r="M4053" s="491"/>
      <c r="N4053" s="491"/>
    </row>
    <row r="4054" spans="13:14" x14ac:dyDescent="0.2">
      <c r="M4054" s="491"/>
      <c r="N4054" s="491"/>
    </row>
    <row r="4055" spans="13:14" x14ac:dyDescent="0.2">
      <c r="M4055" s="491"/>
      <c r="N4055" s="491"/>
    </row>
    <row r="4056" spans="13:14" x14ac:dyDescent="0.2">
      <c r="M4056" s="491"/>
      <c r="N4056" s="491"/>
    </row>
    <row r="4057" spans="13:14" x14ac:dyDescent="0.2">
      <c r="M4057" s="491"/>
      <c r="N4057" s="491"/>
    </row>
    <row r="4058" spans="13:14" x14ac:dyDescent="0.2">
      <c r="M4058" s="491"/>
      <c r="N4058" s="491"/>
    </row>
    <row r="4059" spans="13:14" x14ac:dyDescent="0.2">
      <c r="M4059" s="491"/>
      <c r="N4059" s="491"/>
    </row>
    <row r="4060" spans="13:14" x14ac:dyDescent="0.2">
      <c r="M4060" s="491"/>
      <c r="N4060" s="491"/>
    </row>
    <row r="4061" spans="13:14" x14ac:dyDescent="0.2">
      <c r="M4061" s="491"/>
      <c r="N4061" s="491"/>
    </row>
    <row r="4062" spans="13:14" x14ac:dyDescent="0.2">
      <c r="M4062" s="491"/>
      <c r="N4062" s="491"/>
    </row>
    <row r="4063" spans="13:14" x14ac:dyDescent="0.2">
      <c r="M4063" s="491"/>
      <c r="N4063" s="491"/>
    </row>
    <row r="4064" spans="13:14" x14ac:dyDescent="0.2">
      <c r="M4064" s="491"/>
      <c r="N4064" s="491"/>
    </row>
    <row r="4065" spans="13:14" x14ac:dyDescent="0.2">
      <c r="M4065" s="491"/>
      <c r="N4065" s="491"/>
    </row>
    <row r="4066" spans="13:14" x14ac:dyDescent="0.2">
      <c r="M4066" s="491"/>
      <c r="N4066" s="491"/>
    </row>
    <row r="4067" spans="13:14" x14ac:dyDescent="0.2">
      <c r="M4067" s="491"/>
      <c r="N4067" s="491"/>
    </row>
    <row r="4068" spans="13:14" x14ac:dyDescent="0.2">
      <c r="M4068" s="491"/>
      <c r="N4068" s="491"/>
    </row>
    <row r="4069" spans="13:14" x14ac:dyDescent="0.2">
      <c r="M4069" s="491"/>
      <c r="N4069" s="491"/>
    </row>
    <row r="4070" spans="13:14" x14ac:dyDescent="0.2">
      <c r="M4070" s="491"/>
      <c r="N4070" s="491"/>
    </row>
    <row r="4071" spans="13:14" x14ac:dyDescent="0.2">
      <c r="M4071" s="491"/>
      <c r="N4071" s="491"/>
    </row>
    <row r="4072" spans="13:14" x14ac:dyDescent="0.2">
      <c r="M4072" s="491"/>
      <c r="N4072" s="491"/>
    </row>
    <row r="4073" spans="13:14" x14ac:dyDescent="0.2">
      <c r="M4073" s="491"/>
      <c r="N4073" s="491"/>
    </row>
    <row r="4074" spans="13:14" x14ac:dyDescent="0.2">
      <c r="M4074" s="491"/>
      <c r="N4074" s="491"/>
    </row>
    <row r="4075" spans="13:14" x14ac:dyDescent="0.2">
      <c r="M4075" s="491"/>
      <c r="N4075" s="491"/>
    </row>
    <row r="4076" spans="13:14" x14ac:dyDescent="0.2">
      <c r="M4076" s="491"/>
      <c r="N4076" s="491"/>
    </row>
    <row r="4077" spans="13:14" x14ac:dyDescent="0.2">
      <c r="M4077" s="491"/>
      <c r="N4077" s="491"/>
    </row>
    <row r="4078" spans="13:14" x14ac:dyDescent="0.2">
      <c r="M4078" s="491"/>
      <c r="N4078" s="491"/>
    </row>
    <row r="4079" spans="13:14" x14ac:dyDescent="0.2">
      <c r="M4079" s="491"/>
      <c r="N4079" s="491"/>
    </row>
    <row r="4080" spans="13:14" x14ac:dyDescent="0.2">
      <c r="M4080" s="491"/>
      <c r="N4080" s="491"/>
    </row>
    <row r="4081" spans="13:14" x14ac:dyDescent="0.2">
      <c r="M4081" s="491"/>
      <c r="N4081" s="491"/>
    </row>
    <row r="4082" spans="13:14" x14ac:dyDescent="0.2">
      <c r="M4082" s="491"/>
      <c r="N4082" s="491"/>
    </row>
    <row r="4083" spans="13:14" x14ac:dyDescent="0.2">
      <c r="M4083" s="491"/>
      <c r="N4083" s="491"/>
    </row>
    <row r="4084" spans="13:14" x14ac:dyDescent="0.2">
      <c r="M4084" s="491"/>
      <c r="N4084" s="491"/>
    </row>
    <row r="4085" spans="13:14" x14ac:dyDescent="0.2">
      <c r="M4085" s="491"/>
      <c r="N4085" s="491"/>
    </row>
    <row r="4086" spans="13:14" x14ac:dyDescent="0.2">
      <c r="M4086" s="491"/>
      <c r="N4086" s="491"/>
    </row>
    <row r="4087" spans="13:14" x14ac:dyDescent="0.2">
      <c r="M4087" s="491"/>
      <c r="N4087" s="491"/>
    </row>
    <row r="4088" spans="13:14" x14ac:dyDescent="0.2">
      <c r="M4088" s="491"/>
      <c r="N4088" s="491"/>
    </row>
    <row r="4089" spans="13:14" x14ac:dyDescent="0.2">
      <c r="M4089" s="491"/>
      <c r="N4089" s="491"/>
    </row>
    <row r="4090" spans="13:14" x14ac:dyDescent="0.2">
      <c r="M4090" s="491"/>
      <c r="N4090" s="491"/>
    </row>
    <row r="4091" spans="13:14" x14ac:dyDescent="0.2">
      <c r="M4091" s="491"/>
      <c r="N4091" s="491"/>
    </row>
    <row r="4092" spans="13:14" x14ac:dyDescent="0.2">
      <c r="M4092" s="491"/>
      <c r="N4092" s="491"/>
    </row>
    <row r="4093" spans="13:14" x14ac:dyDescent="0.2">
      <c r="M4093" s="491"/>
      <c r="N4093" s="491"/>
    </row>
    <row r="4094" spans="13:14" x14ac:dyDescent="0.2">
      <c r="M4094" s="491"/>
      <c r="N4094" s="491"/>
    </row>
    <row r="4095" spans="13:14" x14ac:dyDescent="0.2">
      <c r="M4095" s="491"/>
      <c r="N4095" s="491"/>
    </row>
    <row r="4096" spans="13:14" x14ac:dyDescent="0.2">
      <c r="M4096" s="491"/>
      <c r="N4096" s="491"/>
    </row>
    <row r="4097" spans="13:14" x14ac:dyDescent="0.2">
      <c r="M4097" s="491"/>
      <c r="N4097" s="491"/>
    </row>
    <row r="4098" spans="13:14" x14ac:dyDescent="0.2">
      <c r="M4098" s="491"/>
      <c r="N4098" s="491"/>
    </row>
    <row r="4099" spans="13:14" x14ac:dyDescent="0.2">
      <c r="M4099" s="491"/>
      <c r="N4099" s="491"/>
    </row>
    <row r="4100" spans="13:14" x14ac:dyDescent="0.2">
      <c r="M4100" s="491"/>
      <c r="N4100" s="491"/>
    </row>
    <row r="4101" spans="13:14" x14ac:dyDescent="0.2">
      <c r="M4101" s="491"/>
      <c r="N4101" s="491"/>
    </row>
    <row r="4102" spans="13:14" x14ac:dyDescent="0.2">
      <c r="M4102" s="491"/>
      <c r="N4102" s="491"/>
    </row>
    <row r="4103" spans="13:14" x14ac:dyDescent="0.2">
      <c r="M4103" s="491"/>
      <c r="N4103" s="491"/>
    </row>
    <row r="4104" spans="13:14" x14ac:dyDescent="0.2">
      <c r="M4104" s="491"/>
      <c r="N4104" s="491"/>
    </row>
    <row r="4105" spans="13:14" x14ac:dyDescent="0.2">
      <c r="M4105" s="491"/>
      <c r="N4105" s="491"/>
    </row>
    <row r="4106" spans="13:14" x14ac:dyDescent="0.2">
      <c r="M4106" s="491"/>
      <c r="N4106" s="491"/>
    </row>
    <row r="4107" spans="13:14" x14ac:dyDescent="0.2">
      <c r="M4107" s="491"/>
      <c r="N4107" s="491"/>
    </row>
    <row r="4108" spans="13:14" x14ac:dyDescent="0.2">
      <c r="M4108" s="491"/>
      <c r="N4108" s="491"/>
    </row>
    <row r="4109" spans="13:14" x14ac:dyDescent="0.2">
      <c r="M4109" s="491"/>
      <c r="N4109" s="491"/>
    </row>
    <row r="4110" spans="13:14" x14ac:dyDescent="0.2">
      <c r="M4110" s="491"/>
      <c r="N4110" s="491"/>
    </row>
    <row r="4111" spans="13:14" x14ac:dyDescent="0.2">
      <c r="M4111" s="491"/>
      <c r="N4111" s="491"/>
    </row>
    <row r="4112" spans="13:14" x14ac:dyDescent="0.2">
      <c r="M4112" s="491"/>
      <c r="N4112" s="491"/>
    </row>
    <row r="4113" spans="13:14" x14ac:dyDescent="0.2">
      <c r="M4113" s="491"/>
      <c r="N4113" s="491"/>
    </row>
    <row r="4114" spans="13:14" x14ac:dyDescent="0.2">
      <c r="M4114" s="491"/>
      <c r="N4114" s="491"/>
    </row>
    <row r="4115" spans="13:14" x14ac:dyDescent="0.2">
      <c r="M4115" s="491"/>
      <c r="N4115" s="491"/>
    </row>
    <row r="4116" spans="13:14" x14ac:dyDescent="0.2">
      <c r="M4116" s="491"/>
      <c r="N4116" s="491"/>
    </row>
    <row r="4117" spans="13:14" x14ac:dyDescent="0.2">
      <c r="M4117" s="491"/>
      <c r="N4117" s="491"/>
    </row>
    <row r="4118" spans="13:14" x14ac:dyDescent="0.2">
      <c r="M4118" s="491"/>
      <c r="N4118" s="491"/>
    </row>
    <row r="4119" spans="13:14" x14ac:dyDescent="0.2">
      <c r="M4119" s="491"/>
      <c r="N4119" s="491"/>
    </row>
    <row r="4120" spans="13:14" x14ac:dyDescent="0.2">
      <c r="M4120" s="491"/>
      <c r="N4120" s="491"/>
    </row>
    <row r="4121" spans="13:14" x14ac:dyDescent="0.2">
      <c r="M4121" s="491"/>
      <c r="N4121" s="491"/>
    </row>
    <row r="4122" spans="13:14" x14ac:dyDescent="0.2">
      <c r="M4122" s="491"/>
      <c r="N4122" s="491"/>
    </row>
    <row r="4123" spans="13:14" x14ac:dyDescent="0.2">
      <c r="M4123" s="491"/>
      <c r="N4123" s="491"/>
    </row>
    <row r="4124" spans="13:14" x14ac:dyDescent="0.2">
      <c r="M4124" s="491"/>
      <c r="N4124" s="491"/>
    </row>
    <row r="4125" spans="13:14" x14ac:dyDescent="0.2">
      <c r="M4125" s="491"/>
      <c r="N4125" s="491"/>
    </row>
    <row r="4126" spans="13:14" x14ac:dyDescent="0.2">
      <c r="M4126" s="491"/>
      <c r="N4126" s="491"/>
    </row>
    <row r="4127" spans="13:14" x14ac:dyDescent="0.2">
      <c r="M4127" s="491"/>
      <c r="N4127" s="491"/>
    </row>
    <row r="4128" spans="13:14" x14ac:dyDescent="0.2">
      <c r="M4128" s="491"/>
      <c r="N4128" s="491"/>
    </row>
    <row r="4129" spans="13:14" x14ac:dyDescent="0.2">
      <c r="M4129" s="491"/>
      <c r="N4129" s="491"/>
    </row>
    <row r="4130" spans="13:14" x14ac:dyDescent="0.2">
      <c r="M4130" s="491"/>
      <c r="N4130" s="491"/>
    </row>
    <row r="4131" spans="13:14" x14ac:dyDescent="0.2">
      <c r="M4131" s="491"/>
      <c r="N4131" s="491"/>
    </row>
    <row r="4132" spans="13:14" x14ac:dyDescent="0.2">
      <c r="M4132" s="491"/>
      <c r="N4132" s="491"/>
    </row>
    <row r="4133" spans="13:14" x14ac:dyDescent="0.2">
      <c r="M4133" s="491"/>
      <c r="N4133" s="491"/>
    </row>
    <row r="4134" spans="13:14" x14ac:dyDescent="0.2">
      <c r="M4134" s="491"/>
      <c r="N4134" s="491"/>
    </row>
    <row r="4135" spans="13:14" x14ac:dyDescent="0.2">
      <c r="M4135" s="491"/>
      <c r="N4135" s="491"/>
    </row>
    <row r="4136" spans="13:14" x14ac:dyDescent="0.2">
      <c r="M4136" s="491"/>
      <c r="N4136" s="491"/>
    </row>
    <row r="4137" spans="13:14" x14ac:dyDescent="0.2">
      <c r="M4137" s="491"/>
      <c r="N4137" s="491"/>
    </row>
    <row r="4138" spans="13:14" x14ac:dyDescent="0.2">
      <c r="M4138" s="491"/>
      <c r="N4138" s="491"/>
    </row>
    <row r="4139" spans="13:14" x14ac:dyDescent="0.2">
      <c r="M4139" s="491"/>
      <c r="N4139" s="491"/>
    </row>
    <row r="4140" spans="13:14" x14ac:dyDescent="0.2">
      <c r="M4140" s="491"/>
      <c r="N4140" s="491"/>
    </row>
    <row r="4141" spans="13:14" x14ac:dyDescent="0.2">
      <c r="M4141" s="491"/>
      <c r="N4141" s="491"/>
    </row>
    <row r="4142" spans="13:14" x14ac:dyDescent="0.2">
      <c r="M4142" s="491"/>
      <c r="N4142" s="491"/>
    </row>
    <row r="4143" spans="13:14" x14ac:dyDescent="0.2">
      <c r="M4143" s="491"/>
      <c r="N4143" s="491"/>
    </row>
    <row r="4144" spans="13:14" x14ac:dyDescent="0.2">
      <c r="M4144" s="491"/>
      <c r="N4144" s="491"/>
    </row>
    <row r="4145" spans="13:14" x14ac:dyDescent="0.2">
      <c r="M4145" s="491"/>
      <c r="N4145" s="491"/>
    </row>
    <row r="4146" spans="13:14" x14ac:dyDescent="0.2">
      <c r="M4146" s="491"/>
      <c r="N4146" s="491"/>
    </row>
    <row r="4147" spans="13:14" x14ac:dyDescent="0.2">
      <c r="M4147" s="491"/>
      <c r="N4147" s="491"/>
    </row>
    <row r="4148" spans="13:14" x14ac:dyDescent="0.2">
      <c r="M4148" s="491"/>
      <c r="N4148" s="491"/>
    </row>
    <row r="4149" spans="13:14" x14ac:dyDescent="0.2">
      <c r="M4149" s="491"/>
      <c r="N4149" s="491"/>
    </row>
    <row r="4150" spans="13:14" x14ac:dyDescent="0.2">
      <c r="M4150" s="491"/>
      <c r="N4150" s="491"/>
    </row>
    <row r="4151" spans="13:14" x14ac:dyDescent="0.2">
      <c r="M4151" s="491"/>
      <c r="N4151" s="491"/>
    </row>
    <row r="4152" spans="13:14" x14ac:dyDescent="0.2">
      <c r="M4152" s="491"/>
      <c r="N4152" s="491"/>
    </row>
    <row r="4153" spans="13:14" x14ac:dyDescent="0.2">
      <c r="M4153" s="491"/>
      <c r="N4153" s="491"/>
    </row>
    <row r="4154" spans="13:14" x14ac:dyDescent="0.2">
      <c r="M4154" s="491"/>
      <c r="N4154" s="491"/>
    </row>
    <row r="4155" spans="13:14" x14ac:dyDescent="0.2">
      <c r="M4155" s="491"/>
      <c r="N4155" s="491"/>
    </row>
    <row r="4156" spans="13:14" x14ac:dyDescent="0.2">
      <c r="M4156" s="491"/>
      <c r="N4156" s="491"/>
    </row>
    <row r="4157" spans="13:14" x14ac:dyDescent="0.2">
      <c r="M4157" s="491"/>
      <c r="N4157" s="491"/>
    </row>
    <row r="4158" spans="13:14" x14ac:dyDescent="0.2">
      <c r="M4158" s="491"/>
      <c r="N4158" s="491"/>
    </row>
    <row r="4159" spans="13:14" x14ac:dyDescent="0.2">
      <c r="M4159" s="491"/>
      <c r="N4159" s="491"/>
    </row>
    <row r="4160" spans="13:14" x14ac:dyDescent="0.2">
      <c r="M4160" s="491"/>
      <c r="N4160" s="491"/>
    </row>
    <row r="4161" spans="13:14" x14ac:dyDescent="0.2">
      <c r="M4161" s="491"/>
      <c r="N4161" s="491"/>
    </row>
    <row r="4162" spans="13:14" x14ac:dyDescent="0.2">
      <c r="M4162" s="491"/>
      <c r="N4162" s="491"/>
    </row>
    <row r="4163" spans="13:14" x14ac:dyDescent="0.2">
      <c r="M4163" s="491"/>
      <c r="N4163" s="491"/>
    </row>
    <row r="4164" spans="13:14" x14ac:dyDescent="0.2">
      <c r="M4164" s="491"/>
      <c r="N4164" s="491"/>
    </row>
    <row r="4165" spans="13:14" x14ac:dyDescent="0.2">
      <c r="M4165" s="491"/>
      <c r="N4165" s="491"/>
    </row>
    <row r="4166" spans="13:14" x14ac:dyDescent="0.2">
      <c r="M4166" s="491"/>
      <c r="N4166" s="491"/>
    </row>
    <row r="4167" spans="13:14" x14ac:dyDescent="0.2">
      <c r="M4167" s="491"/>
      <c r="N4167" s="491"/>
    </row>
    <row r="4168" spans="13:14" x14ac:dyDescent="0.2">
      <c r="M4168" s="491"/>
      <c r="N4168" s="491"/>
    </row>
    <row r="4169" spans="13:14" x14ac:dyDescent="0.2">
      <c r="M4169" s="491"/>
      <c r="N4169" s="491"/>
    </row>
    <row r="4170" spans="13:14" x14ac:dyDescent="0.2">
      <c r="M4170" s="491"/>
      <c r="N4170" s="491"/>
    </row>
    <row r="4171" spans="13:14" x14ac:dyDescent="0.2">
      <c r="M4171" s="491"/>
      <c r="N4171" s="491"/>
    </row>
    <row r="4172" spans="13:14" x14ac:dyDescent="0.2">
      <c r="M4172" s="491"/>
      <c r="N4172" s="491"/>
    </row>
    <row r="4173" spans="13:14" x14ac:dyDescent="0.2">
      <c r="M4173" s="491"/>
      <c r="N4173" s="491"/>
    </row>
    <row r="4174" spans="13:14" x14ac:dyDescent="0.2">
      <c r="M4174" s="491"/>
      <c r="N4174" s="491"/>
    </row>
    <row r="4175" spans="13:14" x14ac:dyDescent="0.2">
      <c r="M4175" s="491"/>
      <c r="N4175" s="491"/>
    </row>
    <row r="4176" spans="13:14" x14ac:dyDescent="0.2">
      <c r="M4176" s="491"/>
      <c r="N4176" s="491"/>
    </row>
    <row r="4177" spans="13:14" x14ac:dyDescent="0.2">
      <c r="M4177" s="491"/>
      <c r="N4177" s="491"/>
    </row>
    <row r="4178" spans="13:14" x14ac:dyDescent="0.2">
      <c r="M4178" s="491"/>
      <c r="N4178" s="491"/>
    </row>
    <row r="4179" spans="13:14" x14ac:dyDescent="0.2">
      <c r="M4179" s="491"/>
      <c r="N4179" s="491"/>
    </row>
    <row r="4180" spans="13:14" x14ac:dyDescent="0.2">
      <c r="M4180" s="491"/>
      <c r="N4180" s="491"/>
    </row>
    <row r="4181" spans="13:14" x14ac:dyDescent="0.2">
      <c r="M4181" s="491"/>
      <c r="N4181" s="491"/>
    </row>
    <row r="4182" spans="13:14" x14ac:dyDescent="0.2">
      <c r="M4182" s="491"/>
      <c r="N4182" s="491"/>
    </row>
    <row r="4183" spans="13:14" x14ac:dyDescent="0.2">
      <c r="M4183" s="491"/>
      <c r="N4183" s="491"/>
    </row>
    <row r="4184" spans="13:14" x14ac:dyDescent="0.2">
      <c r="M4184" s="491"/>
      <c r="N4184" s="491"/>
    </row>
    <row r="4185" spans="13:14" x14ac:dyDescent="0.2">
      <c r="M4185" s="491"/>
      <c r="N4185" s="491"/>
    </row>
    <row r="4186" spans="13:14" x14ac:dyDescent="0.2">
      <c r="M4186" s="491"/>
      <c r="N4186" s="491"/>
    </row>
    <row r="4187" spans="13:14" x14ac:dyDescent="0.2">
      <c r="M4187" s="491"/>
      <c r="N4187" s="491"/>
    </row>
    <row r="4188" spans="13:14" x14ac:dyDescent="0.2">
      <c r="M4188" s="491"/>
      <c r="N4188" s="491"/>
    </row>
    <row r="4189" spans="13:14" x14ac:dyDescent="0.2">
      <c r="M4189" s="491"/>
      <c r="N4189" s="491"/>
    </row>
    <row r="4190" spans="13:14" x14ac:dyDescent="0.2">
      <c r="M4190" s="491"/>
      <c r="N4190" s="491"/>
    </row>
    <row r="4191" spans="13:14" x14ac:dyDescent="0.2">
      <c r="M4191" s="491"/>
      <c r="N4191" s="491"/>
    </row>
    <row r="4192" spans="13:14" x14ac:dyDescent="0.2">
      <c r="M4192" s="491"/>
      <c r="N4192" s="491"/>
    </row>
    <row r="4193" spans="13:14" x14ac:dyDescent="0.2">
      <c r="M4193" s="491"/>
      <c r="N4193" s="491"/>
    </row>
    <row r="4194" spans="13:14" x14ac:dyDescent="0.2">
      <c r="M4194" s="491"/>
      <c r="N4194" s="491"/>
    </row>
    <row r="4195" spans="13:14" x14ac:dyDescent="0.2">
      <c r="M4195" s="491"/>
      <c r="N4195" s="491"/>
    </row>
    <row r="4196" spans="13:14" x14ac:dyDescent="0.2">
      <c r="M4196" s="491"/>
      <c r="N4196" s="491"/>
    </row>
    <row r="4197" spans="13:14" x14ac:dyDescent="0.2">
      <c r="M4197" s="491"/>
      <c r="N4197" s="491"/>
    </row>
    <row r="4198" spans="13:14" x14ac:dyDescent="0.2">
      <c r="M4198" s="491"/>
      <c r="N4198" s="491"/>
    </row>
    <row r="4199" spans="13:14" x14ac:dyDescent="0.2">
      <c r="M4199" s="491"/>
      <c r="N4199" s="491"/>
    </row>
    <row r="4200" spans="13:14" x14ac:dyDescent="0.2">
      <c r="M4200" s="491"/>
      <c r="N4200" s="491"/>
    </row>
    <row r="4201" spans="13:14" x14ac:dyDescent="0.2">
      <c r="M4201" s="491"/>
      <c r="N4201" s="491"/>
    </row>
    <row r="4202" spans="13:14" x14ac:dyDescent="0.2">
      <c r="M4202" s="491"/>
      <c r="N4202" s="491"/>
    </row>
    <row r="4203" spans="13:14" x14ac:dyDescent="0.2">
      <c r="M4203" s="491"/>
      <c r="N4203" s="491"/>
    </row>
    <row r="4204" spans="13:14" x14ac:dyDescent="0.2">
      <c r="M4204" s="491"/>
      <c r="N4204" s="491"/>
    </row>
    <row r="4205" spans="13:14" x14ac:dyDescent="0.2">
      <c r="M4205" s="491"/>
      <c r="N4205" s="491"/>
    </row>
    <row r="4206" spans="13:14" x14ac:dyDescent="0.2">
      <c r="M4206" s="491"/>
      <c r="N4206" s="491"/>
    </row>
    <row r="4207" spans="13:14" x14ac:dyDescent="0.2">
      <c r="M4207" s="491"/>
      <c r="N4207" s="491"/>
    </row>
    <row r="4208" spans="13:14" x14ac:dyDescent="0.2">
      <c r="M4208" s="491"/>
      <c r="N4208" s="491"/>
    </row>
    <row r="4209" spans="13:14" x14ac:dyDescent="0.2">
      <c r="M4209" s="491"/>
      <c r="N4209" s="491"/>
    </row>
    <row r="4210" spans="13:14" x14ac:dyDescent="0.2">
      <c r="M4210" s="491"/>
      <c r="N4210" s="491"/>
    </row>
    <row r="4211" spans="13:14" x14ac:dyDescent="0.2">
      <c r="M4211" s="491"/>
      <c r="N4211" s="491"/>
    </row>
    <row r="4212" spans="13:14" x14ac:dyDescent="0.2">
      <c r="M4212" s="491"/>
      <c r="N4212" s="491"/>
    </row>
    <row r="4213" spans="13:14" x14ac:dyDescent="0.2">
      <c r="M4213" s="491"/>
      <c r="N4213" s="491"/>
    </row>
    <row r="4214" spans="13:14" x14ac:dyDescent="0.2">
      <c r="M4214" s="491"/>
      <c r="N4214" s="491"/>
    </row>
    <row r="4215" spans="13:14" x14ac:dyDescent="0.2">
      <c r="M4215" s="491"/>
      <c r="N4215" s="491"/>
    </row>
    <row r="4216" spans="13:14" x14ac:dyDescent="0.2">
      <c r="M4216" s="491"/>
      <c r="N4216" s="491"/>
    </row>
    <row r="4217" spans="13:14" x14ac:dyDescent="0.2">
      <c r="M4217" s="491"/>
      <c r="N4217" s="491"/>
    </row>
    <row r="4218" spans="13:14" x14ac:dyDescent="0.2">
      <c r="M4218" s="491"/>
      <c r="N4218" s="491"/>
    </row>
    <row r="4219" spans="13:14" x14ac:dyDescent="0.2">
      <c r="M4219" s="491"/>
      <c r="N4219" s="491"/>
    </row>
    <row r="4220" spans="13:14" x14ac:dyDescent="0.2">
      <c r="M4220" s="491"/>
      <c r="N4220" s="491"/>
    </row>
    <row r="4221" spans="13:14" x14ac:dyDescent="0.2">
      <c r="M4221" s="491"/>
      <c r="N4221" s="491"/>
    </row>
    <row r="4222" spans="13:14" x14ac:dyDescent="0.2">
      <c r="M4222" s="491"/>
      <c r="N4222" s="491"/>
    </row>
    <row r="4223" spans="13:14" x14ac:dyDescent="0.2">
      <c r="M4223" s="491"/>
      <c r="N4223" s="491"/>
    </row>
    <row r="4224" spans="13:14" x14ac:dyDescent="0.2">
      <c r="M4224" s="491"/>
      <c r="N4224" s="491"/>
    </row>
    <row r="4225" spans="13:14" x14ac:dyDescent="0.2">
      <c r="M4225" s="491"/>
      <c r="N4225" s="491"/>
    </row>
    <row r="4226" spans="13:14" x14ac:dyDescent="0.2">
      <c r="M4226" s="491"/>
      <c r="N4226" s="491"/>
    </row>
    <row r="4227" spans="13:14" x14ac:dyDescent="0.2">
      <c r="M4227" s="491"/>
      <c r="N4227" s="491"/>
    </row>
    <row r="4228" spans="13:14" x14ac:dyDescent="0.2">
      <c r="M4228" s="491"/>
      <c r="N4228" s="491"/>
    </row>
    <row r="4229" spans="13:14" x14ac:dyDescent="0.2">
      <c r="M4229" s="491"/>
      <c r="N4229" s="491"/>
    </row>
    <row r="4230" spans="13:14" x14ac:dyDescent="0.2">
      <c r="M4230" s="491"/>
      <c r="N4230" s="491"/>
    </row>
    <row r="4231" spans="13:14" x14ac:dyDescent="0.2">
      <c r="M4231" s="491"/>
      <c r="N4231" s="491"/>
    </row>
    <row r="4232" spans="13:14" x14ac:dyDescent="0.2">
      <c r="M4232" s="491"/>
      <c r="N4232" s="491"/>
    </row>
    <row r="4233" spans="13:14" x14ac:dyDescent="0.2">
      <c r="M4233" s="491"/>
      <c r="N4233" s="491"/>
    </row>
    <row r="4234" spans="13:14" x14ac:dyDescent="0.2">
      <c r="M4234" s="491"/>
      <c r="N4234" s="491"/>
    </row>
    <row r="4235" spans="13:14" x14ac:dyDescent="0.2">
      <c r="M4235" s="491"/>
      <c r="N4235" s="491"/>
    </row>
    <row r="4236" spans="13:14" x14ac:dyDescent="0.2">
      <c r="M4236" s="491"/>
      <c r="N4236" s="491"/>
    </row>
    <row r="4237" spans="13:14" x14ac:dyDescent="0.2">
      <c r="M4237" s="491"/>
      <c r="N4237" s="491"/>
    </row>
    <row r="4238" spans="13:14" x14ac:dyDescent="0.2">
      <c r="M4238" s="491"/>
      <c r="N4238" s="491"/>
    </row>
    <row r="4239" spans="13:14" x14ac:dyDescent="0.2">
      <c r="M4239" s="491"/>
      <c r="N4239" s="491"/>
    </row>
    <row r="4240" spans="13:14" x14ac:dyDescent="0.2">
      <c r="M4240" s="491"/>
      <c r="N4240" s="491"/>
    </row>
    <row r="4241" spans="13:14" x14ac:dyDescent="0.2">
      <c r="M4241" s="491"/>
      <c r="N4241" s="491"/>
    </row>
    <row r="4242" spans="13:14" x14ac:dyDescent="0.2">
      <c r="M4242" s="491"/>
      <c r="N4242" s="491"/>
    </row>
    <row r="4243" spans="13:14" x14ac:dyDescent="0.2">
      <c r="M4243" s="491"/>
      <c r="N4243" s="491"/>
    </row>
    <row r="4244" spans="13:14" x14ac:dyDescent="0.2">
      <c r="M4244" s="491"/>
      <c r="N4244" s="491"/>
    </row>
    <row r="4245" spans="13:14" x14ac:dyDescent="0.2">
      <c r="M4245" s="491"/>
      <c r="N4245" s="491"/>
    </row>
    <row r="4246" spans="13:14" x14ac:dyDescent="0.2">
      <c r="M4246" s="491"/>
      <c r="N4246" s="491"/>
    </row>
    <row r="4247" spans="13:14" x14ac:dyDescent="0.2">
      <c r="M4247" s="491"/>
      <c r="N4247" s="491"/>
    </row>
    <row r="4248" spans="13:14" x14ac:dyDescent="0.2">
      <c r="M4248" s="491"/>
      <c r="N4248" s="491"/>
    </row>
    <row r="4249" spans="13:14" x14ac:dyDescent="0.2">
      <c r="M4249" s="491"/>
      <c r="N4249" s="491"/>
    </row>
    <row r="4250" spans="13:14" x14ac:dyDescent="0.2">
      <c r="M4250" s="491"/>
      <c r="N4250" s="491"/>
    </row>
    <row r="4251" spans="13:14" x14ac:dyDescent="0.2">
      <c r="M4251" s="491"/>
      <c r="N4251" s="491"/>
    </row>
    <row r="4252" spans="13:14" x14ac:dyDescent="0.2">
      <c r="M4252" s="491"/>
      <c r="N4252" s="491"/>
    </row>
    <row r="4253" spans="13:14" x14ac:dyDescent="0.2">
      <c r="M4253" s="491"/>
      <c r="N4253" s="491"/>
    </row>
    <row r="4254" spans="13:14" x14ac:dyDescent="0.2">
      <c r="M4254" s="491"/>
      <c r="N4254" s="491"/>
    </row>
    <row r="4255" spans="13:14" x14ac:dyDescent="0.2">
      <c r="M4255" s="491"/>
      <c r="N4255" s="491"/>
    </row>
    <row r="4256" spans="13:14" x14ac:dyDescent="0.2">
      <c r="M4256" s="491"/>
      <c r="N4256" s="491"/>
    </row>
    <row r="4257" spans="13:14" x14ac:dyDescent="0.2">
      <c r="M4257" s="491"/>
      <c r="N4257" s="491"/>
    </row>
    <row r="4258" spans="13:14" x14ac:dyDescent="0.2">
      <c r="M4258" s="491"/>
      <c r="N4258" s="491"/>
    </row>
    <row r="4259" spans="13:14" x14ac:dyDescent="0.2">
      <c r="M4259" s="491"/>
      <c r="N4259" s="491"/>
    </row>
    <row r="4260" spans="13:14" x14ac:dyDescent="0.2">
      <c r="M4260" s="491"/>
      <c r="N4260" s="491"/>
    </row>
    <row r="4261" spans="13:14" x14ac:dyDescent="0.2">
      <c r="M4261" s="491"/>
      <c r="N4261" s="491"/>
    </row>
    <row r="4262" spans="13:14" x14ac:dyDescent="0.2">
      <c r="M4262" s="491"/>
      <c r="N4262" s="491"/>
    </row>
    <row r="4263" spans="13:14" x14ac:dyDescent="0.2">
      <c r="M4263" s="491"/>
      <c r="N4263" s="491"/>
    </row>
    <row r="4264" spans="13:14" x14ac:dyDescent="0.2">
      <c r="M4264" s="491"/>
      <c r="N4264" s="491"/>
    </row>
    <row r="4265" spans="13:14" x14ac:dyDescent="0.2">
      <c r="M4265" s="491"/>
      <c r="N4265" s="491"/>
    </row>
    <row r="4266" spans="13:14" x14ac:dyDescent="0.2">
      <c r="M4266" s="491"/>
      <c r="N4266" s="491"/>
    </row>
    <row r="4267" spans="13:14" x14ac:dyDescent="0.2">
      <c r="M4267" s="491"/>
      <c r="N4267" s="491"/>
    </row>
    <row r="4268" spans="13:14" x14ac:dyDescent="0.2">
      <c r="M4268" s="491"/>
      <c r="N4268" s="491"/>
    </row>
    <row r="4269" spans="13:14" x14ac:dyDescent="0.2">
      <c r="M4269" s="491"/>
      <c r="N4269" s="491"/>
    </row>
    <row r="4270" spans="13:14" x14ac:dyDescent="0.2">
      <c r="M4270" s="491"/>
      <c r="N4270" s="491"/>
    </row>
    <row r="4271" spans="13:14" x14ac:dyDescent="0.2">
      <c r="M4271" s="491"/>
      <c r="N4271" s="491"/>
    </row>
    <row r="4272" spans="13:14" x14ac:dyDescent="0.2">
      <c r="M4272" s="491"/>
      <c r="N4272" s="491"/>
    </row>
    <row r="4273" spans="13:14" x14ac:dyDescent="0.2">
      <c r="M4273" s="491"/>
      <c r="N4273" s="491"/>
    </row>
    <row r="4274" spans="13:14" x14ac:dyDescent="0.2">
      <c r="M4274" s="491"/>
      <c r="N4274" s="491"/>
    </row>
    <row r="4275" spans="13:14" x14ac:dyDescent="0.2">
      <c r="M4275" s="491"/>
      <c r="N4275" s="491"/>
    </row>
    <row r="4276" spans="13:14" x14ac:dyDescent="0.2">
      <c r="M4276" s="491"/>
      <c r="N4276" s="491"/>
    </row>
    <row r="4277" spans="13:14" x14ac:dyDescent="0.2">
      <c r="M4277" s="491"/>
      <c r="N4277" s="491"/>
    </row>
    <row r="4278" spans="13:14" x14ac:dyDescent="0.2">
      <c r="M4278" s="491"/>
      <c r="N4278" s="491"/>
    </row>
    <row r="4279" spans="13:14" x14ac:dyDescent="0.2">
      <c r="M4279" s="491"/>
      <c r="N4279" s="491"/>
    </row>
    <row r="4280" spans="13:14" x14ac:dyDescent="0.2">
      <c r="M4280" s="491"/>
      <c r="N4280" s="491"/>
    </row>
    <row r="4281" spans="13:14" x14ac:dyDescent="0.2">
      <c r="M4281" s="491"/>
      <c r="N4281" s="491"/>
    </row>
    <row r="4282" spans="13:14" x14ac:dyDescent="0.2">
      <c r="M4282" s="491"/>
      <c r="N4282" s="491"/>
    </row>
    <row r="4283" spans="13:14" x14ac:dyDescent="0.2">
      <c r="M4283" s="491"/>
      <c r="N4283" s="491"/>
    </row>
    <row r="4284" spans="13:14" x14ac:dyDescent="0.2">
      <c r="M4284" s="491"/>
      <c r="N4284" s="491"/>
    </row>
    <row r="4285" spans="13:14" x14ac:dyDescent="0.2">
      <c r="M4285" s="491"/>
      <c r="N4285" s="491"/>
    </row>
    <row r="4286" spans="13:14" x14ac:dyDescent="0.2">
      <c r="M4286" s="491"/>
      <c r="N4286" s="491"/>
    </row>
    <row r="4287" spans="13:14" x14ac:dyDescent="0.2">
      <c r="M4287" s="491"/>
      <c r="N4287" s="491"/>
    </row>
    <row r="4288" spans="13:14" x14ac:dyDescent="0.2">
      <c r="M4288" s="491"/>
      <c r="N4288" s="491"/>
    </row>
    <row r="4289" spans="13:14" x14ac:dyDescent="0.2">
      <c r="M4289" s="491"/>
      <c r="N4289" s="491"/>
    </row>
    <row r="4290" spans="13:14" x14ac:dyDescent="0.2">
      <c r="M4290" s="491"/>
      <c r="N4290" s="491"/>
    </row>
    <row r="4291" spans="13:14" x14ac:dyDescent="0.2">
      <c r="M4291" s="491"/>
      <c r="N4291" s="491"/>
    </row>
    <row r="4292" spans="13:14" x14ac:dyDescent="0.2">
      <c r="M4292" s="491"/>
      <c r="N4292" s="491"/>
    </row>
    <row r="4293" spans="13:14" x14ac:dyDescent="0.2">
      <c r="M4293" s="491"/>
      <c r="N4293" s="491"/>
    </row>
    <row r="4294" spans="13:14" x14ac:dyDescent="0.2">
      <c r="M4294" s="491"/>
      <c r="N4294" s="491"/>
    </row>
    <row r="4295" spans="13:14" x14ac:dyDescent="0.2">
      <c r="M4295" s="491"/>
      <c r="N4295" s="491"/>
    </row>
    <row r="4296" spans="13:14" x14ac:dyDescent="0.2">
      <c r="M4296" s="491"/>
      <c r="N4296" s="491"/>
    </row>
    <row r="4297" spans="13:14" x14ac:dyDescent="0.2">
      <c r="M4297" s="491"/>
      <c r="N4297" s="491"/>
    </row>
    <row r="4298" spans="13:14" x14ac:dyDescent="0.2">
      <c r="M4298" s="491"/>
      <c r="N4298" s="491"/>
    </row>
    <row r="4299" spans="13:14" x14ac:dyDescent="0.2">
      <c r="M4299" s="491"/>
      <c r="N4299" s="491"/>
    </row>
    <row r="4300" spans="13:14" x14ac:dyDescent="0.2">
      <c r="M4300" s="491"/>
      <c r="N4300" s="491"/>
    </row>
    <row r="4301" spans="13:14" x14ac:dyDescent="0.2">
      <c r="M4301" s="491"/>
      <c r="N4301" s="491"/>
    </row>
    <row r="4302" spans="13:14" x14ac:dyDescent="0.2">
      <c r="M4302" s="491"/>
      <c r="N4302" s="491"/>
    </row>
    <row r="4303" spans="13:14" x14ac:dyDescent="0.2">
      <c r="M4303" s="491"/>
      <c r="N4303" s="491"/>
    </row>
    <row r="4304" spans="13:14" x14ac:dyDescent="0.2">
      <c r="M4304" s="491"/>
      <c r="N4304" s="491"/>
    </row>
    <row r="4305" spans="13:14" x14ac:dyDescent="0.2">
      <c r="M4305" s="491"/>
      <c r="N4305" s="491"/>
    </row>
    <row r="4306" spans="13:14" x14ac:dyDescent="0.2">
      <c r="M4306" s="491"/>
      <c r="N4306" s="491"/>
    </row>
    <row r="4307" spans="13:14" x14ac:dyDescent="0.2">
      <c r="M4307" s="491"/>
      <c r="N4307" s="491"/>
    </row>
    <row r="4308" spans="13:14" x14ac:dyDescent="0.2">
      <c r="M4308" s="491"/>
      <c r="N4308" s="491"/>
    </row>
    <row r="4309" spans="13:14" x14ac:dyDescent="0.2">
      <c r="M4309" s="491"/>
      <c r="N4309" s="491"/>
    </row>
    <row r="4310" spans="13:14" x14ac:dyDescent="0.2">
      <c r="M4310" s="491"/>
      <c r="N4310" s="491"/>
    </row>
    <row r="4311" spans="13:14" x14ac:dyDescent="0.2">
      <c r="M4311" s="491"/>
      <c r="N4311" s="491"/>
    </row>
    <row r="4312" spans="13:14" x14ac:dyDescent="0.2">
      <c r="M4312" s="491"/>
      <c r="N4312" s="491"/>
    </row>
    <row r="4313" spans="13:14" x14ac:dyDescent="0.2">
      <c r="M4313" s="491"/>
      <c r="N4313" s="491"/>
    </row>
    <row r="4314" spans="13:14" x14ac:dyDescent="0.2">
      <c r="M4314" s="491"/>
      <c r="N4314" s="491"/>
    </row>
    <row r="4315" spans="13:14" x14ac:dyDescent="0.2">
      <c r="M4315" s="491"/>
      <c r="N4315" s="491"/>
    </row>
    <row r="4316" spans="13:14" x14ac:dyDescent="0.2">
      <c r="M4316" s="491"/>
      <c r="N4316" s="491"/>
    </row>
    <row r="4317" spans="13:14" x14ac:dyDescent="0.2">
      <c r="M4317" s="491"/>
      <c r="N4317" s="491"/>
    </row>
    <row r="4318" spans="13:14" x14ac:dyDescent="0.2">
      <c r="M4318" s="491"/>
      <c r="N4318" s="491"/>
    </row>
    <row r="4319" spans="13:14" x14ac:dyDescent="0.2">
      <c r="M4319" s="491"/>
      <c r="N4319" s="491"/>
    </row>
    <row r="4320" spans="13:14" x14ac:dyDescent="0.2">
      <c r="M4320" s="491"/>
      <c r="N4320" s="491"/>
    </row>
    <row r="4321" spans="13:14" x14ac:dyDescent="0.2">
      <c r="M4321" s="491"/>
      <c r="N4321" s="491"/>
    </row>
    <row r="4322" spans="13:14" x14ac:dyDescent="0.2">
      <c r="M4322" s="491"/>
      <c r="N4322" s="491"/>
    </row>
    <row r="4323" spans="13:14" x14ac:dyDescent="0.2">
      <c r="M4323" s="491"/>
      <c r="N4323" s="491"/>
    </row>
    <row r="4324" spans="13:14" x14ac:dyDescent="0.2">
      <c r="M4324" s="491"/>
      <c r="N4324" s="491"/>
    </row>
    <row r="4325" spans="13:14" x14ac:dyDescent="0.2">
      <c r="M4325" s="491"/>
      <c r="N4325" s="491"/>
    </row>
    <row r="4326" spans="13:14" x14ac:dyDescent="0.2">
      <c r="M4326" s="491"/>
      <c r="N4326" s="491"/>
    </row>
    <row r="4327" spans="13:14" x14ac:dyDescent="0.2">
      <c r="M4327" s="491"/>
      <c r="N4327" s="491"/>
    </row>
    <row r="4328" spans="13:14" x14ac:dyDescent="0.2">
      <c r="M4328" s="491"/>
      <c r="N4328" s="491"/>
    </row>
    <row r="4329" spans="13:14" x14ac:dyDescent="0.2">
      <c r="M4329" s="491"/>
      <c r="N4329" s="491"/>
    </row>
    <row r="4330" spans="13:14" x14ac:dyDescent="0.2">
      <c r="M4330" s="491"/>
      <c r="N4330" s="491"/>
    </row>
    <row r="4331" spans="13:14" x14ac:dyDescent="0.2">
      <c r="M4331" s="491"/>
      <c r="N4331" s="491"/>
    </row>
    <row r="4332" spans="13:14" x14ac:dyDescent="0.2">
      <c r="M4332" s="491"/>
      <c r="N4332" s="491"/>
    </row>
    <row r="4333" spans="13:14" x14ac:dyDescent="0.2">
      <c r="M4333" s="491"/>
      <c r="N4333" s="491"/>
    </row>
    <row r="4334" spans="13:14" x14ac:dyDescent="0.2">
      <c r="M4334" s="491"/>
      <c r="N4334" s="491"/>
    </row>
    <row r="4335" spans="13:14" x14ac:dyDescent="0.2">
      <c r="M4335" s="491"/>
      <c r="N4335" s="491"/>
    </row>
    <row r="4336" spans="13:14" x14ac:dyDescent="0.2">
      <c r="M4336" s="491"/>
      <c r="N4336" s="491"/>
    </row>
    <row r="4337" spans="13:14" x14ac:dyDescent="0.2">
      <c r="M4337" s="491"/>
      <c r="N4337" s="491"/>
    </row>
    <row r="4338" spans="13:14" x14ac:dyDescent="0.2">
      <c r="M4338" s="491"/>
      <c r="N4338" s="491"/>
    </row>
    <row r="4339" spans="13:14" x14ac:dyDescent="0.2">
      <c r="M4339" s="491"/>
      <c r="N4339" s="491"/>
    </row>
    <row r="4340" spans="13:14" x14ac:dyDescent="0.2">
      <c r="M4340" s="491"/>
      <c r="N4340" s="491"/>
    </row>
    <row r="4341" spans="13:14" x14ac:dyDescent="0.2">
      <c r="M4341" s="491"/>
      <c r="N4341" s="491"/>
    </row>
    <row r="4342" spans="13:14" x14ac:dyDescent="0.2">
      <c r="M4342" s="491"/>
      <c r="N4342" s="491"/>
    </row>
    <row r="4343" spans="13:14" x14ac:dyDescent="0.2">
      <c r="M4343" s="491"/>
      <c r="N4343" s="491"/>
    </row>
    <row r="4344" spans="13:14" x14ac:dyDescent="0.2">
      <c r="M4344" s="491"/>
      <c r="N4344" s="491"/>
    </row>
    <row r="4345" spans="13:14" x14ac:dyDescent="0.2">
      <c r="M4345" s="491"/>
      <c r="N4345" s="491"/>
    </row>
    <row r="4346" spans="13:14" x14ac:dyDescent="0.2">
      <c r="M4346" s="491"/>
      <c r="N4346" s="491"/>
    </row>
    <row r="4347" spans="13:14" x14ac:dyDescent="0.2">
      <c r="M4347" s="491"/>
      <c r="N4347" s="491"/>
    </row>
    <row r="4348" spans="13:14" x14ac:dyDescent="0.2">
      <c r="M4348" s="491"/>
      <c r="N4348" s="491"/>
    </row>
    <row r="4349" spans="13:14" x14ac:dyDescent="0.2">
      <c r="M4349" s="491"/>
      <c r="N4349" s="491"/>
    </row>
    <row r="4350" spans="13:14" x14ac:dyDescent="0.2">
      <c r="M4350" s="491"/>
      <c r="N4350" s="491"/>
    </row>
    <row r="4351" spans="13:14" x14ac:dyDescent="0.2">
      <c r="M4351" s="491"/>
      <c r="N4351" s="491"/>
    </row>
    <row r="4352" spans="13:14" x14ac:dyDescent="0.2">
      <c r="M4352" s="491"/>
      <c r="N4352" s="491"/>
    </row>
    <row r="4353" spans="13:14" x14ac:dyDescent="0.2">
      <c r="M4353" s="491"/>
      <c r="N4353" s="491"/>
    </row>
    <row r="4354" spans="13:14" x14ac:dyDescent="0.2">
      <c r="M4354" s="491"/>
      <c r="N4354" s="491"/>
    </row>
    <row r="4355" spans="13:14" x14ac:dyDescent="0.2">
      <c r="M4355" s="491"/>
      <c r="N4355" s="491"/>
    </row>
    <row r="4356" spans="13:14" x14ac:dyDescent="0.2">
      <c r="M4356" s="491"/>
      <c r="N4356" s="491"/>
    </row>
    <row r="4357" spans="13:14" x14ac:dyDescent="0.2">
      <c r="M4357" s="491"/>
      <c r="N4357" s="491"/>
    </row>
    <row r="4358" spans="13:14" x14ac:dyDescent="0.2">
      <c r="M4358" s="491"/>
      <c r="N4358" s="491"/>
    </row>
    <row r="4359" spans="13:14" x14ac:dyDescent="0.2">
      <c r="M4359" s="491"/>
      <c r="N4359" s="491"/>
    </row>
    <row r="4360" spans="13:14" x14ac:dyDescent="0.2">
      <c r="M4360" s="491"/>
      <c r="N4360" s="491"/>
    </row>
    <row r="4361" spans="13:14" x14ac:dyDescent="0.2">
      <c r="M4361" s="491"/>
      <c r="N4361" s="491"/>
    </row>
    <row r="4362" spans="13:14" x14ac:dyDescent="0.2">
      <c r="M4362" s="491"/>
      <c r="N4362" s="491"/>
    </row>
    <row r="4363" spans="13:14" x14ac:dyDescent="0.2">
      <c r="M4363" s="491"/>
      <c r="N4363" s="491"/>
    </row>
    <row r="4364" spans="13:14" x14ac:dyDescent="0.2">
      <c r="M4364" s="491"/>
      <c r="N4364" s="491"/>
    </row>
    <row r="4365" spans="13:14" x14ac:dyDescent="0.2">
      <c r="M4365" s="491"/>
      <c r="N4365" s="491"/>
    </row>
    <row r="4366" spans="13:14" x14ac:dyDescent="0.2">
      <c r="M4366" s="491"/>
      <c r="N4366" s="491"/>
    </row>
    <row r="4367" spans="13:14" x14ac:dyDescent="0.2">
      <c r="M4367" s="491"/>
      <c r="N4367" s="491"/>
    </row>
    <row r="4368" spans="13:14" x14ac:dyDescent="0.2">
      <c r="M4368" s="491"/>
      <c r="N4368" s="491"/>
    </row>
    <row r="4369" spans="13:14" x14ac:dyDescent="0.2">
      <c r="M4369" s="491"/>
      <c r="N4369" s="491"/>
    </row>
    <row r="4370" spans="13:14" x14ac:dyDescent="0.2">
      <c r="M4370" s="491"/>
      <c r="N4370" s="491"/>
    </row>
    <row r="4371" spans="13:14" x14ac:dyDescent="0.2">
      <c r="M4371" s="491"/>
      <c r="N4371" s="491"/>
    </row>
    <row r="4372" spans="13:14" x14ac:dyDescent="0.2">
      <c r="M4372" s="491"/>
      <c r="N4372" s="491"/>
    </row>
    <row r="4373" spans="13:14" x14ac:dyDescent="0.2">
      <c r="M4373" s="491"/>
      <c r="N4373" s="491"/>
    </row>
    <row r="4374" spans="13:14" x14ac:dyDescent="0.2">
      <c r="M4374" s="491"/>
      <c r="N4374" s="491"/>
    </row>
    <row r="4375" spans="13:14" x14ac:dyDescent="0.2">
      <c r="M4375" s="491"/>
      <c r="N4375" s="491"/>
    </row>
    <row r="4376" spans="13:14" x14ac:dyDescent="0.2">
      <c r="M4376" s="491"/>
      <c r="N4376" s="491"/>
    </row>
    <row r="4377" spans="13:14" x14ac:dyDescent="0.2">
      <c r="M4377" s="491"/>
      <c r="N4377" s="491"/>
    </row>
    <row r="4378" spans="13:14" x14ac:dyDescent="0.2">
      <c r="M4378" s="491"/>
      <c r="N4378" s="491"/>
    </row>
    <row r="4379" spans="13:14" x14ac:dyDescent="0.2">
      <c r="M4379" s="491"/>
      <c r="N4379" s="491"/>
    </row>
    <row r="4380" spans="13:14" x14ac:dyDescent="0.2">
      <c r="M4380" s="491"/>
      <c r="N4380" s="491"/>
    </row>
    <row r="4381" spans="13:14" x14ac:dyDescent="0.2">
      <c r="M4381" s="491"/>
      <c r="N4381" s="491"/>
    </row>
    <row r="4382" spans="13:14" x14ac:dyDescent="0.2">
      <c r="M4382" s="491"/>
      <c r="N4382" s="491"/>
    </row>
    <row r="4383" spans="13:14" x14ac:dyDescent="0.2">
      <c r="M4383" s="491"/>
      <c r="N4383" s="491"/>
    </row>
    <row r="4384" spans="13:14" x14ac:dyDescent="0.2">
      <c r="M4384" s="491"/>
      <c r="N4384" s="491"/>
    </row>
    <row r="4385" spans="13:14" x14ac:dyDescent="0.2">
      <c r="M4385" s="491"/>
      <c r="N4385" s="491"/>
    </row>
    <row r="4386" spans="13:14" x14ac:dyDescent="0.2">
      <c r="M4386" s="491"/>
      <c r="N4386" s="491"/>
    </row>
    <row r="4387" spans="13:14" x14ac:dyDescent="0.2">
      <c r="M4387" s="491"/>
      <c r="N4387" s="491"/>
    </row>
    <row r="4388" spans="13:14" x14ac:dyDescent="0.2">
      <c r="M4388" s="491"/>
      <c r="N4388" s="491"/>
    </row>
    <row r="4389" spans="13:14" x14ac:dyDescent="0.2">
      <c r="M4389" s="491"/>
      <c r="N4389" s="491"/>
    </row>
    <row r="4390" spans="13:14" x14ac:dyDescent="0.2">
      <c r="M4390" s="491"/>
      <c r="N4390" s="491"/>
    </row>
    <row r="4391" spans="13:14" x14ac:dyDescent="0.2">
      <c r="M4391" s="491"/>
      <c r="N4391" s="491"/>
    </row>
    <row r="4392" spans="13:14" x14ac:dyDescent="0.2">
      <c r="M4392" s="491"/>
      <c r="N4392" s="491"/>
    </row>
    <row r="4393" spans="13:14" x14ac:dyDescent="0.2">
      <c r="M4393" s="491"/>
      <c r="N4393" s="491"/>
    </row>
    <row r="4394" spans="13:14" x14ac:dyDescent="0.2">
      <c r="M4394" s="491"/>
      <c r="N4394" s="491"/>
    </row>
    <row r="4395" spans="13:14" x14ac:dyDescent="0.2">
      <c r="M4395" s="491"/>
      <c r="N4395" s="491"/>
    </row>
    <row r="4396" spans="13:14" x14ac:dyDescent="0.2">
      <c r="M4396" s="491"/>
      <c r="N4396" s="491"/>
    </row>
    <row r="4397" spans="13:14" x14ac:dyDescent="0.2">
      <c r="M4397" s="491"/>
      <c r="N4397" s="491"/>
    </row>
    <row r="4398" spans="13:14" x14ac:dyDescent="0.2">
      <c r="M4398" s="491"/>
      <c r="N4398" s="491"/>
    </row>
    <row r="4399" spans="13:14" x14ac:dyDescent="0.2">
      <c r="M4399" s="491"/>
      <c r="N4399" s="491"/>
    </row>
    <row r="4400" spans="13:14" x14ac:dyDescent="0.2">
      <c r="M4400" s="491"/>
      <c r="N4400" s="491"/>
    </row>
    <row r="4401" spans="13:14" x14ac:dyDescent="0.2">
      <c r="M4401" s="491"/>
      <c r="N4401" s="491"/>
    </row>
    <row r="4402" spans="13:14" x14ac:dyDescent="0.2">
      <c r="M4402" s="491"/>
      <c r="N4402" s="491"/>
    </row>
    <row r="4403" spans="13:14" x14ac:dyDescent="0.2">
      <c r="M4403" s="491"/>
      <c r="N4403" s="491"/>
    </row>
    <row r="4404" spans="13:14" x14ac:dyDescent="0.2">
      <c r="M4404" s="491"/>
      <c r="N4404" s="491"/>
    </row>
    <row r="4405" spans="13:14" x14ac:dyDescent="0.2">
      <c r="M4405" s="491"/>
      <c r="N4405" s="491"/>
    </row>
    <row r="4406" spans="13:14" x14ac:dyDescent="0.2">
      <c r="M4406" s="491"/>
      <c r="N4406" s="491"/>
    </row>
    <row r="4407" spans="13:14" x14ac:dyDescent="0.2">
      <c r="M4407" s="491"/>
      <c r="N4407" s="491"/>
    </row>
    <row r="4408" spans="13:14" x14ac:dyDescent="0.2">
      <c r="M4408" s="491"/>
      <c r="N4408" s="491"/>
    </row>
    <row r="4409" spans="13:14" x14ac:dyDescent="0.2">
      <c r="M4409" s="491"/>
      <c r="N4409" s="491"/>
    </row>
    <row r="4410" spans="13:14" x14ac:dyDescent="0.2">
      <c r="M4410" s="491"/>
      <c r="N4410" s="491"/>
    </row>
    <row r="4411" spans="13:14" x14ac:dyDescent="0.2">
      <c r="M4411" s="491"/>
      <c r="N4411" s="491"/>
    </row>
    <row r="4412" spans="13:14" x14ac:dyDescent="0.2">
      <c r="M4412" s="491"/>
      <c r="N4412" s="491"/>
    </row>
    <row r="4413" spans="13:14" x14ac:dyDescent="0.2">
      <c r="M4413" s="491"/>
      <c r="N4413" s="491"/>
    </row>
    <row r="4414" spans="13:14" x14ac:dyDescent="0.2">
      <c r="M4414" s="491"/>
      <c r="N4414" s="491"/>
    </row>
    <row r="4415" spans="13:14" x14ac:dyDescent="0.2">
      <c r="M4415" s="491"/>
      <c r="N4415" s="491"/>
    </row>
    <row r="4416" spans="13:14" x14ac:dyDescent="0.2">
      <c r="M4416" s="491"/>
      <c r="N4416" s="491"/>
    </row>
    <row r="4417" spans="13:14" x14ac:dyDescent="0.2">
      <c r="M4417" s="491"/>
      <c r="N4417" s="491"/>
    </row>
    <row r="4418" spans="13:14" x14ac:dyDescent="0.2">
      <c r="M4418" s="491"/>
      <c r="N4418" s="491"/>
    </row>
    <row r="4419" spans="13:14" x14ac:dyDescent="0.2">
      <c r="M4419" s="491"/>
      <c r="N4419" s="491"/>
    </row>
    <row r="4420" spans="13:14" x14ac:dyDescent="0.2">
      <c r="M4420" s="491"/>
      <c r="N4420" s="491"/>
    </row>
    <row r="4421" spans="13:14" x14ac:dyDescent="0.2">
      <c r="M4421" s="491"/>
      <c r="N4421" s="491"/>
    </row>
    <row r="4422" spans="13:14" x14ac:dyDescent="0.2">
      <c r="M4422" s="491"/>
      <c r="N4422" s="491"/>
    </row>
    <row r="4423" spans="13:14" x14ac:dyDescent="0.2">
      <c r="M4423" s="491"/>
      <c r="N4423" s="491"/>
    </row>
    <row r="4424" spans="13:14" x14ac:dyDescent="0.2">
      <c r="M4424" s="491"/>
      <c r="N4424" s="491"/>
    </row>
    <row r="4425" spans="13:14" x14ac:dyDescent="0.2">
      <c r="M4425" s="491"/>
      <c r="N4425" s="491"/>
    </row>
    <row r="4426" spans="13:14" x14ac:dyDescent="0.2">
      <c r="M4426" s="491"/>
      <c r="N4426" s="491"/>
    </row>
    <row r="4427" spans="13:14" x14ac:dyDescent="0.2">
      <c r="M4427" s="491"/>
      <c r="N4427" s="491"/>
    </row>
    <row r="4428" spans="13:14" x14ac:dyDescent="0.2">
      <c r="M4428" s="491"/>
      <c r="N4428" s="491"/>
    </row>
    <row r="4429" spans="13:14" x14ac:dyDescent="0.2">
      <c r="M4429" s="491"/>
      <c r="N4429" s="491"/>
    </row>
    <row r="4430" spans="13:14" x14ac:dyDescent="0.2">
      <c r="M4430" s="491"/>
      <c r="N4430" s="491"/>
    </row>
    <row r="4431" spans="13:14" x14ac:dyDescent="0.2">
      <c r="M4431" s="491"/>
      <c r="N4431" s="491"/>
    </row>
    <row r="4432" spans="13:14" x14ac:dyDescent="0.2">
      <c r="M4432" s="491"/>
      <c r="N4432" s="491"/>
    </row>
    <row r="4433" spans="13:14" x14ac:dyDescent="0.2">
      <c r="M4433" s="491"/>
      <c r="N4433" s="491"/>
    </row>
    <row r="4434" spans="13:14" x14ac:dyDescent="0.2">
      <c r="M4434" s="491"/>
      <c r="N4434" s="491"/>
    </row>
    <row r="4435" spans="13:14" x14ac:dyDescent="0.2">
      <c r="M4435" s="491"/>
      <c r="N4435" s="491"/>
    </row>
    <row r="4436" spans="13:14" x14ac:dyDescent="0.2">
      <c r="M4436" s="491"/>
      <c r="N4436" s="491"/>
    </row>
    <row r="4437" spans="13:14" x14ac:dyDescent="0.2">
      <c r="M4437" s="491"/>
      <c r="N4437" s="491"/>
    </row>
    <row r="4438" spans="13:14" x14ac:dyDescent="0.2">
      <c r="M4438" s="491"/>
      <c r="N4438" s="491"/>
    </row>
    <row r="4439" spans="13:14" x14ac:dyDescent="0.2">
      <c r="M4439" s="491"/>
      <c r="N4439" s="491"/>
    </row>
    <row r="4440" spans="13:14" x14ac:dyDescent="0.2">
      <c r="M4440" s="491"/>
      <c r="N4440" s="491"/>
    </row>
    <row r="4441" spans="13:14" x14ac:dyDescent="0.2">
      <c r="M4441" s="491"/>
      <c r="N4441" s="491"/>
    </row>
    <row r="4442" spans="13:14" x14ac:dyDescent="0.2">
      <c r="M4442" s="491"/>
      <c r="N4442" s="491"/>
    </row>
    <row r="4443" spans="13:14" x14ac:dyDescent="0.2">
      <c r="M4443" s="491"/>
      <c r="N4443" s="491"/>
    </row>
    <row r="4444" spans="13:14" x14ac:dyDescent="0.2">
      <c r="M4444" s="491"/>
      <c r="N4444" s="491"/>
    </row>
    <row r="4445" spans="13:14" x14ac:dyDescent="0.2">
      <c r="M4445" s="491"/>
      <c r="N4445" s="491"/>
    </row>
    <row r="4446" spans="13:14" x14ac:dyDescent="0.2">
      <c r="M4446" s="491"/>
      <c r="N4446" s="491"/>
    </row>
    <row r="4447" spans="13:14" x14ac:dyDescent="0.2">
      <c r="M4447" s="491"/>
      <c r="N4447" s="491"/>
    </row>
    <row r="4448" spans="13:14" x14ac:dyDescent="0.2">
      <c r="M4448" s="491"/>
      <c r="N4448" s="491"/>
    </row>
    <row r="4449" spans="13:14" x14ac:dyDescent="0.2">
      <c r="M4449" s="491"/>
      <c r="N4449" s="491"/>
    </row>
    <row r="4450" spans="13:14" x14ac:dyDescent="0.2">
      <c r="M4450" s="491"/>
      <c r="N4450" s="491"/>
    </row>
    <row r="4451" spans="13:14" x14ac:dyDescent="0.2">
      <c r="M4451" s="491"/>
      <c r="N4451" s="491"/>
    </row>
    <row r="4452" spans="13:14" x14ac:dyDescent="0.2">
      <c r="M4452" s="491"/>
      <c r="N4452" s="491"/>
    </row>
    <row r="4453" spans="13:14" x14ac:dyDescent="0.2">
      <c r="M4453" s="491"/>
      <c r="N4453" s="491"/>
    </row>
    <row r="4454" spans="13:14" x14ac:dyDescent="0.2">
      <c r="M4454" s="491"/>
      <c r="N4454" s="491"/>
    </row>
    <row r="4455" spans="13:14" x14ac:dyDescent="0.2">
      <c r="M4455" s="491"/>
      <c r="N4455" s="491"/>
    </row>
    <row r="4456" spans="13:14" x14ac:dyDescent="0.2">
      <c r="M4456" s="491"/>
      <c r="N4456" s="491"/>
    </row>
    <row r="4457" spans="13:14" x14ac:dyDescent="0.2">
      <c r="M4457" s="491"/>
      <c r="N4457" s="491"/>
    </row>
    <row r="4458" spans="13:14" x14ac:dyDescent="0.2">
      <c r="M4458" s="491"/>
      <c r="N4458" s="491"/>
    </row>
    <row r="4459" spans="13:14" x14ac:dyDescent="0.2">
      <c r="M4459" s="491"/>
      <c r="N4459" s="491"/>
    </row>
    <row r="4460" spans="13:14" x14ac:dyDescent="0.2">
      <c r="M4460" s="491"/>
      <c r="N4460" s="491"/>
    </row>
    <row r="4461" spans="13:14" x14ac:dyDescent="0.2">
      <c r="M4461" s="491"/>
      <c r="N4461" s="491"/>
    </row>
    <row r="4462" spans="13:14" x14ac:dyDescent="0.2">
      <c r="M4462" s="491"/>
      <c r="N4462" s="491"/>
    </row>
    <row r="4463" spans="13:14" x14ac:dyDescent="0.2">
      <c r="M4463" s="491"/>
      <c r="N4463" s="491"/>
    </row>
    <row r="4464" spans="13:14" x14ac:dyDescent="0.2">
      <c r="M4464" s="491"/>
      <c r="N4464" s="491"/>
    </row>
    <row r="4465" spans="13:14" x14ac:dyDescent="0.2">
      <c r="M4465" s="491"/>
      <c r="N4465" s="491"/>
    </row>
    <row r="4466" spans="13:14" x14ac:dyDescent="0.2">
      <c r="M4466" s="491"/>
      <c r="N4466" s="491"/>
    </row>
    <row r="4467" spans="13:14" x14ac:dyDescent="0.2">
      <c r="M4467" s="491"/>
      <c r="N4467" s="491"/>
    </row>
    <row r="4468" spans="13:14" x14ac:dyDescent="0.2">
      <c r="M4468" s="491"/>
      <c r="N4468" s="491"/>
    </row>
    <row r="4469" spans="13:14" x14ac:dyDescent="0.2">
      <c r="M4469" s="491"/>
      <c r="N4469" s="491"/>
    </row>
    <row r="4470" spans="13:14" x14ac:dyDescent="0.2">
      <c r="M4470" s="491"/>
      <c r="N4470" s="491"/>
    </row>
    <row r="4471" spans="13:14" x14ac:dyDescent="0.2">
      <c r="M4471" s="491"/>
      <c r="N4471" s="491"/>
    </row>
    <row r="4472" spans="13:14" x14ac:dyDescent="0.2">
      <c r="M4472" s="491"/>
      <c r="N4472" s="491"/>
    </row>
    <row r="4473" spans="13:14" x14ac:dyDescent="0.2">
      <c r="M4473" s="491"/>
      <c r="N4473" s="491"/>
    </row>
    <row r="4474" spans="13:14" x14ac:dyDescent="0.2">
      <c r="M4474" s="491"/>
      <c r="N4474" s="491"/>
    </row>
    <row r="4475" spans="13:14" x14ac:dyDescent="0.2">
      <c r="M4475" s="491"/>
      <c r="N4475" s="491"/>
    </row>
    <row r="4476" spans="13:14" x14ac:dyDescent="0.2">
      <c r="M4476" s="491"/>
      <c r="N4476" s="491"/>
    </row>
    <row r="4477" spans="13:14" x14ac:dyDescent="0.2">
      <c r="M4477" s="491"/>
      <c r="N4477" s="491"/>
    </row>
    <row r="4478" spans="13:14" x14ac:dyDescent="0.2">
      <c r="M4478" s="491"/>
      <c r="N4478" s="491"/>
    </row>
    <row r="4479" spans="13:14" x14ac:dyDescent="0.2">
      <c r="M4479" s="491"/>
      <c r="N4479" s="491"/>
    </row>
    <row r="4480" spans="13:14" x14ac:dyDescent="0.2">
      <c r="M4480" s="491"/>
      <c r="N4480" s="491"/>
    </row>
    <row r="4481" spans="13:14" x14ac:dyDescent="0.2">
      <c r="M4481" s="491"/>
      <c r="N4481" s="491"/>
    </row>
    <row r="4482" spans="13:14" x14ac:dyDescent="0.2">
      <c r="M4482" s="491"/>
      <c r="N4482" s="491"/>
    </row>
    <row r="4483" spans="13:14" x14ac:dyDescent="0.2">
      <c r="M4483" s="491"/>
      <c r="N4483" s="491"/>
    </row>
    <row r="4484" spans="13:14" x14ac:dyDescent="0.2">
      <c r="M4484" s="491"/>
      <c r="N4484" s="491"/>
    </row>
    <row r="4485" spans="13:14" x14ac:dyDescent="0.2">
      <c r="M4485" s="491"/>
      <c r="N4485" s="491"/>
    </row>
    <row r="4486" spans="13:14" x14ac:dyDescent="0.2">
      <c r="M4486" s="491"/>
      <c r="N4486" s="491"/>
    </row>
    <row r="4487" spans="13:14" x14ac:dyDescent="0.2">
      <c r="M4487" s="491"/>
      <c r="N4487" s="491"/>
    </row>
    <row r="4488" spans="13:14" x14ac:dyDescent="0.2">
      <c r="M4488" s="491"/>
      <c r="N4488" s="491"/>
    </row>
    <row r="4489" spans="13:14" x14ac:dyDescent="0.2">
      <c r="M4489" s="491"/>
      <c r="N4489" s="491"/>
    </row>
    <row r="4490" spans="13:14" x14ac:dyDescent="0.2">
      <c r="M4490" s="491"/>
      <c r="N4490" s="491"/>
    </row>
    <row r="4491" spans="13:14" x14ac:dyDescent="0.2">
      <c r="M4491" s="491"/>
      <c r="N4491" s="491"/>
    </row>
    <row r="4492" spans="13:14" x14ac:dyDescent="0.2">
      <c r="M4492" s="491"/>
      <c r="N4492" s="491"/>
    </row>
    <row r="4493" spans="13:14" x14ac:dyDescent="0.2">
      <c r="M4493" s="491"/>
      <c r="N4493" s="491"/>
    </row>
    <row r="4494" spans="13:14" x14ac:dyDescent="0.2">
      <c r="M4494" s="491"/>
      <c r="N4494" s="491"/>
    </row>
    <row r="4495" spans="13:14" x14ac:dyDescent="0.2">
      <c r="M4495" s="491"/>
      <c r="N4495" s="491"/>
    </row>
    <row r="4496" spans="13:14" x14ac:dyDescent="0.2">
      <c r="M4496" s="491"/>
      <c r="N4496" s="491"/>
    </row>
    <row r="4497" spans="13:14" x14ac:dyDescent="0.2">
      <c r="M4497" s="491"/>
      <c r="N4497" s="491"/>
    </row>
    <row r="4498" spans="13:14" x14ac:dyDescent="0.2">
      <c r="M4498" s="491"/>
      <c r="N4498" s="491"/>
    </row>
    <row r="4499" spans="13:14" x14ac:dyDescent="0.2">
      <c r="M4499" s="491"/>
      <c r="N4499" s="491"/>
    </row>
    <row r="4500" spans="13:14" x14ac:dyDescent="0.2">
      <c r="M4500" s="491"/>
      <c r="N4500" s="491"/>
    </row>
    <row r="4501" spans="13:14" x14ac:dyDescent="0.2">
      <c r="M4501" s="491"/>
      <c r="N4501" s="491"/>
    </row>
    <row r="4502" spans="13:14" x14ac:dyDescent="0.2">
      <c r="M4502" s="491"/>
      <c r="N4502" s="491"/>
    </row>
    <row r="4503" spans="13:14" x14ac:dyDescent="0.2">
      <c r="M4503" s="491"/>
      <c r="N4503" s="491"/>
    </row>
    <row r="4504" spans="13:14" x14ac:dyDescent="0.2">
      <c r="M4504" s="491"/>
      <c r="N4504" s="491"/>
    </row>
    <row r="4505" spans="13:14" x14ac:dyDescent="0.2">
      <c r="M4505" s="491"/>
      <c r="N4505" s="491"/>
    </row>
    <row r="4506" spans="13:14" x14ac:dyDescent="0.2">
      <c r="M4506" s="491"/>
      <c r="N4506" s="491"/>
    </row>
    <row r="4507" spans="13:14" x14ac:dyDescent="0.2">
      <c r="M4507" s="491"/>
      <c r="N4507" s="491"/>
    </row>
    <row r="4508" spans="13:14" x14ac:dyDescent="0.2">
      <c r="M4508" s="491"/>
      <c r="N4508" s="491"/>
    </row>
    <row r="4509" spans="13:14" x14ac:dyDescent="0.2">
      <c r="M4509" s="491"/>
      <c r="N4509" s="491"/>
    </row>
    <row r="4510" spans="13:14" x14ac:dyDescent="0.2">
      <c r="M4510" s="491"/>
      <c r="N4510" s="491"/>
    </row>
    <row r="4511" spans="13:14" x14ac:dyDescent="0.2">
      <c r="M4511" s="491"/>
      <c r="N4511" s="491"/>
    </row>
    <row r="4512" spans="13:14" x14ac:dyDescent="0.2">
      <c r="M4512" s="491"/>
      <c r="N4512" s="491"/>
    </row>
    <row r="4513" spans="13:14" x14ac:dyDescent="0.2">
      <c r="M4513" s="491"/>
      <c r="N4513" s="491"/>
    </row>
    <row r="4514" spans="13:14" x14ac:dyDescent="0.2">
      <c r="M4514" s="491"/>
      <c r="N4514" s="491"/>
    </row>
    <row r="4515" spans="13:14" x14ac:dyDescent="0.2">
      <c r="M4515" s="491"/>
      <c r="N4515" s="491"/>
    </row>
    <row r="4516" spans="13:14" x14ac:dyDescent="0.2">
      <c r="M4516" s="491"/>
      <c r="N4516" s="491"/>
    </row>
    <row r="4517" spans="13:14" x14ac:dyDescent="0.2">
      <c r="M4517" s="491"/>
      <c r="N4517" s="491"/>
    </row>
    <row r="4518" spans="13:14" x14ac:dyDescent="0.2">
      <c r="M4518" s="491"/>
      <c r="N4518" s="491"/>
    </row>
    <row r="4519" spans="13:14" x14ac:dyDescent="0.2">
      <c r="M4519" s="491"/>
      <c r="N4519" s="491"/>
    </row>
    <row r="4520" spans="13:14" x14ac:dyDescent="0.2">
      <c r="M4520" s="491"/>
      <c r="N4520" s="491"/>
    </row>
    <row r="4521" spans="13:14" x14ac:dyDescent="0.2">
      <c r="M4521" s="491"/>
      <c r="N4521" s="491"/>
    </row>
    <row r="4522" spans="13:14" x14ac:dyDescent="0.2">
      <c r="M4522" s="491"/>
      <c r="N4522" s="491"/>
    </row>
    <row r="4523" spans="13:14" x14ac:dyDescent="0.2">
      <c r="M4523" s="491"/>
      <c r="N4523" s="491"/>
    </row>
    <row r="4524" spans="13:14" x14ac:dyDescent="0.2">
      <c r="M4524" s="491"/>
      <c r="N4524" s="491"/>
    </row>
    <row r="4525" spans="13:14" x14ac:dyDescent="0.2">
      <c r="M4525" s="491"/>
      <c r="N4525" s="491"/>
    </row>
    <row r="4526" spans="13:14" x14ac:dyDescent="0.2">
      <c r="M4526" s="491"/>
      <c r="N4526" s="491"/>
    </row>
    <row r="4527" spans="13:14" x14ac:dyDescent="0.2">
      <c r="M4527" s="491"/>
      <c r="N4527" s="491"/>
    </row>
    <row r="4528" spans="13:14" x14ac:dyDescent="0.2">
      <c r="M4528" s="491"/>
      <c r="N4528" s="491"/>
    </row>
    <row r="4529" spans="13:14" x14ac:dyDescent="0.2">
      <c r="M4529" s="491"/>
      <c r="N4529" s="491"/>
    </row>
    <row r="4530" spans="13:14" x14ac:dyDescent="0.2">
      <c r="M4530" s="491"/>
      <c r="N4530" s="491"/>
    </row>
    <row r="4531" spans="13:14" x14ac:dyDescent="0.2">
      <c r="M4531" s="491"/>
      <c r="N4531" s="491"/>
    </row>
    <row r="4532" spans="13:14" x14ac:dyDescent="0.2">
      <c r="M4532" s="491"/>
      <c r="N4532" s="491"/>
    </row>
    <row r="4533" spans="13:14" x14ac:dyDescent="0.2">
      <c r="M4533" s="491"/>
      <c r="N4533" s="491"/>
    </row>
    <row r="4534" spans="13:14" x14ac:dyDescent="0.2">
      <c r="M4534" s="491"/>
      <c r="N4534" s="491"/>
    </row>
    <row r="4535" spans="13:14" x14ac:dyDescent="0.2">
      <c r="M4535" s="491"/>
      <c r="N4535" s="491"/>
    </row>
    <row r="4536" spans="13:14" x14ac:dyDescent="0.2">
      <c r="M4536" s="491"/>
      <c r="N4536" s="491"/>
    </row>
    <row r="4537" spans="13:14" x14ac:dyDescent="0.2">
      <c r="M4537" s="491"/>
      <c r="N4537" s="491"/>
    </row>
    <row r="4538" spans="13:14" x14ac:dyDescent="0.2">
      <c r="M4538" s="491"/>
      <c r="N4538" s="491"/>
    </row>
    <row r="4539" spans="13:14" x14ac:dyDescent="0.2">
      <c r="M4539" s="491"/>
      <c r="N4539" s="491"/>
    </row>
    <row r="4540" spans="13:14" x14ac:dyDescent="0.2">
      <c r="M4540" s="491"/>
      <c r="N4540" s="491"/>
    </row>
    <row r="4541" spans="13:14" x14ac:dyDescent="0.2">
      <c r="M4541" s="491"/>
      <c r="N4541" s="491"/>
    </row>
    <row r="4542" spans="13:14" x14ac:dyDescent="0.2">
      <c r="M4542" s="491"/>
      <c r="N4542" s="491"/>
    </row>
    <row r="4543" spans="13:14" x14ac:dyDescent="0.2">
      <c r="M4543" s="491"/>
      <c r="N4543" s="491"/>
    </row>
    <row r="4544" spans="13:14" x14ac:dyDescent="0.2">
      <c r="M4544" s="491"/>
      <c r="N4544" s="491"/>
    </row>
    <row r="4545" spans="13:14" x14ac:dyDescent="0.2">
      <c r="M4545" s="491"/>
      <c r="N4545" s="491"/>
    </row>
    <row r="4546" spans="13:14" x14ac:dyDescent="0.2">
      <c r="M4546" s="491"/>
      <c r="N4546" s="491"/>
    </row>
    <row r="4547" spans="13:14" x14ac:dyDescent="0.2">
      <c r="M4547" s="491"/>
      <c r="N4547" s="491"/>
    </row>
    <row r="4548" spans="13:14" x14ac:dyDescent="0.2">
      <c r="M4548" s="491"/>
      <c r="N4548" s="491"/>
    </row>
    <row r="4549" spans="13:14" x14ac:dyDescent="0.2">
      <c r="M4549" s="491"/>
      <c r="N4549" s="491"/>
    </row>
    <row r="4550" spans="13:14" x14ac:dyDescent="0.2">
      <c r="M4550" s="491"/>
      <c r="N4550" s="491"/>
    </row>
    <row r="4551" spans="13:14" x14ac:dyDescent="0.2">
      <c r="M4551" s="491"/>
      <c r="N4551" s="491"/>
    </row>
    <row r="4552" spans="13:14" x14ac:dyDescent="0.2">
      <c r="M4552" s="491"/>
      <c r="N4552" s="491"/>
    </row>
    <row r="4553" spans="13:14" x14ac:dyDescent="0.2">
      <c r="M4553" s="491"/>
      <c r="N4553" s="491"/>
    </row>
    <row r="4554" spans="13:14" x14ac:dyDescent="0.2">
      <c r="M4554" s="491"/>
      <c r="N4554" s="491"/>
    </row>
    <row r="4555" spans="13:14" x14ac:dyDescent="0.2">
      <c r="M4555" s="491"/>
      <c r="N4555" s="491"/>
    </row>
    <row r="4556" spans="13:14" x14ac:dyDescent="0.2">
      <c r="M4556" s="491"/>
      <c r="N4556" s="491"/>
    </row>
    <row r="4557" spans="13:14" x14ac:dyDescent="0.2">
      <c r="M4557" s="491"/>
      <c r="N4557" s="491"/>
    </row>
    <row r="4558" spans="13:14" x14ac:dyDescent="0.2">
      <c r="M4558" s="491"/>
      <c r="N4558" s="491"/>
    </row>
    <row r="4559" spans="13:14" x14ac:dyDescent="0.2">
      <c r="M4559" s="491"/>
      <c r="N4559" s="491"/>
    </row>
    <row r="4560" spans="13:14" x14ac:dyDescent="0.2">
      <c r="M4560" s="491"/>
      <c r="N4560" s="491"/>
    </row>
    <row r="4561" spans="13:14" x14ac:dyDescent="0.2">
      <c r="M4561" s="491"/>
      <c r="N4561" s="491"/>
    </row>
    <row r="4562" spans="13:14" x14ac:dyDescent="0.2">
      <c r="M4562" s="491"/>
      <c r="N4562" s="491"/>
    </row>
    <row r="4563" spans="13:14" x14ac:dyDescent="0.2">
      <c r="M4563" s="491"/>
      <c r="N4563" s="491"/>
    </row>
    <row r="4564" spans="13:14" x14ac:dyDescent="0.2">
      <c r="M4564" s="491"/>
      <c r="N4564" s="491"/>
    </row>
    <row r="4565" spans="13:14" x14ac:dyDescent="0.2">
      <c r="M4565" s="491"/>
      <c r="N4565" s="491"/>
    </row>
    <row r="4566" spans="13:14" x14ac:dyDescent="0.2">
      <c r="M4566" s="491"/>
      <c r="N4566" s="491"/>
    </row>
    <row r="4567" spans="13:14" x14ac:dyDescent="0.2">
      <c r="M4567" s="491"/>
      <c r="N4567" s="491"/>
    </row>
    <row r="4568" spans="13:14" x14ac:dyDescent="0.2">
      <c r="M4568" s="491"/>
      <c r="N4568" s="491"/>
    </row>
    <row r="4569" spans="13:14" x14ac:dyDescent="0.2">
      <c r="M4569" s="491"/>
      <c r="N4569" s="491"/>
    </row>
    <row r="4570" spans="13:14" x14ac:dyDescent="0.2">
      <c r="M4570" s="491"/>
      <c r="N4570" s="491"/>
    </row>
    <row r="4571" spans="13:14" x14ac:dyDescent="0.2">
      <c r="M4571" s="491"/>
      <c r="N4571" s="491"/>
    </row>
    <row r="4572" spans="13:14" x14ac:dyDescent="0.2">
      <c r="M4572" s="491"/>
      <c r="N4572" s="491"/>
    </row>
    <row r="4573" spans="13:14" x14ac:dyDescent="0.2">
      <c r="M4573" s="491"/>
      <c r="N4573" s="491"/>
    </row>
    <row r="4574" spans="13:14" x14ac:dyDescent="0.2">
      <c r="M4574" s="491"/>
      <c r="N4574" s="491"/>
    </row>
    <row r="4575" spans="13:14" x14ac:dyDescent="0.2">
      <c r="M4575" s="491"/>
      <c r="N4575" s="491"/>
    </row>
    <row r="4576" spans="13:14" x14ac:dyDescent="0.2">
      <c r="M4576" s="491"/>
      <c r="N4576" s="491"/>
    </row>
    <row r="4577" spans="13:14" x14ac:dyDescent="0.2">
      <c r="M4577" s="491"/>
      <c r="N4577" s="491"/>
    </row>
    <row r="4578" spans="13:14" x14ac:dyDescent="0.2">
      <c r="M4578" s="491"/>
      <c r="N4578" s="491"/>
    </row>
    <row r="4579" spans="13:14" x14ac:dyDescent="0.2">
      <c r="M4579" s="491"/>
      <c r="N4579" s="491"/>
    </row>
    <row r="4580" spans="13:14" x14ac:dyDescent="0.2">
      <c r="M4580" s="491"/>
      <c r="N4580" s="491"/>
    </row>
    <row r="4581" spans="13:14" x14ac:dyDescent="0.2">
      <c r="M4581" s="491"/>
      <c r="N4581" s="491"/>
    </row>
    <row r="4582" spans="13:14" x14ac:dyDescent="0.2">
      <c r="M4582" s="491"/>
      <c r="N4582" s="491"/>
    </row>
    <row r="4583" spans="13:14" x14ac:dyDescent="0.2">
      <c r="M4583" s="491"/>
      <c r="N4583" s="491"/>
    </row>
    <row r="4584" spans="13:14" x14ac:dyDescent="0.2">
      <c r="M4584" s="491"/>
      <c r="N4584" s="491"/>
    </row>
    <row r="4585" spans="13:14" x14ac:dyDescent="0.2">
      <c r="M4585" s="491"/>
      <c r="N4585" s="491"/>
    </row>
    <row r="4586" spans="13:14" x14ac:dyDescent="0.2">
      <c r="M4586" s="491"/>
      <c r="N4586" s="491"/>
    </row>
    <row r="4587" spans="13:14" x14ac:dyDescent="0.2">
      <c r="M4587" s="491"/>
      <c r="N4587" s="491"/>
    </row>
    <row r="4588" spans="13:14" x14ac:dyDescent="0.2">
      <c r="M4588" s="491"/>
      <c r="N4588" s="491"/>
    </row>
    <row r="4589" spans="13:14" x14ac:dyDescent="0.2">
      <c r="M4589" s="491"/>
      <c r="N4589" s="491"/>
    </row>
    <row r="4590" spans="13:14" x14ac:dyDescent="0.2">
      <c r="M4590" s="491"/>
      <c r="N4590" s="491"/>
    </row>
    <row r="4591" spans="13:14" x14ac:dyDescent="0.2">
      <c r="M4591" s="491"/>
      <c r="N4591" s="491"/>
    </row>
    <row r="4592" spans="13:14" x14ac:dyDescent="0.2">
      <c r="M4592" s="491"/>
      <c r="N4592" s="491"/>
    </row>
    <row r="4593" spans="13:14" x14ac:dyDescent="0.2">
      <c r="M4593" s="491"/>
      <c r="N4593" s="491"/>
    </row>
    <row r="4594" spans="13:14" x14ac:dyDescent="0.2">
      <c r="M4594" s="491"/>
      <c r="N4594" s="491"/>
    </row>
    <row r="4595" spans="13:14" x14ac:dyDescent="0.2">
      <c r="M4595" s="491"/>
      <c r="N4595" s="491"/>
    </row>
    <row r="4596" spans="13:14" x14ac:dyDescent="0.2">
      <c r="M4596" s="491"/>
      <c r="N4596" s="491"/>
    </row>
    <row r="4597" spans="13:14" x14ac:dyDescent="0.2">
      <c r="M4597" s="491"/>
      <c r="N4597" s="491"/>
    </row>
    <row r="4598" spans="13:14" x14ac:dyDescent="0.2">
      <c r="M4598" s="491"/>
      <c r="N4598" s="491"/>
    </row>
    <row r="4599" spans="13:14" x14ac:dyDescent="0.2">
      <c r="M4599" s="491"/>
      <c r="N4599" s="491"/>
    </row>
    <row r="4600" spans="13:14" x14ac:dyDescent="0.2">
      <c r="M4600" s="491"/>
      <c r="N4600" s="491"/>
    </row>
    <row r="4601" spans="13:14" x14ac:dyDescent="0.2">
      <c r="M4601" s="491"/>
      <c r="N4601" s="491"/>
    </row>
    <row r="4602" spans="13:14" x14ac:dyDescent="0.2">
      <c r="M4602" s="491"/>
      <c r="N4602" s="491"/>
    </row>
    <row r="4603" spans="13:14" x14ac:dyDescent="0.2">
      <c r="M4603" s="491"/>
      <c r="N4603" s="491"/>
    </row>
    <row r="4604" spans="13:14" x14ac:dyDescent="0.2">
      <c r="M4604" s="491"/>
      <c r="N4604" s="491"/>
    </row>
    <row r="4605" spans="13:14" x14ac:dyDescent="0.2">
      <c r="M4605" s="491"/>
      <c r="N4605" s="491"/>
    </row>
    <row r="4606" spans="13:14" x14ac:dyDescent="0.2">
      <c r="M4606" s="491"/>
      <c r="N4606" s="491"/>
    </row>
    <row r="4607" spans="13:14" x14ac:dyDescent="0.2">
      <c r="M4607" s="491"/>
      <c r="N4607" s="491"/>
    </row>
    <row r="4608" spans="13:14" x14ac:dyDescent="0.2">
      <c r="M4608" s="491"/>
      <c r="N4608" s="491"/>
    </row>
    <row r="4609" spans="13:14" x14ac:dyDescent="0.2">
      <c r="M4609" s="491"/>
      <c r="N4609" s="491"/>
    </row>
    <row r="4610" spans="13:14" x14ac:dyDescent="0.2">
      <c r="M4610" s="491"/>
      <c r="N4610" s="491"/>
    </row>
    <row r="4611" spans="13:14" x14ac:dyDescent="0.2">
      <c r="M4611" s="491"/>
      <c r="N4611" s="491"/>
    </row>
    <row r="4612" spans="13:14" x14ac:dyDescent="0.2">
      <c r="M4612" s="491"/>
      <c r="N4612" s="491"/>
    </row>
    <row r="4613" spans="13:14" x14ac:dyDescent="0.2">
      <c r="M4613" s="491"/>
      <c r="N4613" s="491"/>
    </row>
    <row r="4614" spans="13:14" x14ac:dyDescent="0.2">
      <c r="M4614" s="491"/>
      <c r="N4614" s="491"/>
    </row>
    <row r="4615" spans="13:14" x14ac:dyDescent="0.2">
      <c r="M4615" s="491"/>
      <c r="N4615" s="491"/>
    </row>
    <row r="4616" spans="13:14" x14ac:dyDescent="0.2">
      <c r="M4616" s="491"/>
      <c r="N4616" s="491"/>
    </row>
    <row r="4617" spans="13:14" x14ac:dyDescent="0.2">
      <c r="M4617" s="491"/>
      <c r="N4617" s="491"/>
    </row>
    <row r="4618" spans="13:14" x14ac:dyDescent="0.2">
      <c r="M4618" s="491"/>
      <c r="N4618" s="491"/>
    </row>
    <row r="4619" spans="13:14" x14ac:dyDescent="0.2">
      <c r="M4619" s="491"/>
      <c r="N4619" s="491"/>
    </row>
    <row r="4620" spans="13:14" x14ac:dyDescent="0.2">
      <c r="M4620" s="491"/>
      <c r="N4620" s="491"/>
    </row>
    <row r="4621" spans="13:14" x14ac:dyDescent="0.2">
      <c r="M4621" s="491"/>
      <c r="N4621" s="491"/>
    </row>
    <row r="4622" spans="13:14" x14ac:dyDescent="0.2">
      <c r="M4622" s="491"/>
      <c r="N4622" s="491"/>
    </row>
    <row r="4623" spans="13:14" x14ac:dyDescent="0.2">
      <c r="M4623" s="491"/>
      <c r="N4623" s="491"/>
    </row>
    <row r="4624" spans="13:14" x14ac:dyDescent="0.2">
      <c r="M4624" s="491"/>
      <c r="N4624" s="491"/>
    </row>
    <row r="4625" spans="13:14" x14ac:dyDescent="0.2">
      <c r="M4625" s="491"/>
      <c r="N4625" s="491"/>
    </row>
    <row r="4626" spans="13:14" x14ac:dyDescent="0.2">
      <c r="M4626" s="491"/>
      <c r="N4626" s="491"/>
    </row>
    <row r="4627" spans="13:14" x14ac:dyDescent="0.2">
      <c r="M4627" s="491"/>
      <c r="N4627" s="491"/>
    </row>
    <row r="4628" spans="13:14" x14ac:dyDescent="0.2">
      <c r="M4628" s="491"/>
      <c r="N4628" s="491"/>
    </row>
    <row r="4629" spans="13:14" x14ac:dyDescent="0.2">
      <c r="M4629" s="491"/>
      <c r="N4629" s="491"/>
    </row>
    <row r="4630" spans="13:14" x14ac:dyDescent="0.2">
      <c r="M4630" s="491"/>
      <c r="N4630" s="491"/>
    </row>
    <row r="4631" spans="13:14" x14ac:dyDescent="0.2">
      <c r="M4631" s="491"/>
      <c r="N4631" s="491"/>
    </row>
    <row r="4632" spans="13:14" x14ac:dyDescent="0.2">
      <c r="M4632" s="491"/>
      <c r="N4632" s="491"/>
    </row>
    <row r="4633" spans="13:14" x14ac:dyDescent="0.2">
      <c r="M4633" s="491"/>
      <c r="N4633" s="491"/>
    </row>
    <row r="4634" spans="13:14" x14ac:dyDescent="0.2">
      <c r="M4634" s="491"/>
      <c r="N4634" s="491"/>
    </row>
    <row r="4635" spans="13:14" x14ac:dyDescent="0.2">
      <c r="M4635" s="491"/>
      <c r="N4635" s="491"/>
    </row>
    <row r="4636" spans="13:14" x14ac:dyDescent="0.2">
      <c r="M4636" s="491"/>
      <c r="N4636" s="491"/>
    </row>
    <row r="4637" spans="13:14" x14ac:dyDescent="0.2">
      <c r="M4637" s="491"/>
      <c r="N4637" s="491"/>
    </row>
    <row r="4638" spans="13:14" x14ac:dyDescent="0.2">
      <c r="M4638" s="491"/>
      <c r="N4638" s="491"/>
    </row>
    <row r="4639" spans="13:14" x14ac:dyDescent="0.2">
      <c r="M4639" s="491"/>
      <c r="N4639" s="491"/>
    </row>
    <row r="4640" spans="13:14" x14ac:dyDescent="0.2">
      <c r="M4640" s="491"/>
      <c r="N4640" s="491"/>
    </row>
    <row r="4641" spans="13:14" x14ac:dyDescent="0.2">
      <c r="M4641" s="491"/>
      <c r="N4641" s="491"/>
    </row>
    <row r="4642" spans="13:14" x14ac:dyDescent="0.2">
      <c r="M4642" s="491"/>
      <c r="N4642" s="491"/>
    </row>
    <row r="4643" spans="13:14" x14ac:dyDescent="0.2">
      <c r="M4643" s="491"/>
      <c r="N4643" s="491"/>
    </row>
    <row r="4644" spans="13:14" x14ac:dyDescent="0.2">
      <c r="M4644" s="491"/>
      <c r="N4644" s="491"/>
    </row>
    <row r="4645" spans="13:14" x14ac:dyDescent="0.2">
      <c r="M4645" s="491"/>
      <c r="N4645" s="491"/>
    </row>
    <row r="4646" spans="13:14" x14ac:dyDescent="0.2">
      <c r="M4646" s="491"/>
      <c r="N4646" s="491"/>
    </row>
    <row r="4647" spans="13:14" x14ac:dyDescent="0.2">
      <c r="M4647" s="491"/>
      <c r="N4647" s="491"/>
    </row>
    <row r="4648" spans="13:14" x14ac:dyDescent="0.2">
      <c r="M4648" s="491"/>
      <c r="N4648" s="491"/>
    </row>
    <row r="4649" spans="13:14" x14ac:dyDescent="0.2">
      <c r="M4649" s="491"/>
      <c r="N4649" s="491"/>
    </row>
    <row r="4650" spans="13:14" x14ac:dyDescent="0.2">
      <c r="M4650" s="491"/>
      <c r="N4650" s="491"/>
    </row>
    <row r="4651" spans="13:14" x14ac:dyDescent="0.2">
      <c r="M4651" s="491"/>
      <c r="N4651" s="491"/>
    </row>
    <row r="4652" spans="13:14" x14ac:dyDescent="0.2">
      <c r="M4652" s="491"/>
      <c r="N4652" s="491"/>
    </row>
    <row r="4653" spans="13:14" x14ac:dyDescent="0.2">
      <c r="M4653" s="491"/>
      <c r="N4653" s="491"/>
    </row>
    <row r="4654" spans="13:14" x14ac:dyDescent="0.2">
      <c r="M4654" s="491"/>
      <c r="N4654" s="491"/>
    </row>
    <row r="4655" spans="13:14" x14ac:dyDescent="0.2">
      <c r="M4655" s="491"/>
      <c r="N4655" s="491"/>
    </row>
    <row r="4656" spans="13:14" x14ac:dyDescent="0.2">
      <c r="M4656" s="491"/>
      <c r="N4656" s="491"/>
    </row>
    <row r="4657" spans="13:14" x14ac:dyDescent="0.2">
      <c r="M4657" s="491"/>
      <c r="N4657" s="491"/>
    </row>
    <row r="4658" spans="13:14" x14ac:dyDescent="0.2">
      <c r="M4658" s="491"/>
      <c r="N4658" s="491"/>
    </row>
    <row r="4659" spans="13:14" x14ac:dyDescent="0.2">
      <c r="M4659" s="491"/>
      <c r="N4659" s="491"/>
    </row>
    <row r="4660" spans="13:14" x14ac:dyDescent="0.2">
      <c r="M4660" s="491"/>
      <c r="N4660" s="491"/>
    </row>
    <row r="4661" spans="13:14" x14ac:dyDescent="0.2">
      <c r="M4661" s="491"/>
      <c r="N4661" s="491"/>
    </row>
    <row r="4662" spans="13:14" x14ac:dyDescent="0.2">
      <c r="M4662" s="491"/>
      <c r="N4662" s="491"/>
    </row>
    <row r="4663" spans="13:14" x14ac:dyDescent="0.2">
      <c r="M4663" s="491"/>
      <c r="N4663" s="491"/>
    </row>
    <row r="4664" spans="13:14" x14ac:dyDescent="0.2">
      <c r="M4664" s="491"/>
      <c r="N4664" s="491"/>
    </row>
    <row r="4665" spans="13:14" x14ac:dyDescent="0.2">
      <c r="M4665" s="491"/>
      <c r="N4665" s="491"/>
    </row>
    <row r="4666" spans="13:14" x14ac:dyDescent="0.2">
      <c r="M4666" s="491"/>
      <c r="N4666" s="491"/>
    </row>
    <row r="4667" spans="13:14" x14ac:dyDescent="0.2">
      <c r="M4667" s="491"/>
      <c r="N4667" s="491"/>
    </row>
    <row r="4668" spans="13:14" x14ac:dyDescent="0.2">
      <c r="M4668" s="491"/>
      <c r="N4668" s="491"/>
    </row>
    <row r="4669" spans="13:14" x14ac:dyDescent="0.2">
      <c r="M4669" s="491"/>
      <c r="N4669" s="491"/>
    </row>
    <row r="4670" spans="13:14" x14ac:dyDescent="0.2">
      <c r="M4670" s="491"/>
      <c r="N4670" s="491"/>
    </row>
    <row r="4671" spans="13:14" x14ac:dyDescent="0.2">
      <c r="M4671" s="491"/>
      <c r="N4671" s="491"/>
    </row>
    <row r="4672" spans="13:14" x14ac:dyDescent="0.2">
      <c r="M4672" s="491"/>
      <c r="N4672" s="491"/>
    </row>
    <row r="4673" spans="13:14" x14ac:dyDescent="0.2">
      <c r="M4673" s="491"/>
      <c r="N4673" s="491"/>
    </row>
    <row r="4674" spans="13:14" x14ac:dyDescent="0.2">
      <c r="M4674" s="491"/>
      <c r="N4674" s="491"/>
    </row>
    <row r="4675" spans="13:14" x14ac:dyDescent="0.2">
      <c r="M4675" s="491"/>
      <c r="N4675" s="491"/>
    </row>
    <row r="4676" spans="13:14" x14ac:dyDescent="0.2">
      <c r="M4676" s="491"/>
      <c r="N4676" s="491"/>
    </row>
    <row r="4677" spans="13:14" x14ac:dyDescent="0.2">
      <c r="M4677" s="491"/>
      <c r="N4677" s="491"/>
    </row>
    <row r="4678" spans="13:14" x14ac:dyDescent="0.2">
      <c r="M4678" s="491"/>
      <c r="N4678" s="491"/>
    </row>
    <row r="4679" spans="13:14" x14ac:dyDescent="0.2">
      <c r="M4679" s="491"/>
      <c r="N4679" s="491"/>
    </row>
    <row r="4680" spans="13:14" x14ac:dyDescent="0.2">
      <c r="M4680" s="491"/>
      <c r="N4680" s="491"/>
    </row>
    <row r="4681" spans="13:14" x14ac:dyDescent="0.2">
      <c r="M4681" s="491"/>
      <c r="N4681" s="491"/>
    </row>
    <row r="4682" spans="13:14" x14ac:dyDescent="0.2">
      <c r="M4682" s="491"/>
      <c r="N4682" s="491"/>
    </row>
    <row r="4683" spans="13:14" x14ac:dyDescent="0.2">
      <c r="M4683" s="491"/>
      <c r="N4683" s="491"/>
    </row>
    <row r="4684" spans="13:14" x14ac:dyDescent="0.2">
      <c r="M4684" s="491"/>
      <c r="N4684" s="491"/>
    </row>
    <row r="4685" spans="13:14" x14ac:dyDescent="0.2">
      <c r="M4685" s="491"/>
      <c r="N4685" s="491"/>
    </row>
    <row r="4686" spans="13:14" x14ac:dyDescent="0.2">
      <c r="M4686" s="491"/>
      <c r="N4686" s="491"/>
    </row>
    <row r="4687" spans="13:14" x14ac:dyDescent="0.2">
      <c r="M4687" s="491"/>
      <c r="N4687" s="491"/>
    </row>
    <row r="4688" spans="13:14" x14ac:dyDescent="0.2">
      <c r="M4688" s="491"/>
      <c r="N4688" s="491"/>
    </row>
    <row r="4689" spans="13:14" x14ac:dyDescent="0.2">
      <c r="M4689" s="491"/>
      <c r="N4689" s="491"/>
    </row>
    <row r="4690" spans="13:14" x14ac:dyDescent="0.2">
      <c r="M4690" s="491"/>
      <c r="N4690" s="491"/>
    </row>
    <row r="4691" spans="13:14" x14ac:dyDescent="0.2">
      <c r="M4691" s="491"/>
      <c r="N4691" s="491"/>
    </row>
    <row r="4692" spans="13:14" x14ac:dyDescent="0.2">
      <c r="M4692" s="491"/>
      <c r="N4692" s="491"/>
    </row>
    <row r="4693" spans="13:14" x14ac:dyDescent="0.2">
      <c r="M4693" s="491"/>
      <c r="N4693" s="491"/>
    </row>
    <row r="4694" spans="13:14" x14ac:dyDescent="0.2">
      <c r="M4694" s="491"/>
      <c r="N4694" s="491"/>
    </row>
    <row r="4695" spans="13:14" x14ac:dyDescent="0.2">
      <c r="M4695" s="491"/>
      <c r="N4695" s="491"/>
    </row>
    <row r="4696" spans="13:14" x14ac:dyDescent="0.2">
      <c r="M4696" s="491"/>
      <c r="N4696" s="491"/>
    </row>
    <row r="4697" spans="13:14" x14ac:dyDescent="0.2">
      <c r="M4697" s="491"/>
      <c r="N4697" s="491"/>
    </row>
    <row r="4698" spans="13:14" x14ac:dyDescent="0.2">
      <c r="M4698" s="491"/>
      <c r="N4698" s="491"/>
    </row>
    <row r="4699" spans="13:14" x14ac:dyDescent="0.2">
      <c r="M4699" s="491"/>
      <c r="N4699" s="491"/>
    </row>
    <row r="4700" spans="13:14" x14ac:dyDescent="0.2">
      <c r="M4700" s="491"/>
      <c r="N4700" s="491"/>
    </row>
    <row r="4701" spans="13:14" x14ac:dyDescent="0.2">
      <c r="M4701" s="491"/>
      <c r="N4701" s="491"/>
    </row>
    <row r="4702" spans="13:14" x14ac:dyDescent="0.2">
      <c r="M4702" s="491"/>
      <c r="N4702" s="491"/>
    </row>
    <row r="4703" spans="13:14" x14ac:dyDescent="0.2">
      <c r="M4703" s="491"/>
      <c r="N4703" s="491"/>
    </row>
    <row r="4704" spans="13:14" x14ac:dyDescent="0.2">
      <c r="M4704" s="491"/>
      <c r="N4704" s="491"/>
    </row>
    <row r="4705" spans="13:14" x14ac:dyDescent="0.2">
      <c r="M4705" s="491"/>
      <c r="N4705" s="491"/>
    </row>
    <row r="4706" spans="13:14" x14ac:dyDescent="0.2">
      <c r="M4706" s="491"/>
      <c r="N4706" s="491"/>
    </row>
    <row r="4707" spans="13:14" x14ac:dyDescent="0.2">
      <c r="M4707" s="491"/>
      <c r="N4707" s="491"/>
    </row>
    <row r="4708" spans="13:14" x14ac:dyDescent="0.2">
      <c r="M4708" s="491"/>
      <c r="N4708" s="491"/>
    </row>
    <row r="4709" spans="13:14" x14ac:dyDescent="0.2">
      <c r="M4709" s="491"/>
      <c r="N4709" s="491"/>
    </row>
    <row r="4710" spans="13:14" x14ac:dyDescent="0.2">
      <c r="M4710" s="491"/>
      <c r="N4710" s="491"/>
    </row>
    <row r="4711" spans="13:14" x14ac:dyDescent="0.2">
      <c r="M4711" s="491"/>
      <c r="N4711" s="491"/>
    </row>
    <row r="4712" spans="13:14" x14ac:dyDescent="0.2">
      <c r="M4712" s="491"/>
      <c r="N4712" s="491"/>
    </row>
    <row r="4713" spans="13:14" x14ac:dyDescent="0.2">
      <c r="M4713" s="491"/>
      <c r="N4713" s="491"/>
    </row>
    <row r="4714" spans="13:14" x14ac:dyDescent="0.2">
      <c r="M4714" s="491"/>
      <c r="N4714" s="491"/>
    </row>
    <row r="4715" spans="13:14" x14ac:dyDescent="0.2">
      <c r="M4715" s="491"/>
      <c r="N4715" s="491"/>
    </row>
    <row r="4716" spans="13:14" x14ac:dyDescent="0.2">
      <c r="M4716" s="491"/>
      <c r="N4716" s="491"/>
    </row>
    <row r="4717" spans="13:14" x14ac:dyDescent="0.2">
      <c r="M4717" s="491"/>
      <c r="N4717" s="491"/>
    </row>
    <row r="4718" spans="13:14" x14ac:dyDescent="0.2">
      <c r="M4718" s="491"/>
      <c r="N4718" s="491"/>
    </row>
    <row r="4719" spans="13:14" x14ac:dyDescent="0.2">
      <c r="M4719" s="491"/>
      <c r="N4719" s="491"/>
    </row>
    <row r="4720" spans="13:14" x14ac:dyDescent="0.2">
      <c r="M4720" s="491"/>
      <c r="N4720" s="491"/>
    </row>
    <row r="4721" spans="13:14" x14ac:dyDescent="0.2">
      <c r="M4721" s="491"/>
      <c r="N4721" s="491"/>
    </row>
    <row r="4722" spans="13:14" x14ac:dyDescent="0.2">
      <c r="M4722" s="491"/>
      <c r="N4722" s="491"/>
    </row>
    <row r="4723" spans="13:14" x14ac:dyDescent="0.2">
      <c r="M4723" s="491"/>
      <c r="N4723" s="491"/>
    </row>
    <row r="4724" spans="13:14" x14ac:dyDescent="0.2">
      <c r="M4724" s="491"/>
      <c r="N4724" s="491"/>
    </row>
    <row r="4725" spans="13:14" x14ac:dyDescent="0.2">
      <c r="M4725" s="491"/>
      <c r="N4725" s="491"/>
    </row>
    <row r="4726" spans="13:14" x14ac:dyDescent="0.2">
      <c r="M4726" s="491"/>
      <c r="N4726" s="491"/>
    </row>
    <row r="4727" spans="13:14" x14ac:dyDescent="0.2">
      <c r="M4727" s="491"/>
      <c r="N4727" s="491"/>
    </row>
    <row r="4728" spans="13:14" x14ac:dyDescent="0.2">
      <c r="M4728" s="491"/>
      <c r="N4728" s="491"/>
    </row>
    <row r="4729" spans="13:14" x14ac:dyDescent="0.2">
      <c r="M4729" s="491"/>
      <c r="N4729" s="491"/>
    </row>
    <row r="4730" spans="13:14" x14ac:dyDescent="0.2">
      <c r="M4730" s="491"/>
      <c r="N4730" s="491"/>
    </row>
    <row r="4731" spans="13:14" x14ac:dyDescent="0.2">
      <c r="M4731" s="491"/>
      <c r="N4731" s="491"/>
    </row>
    <row r="4732" spans="13:14" x14ac:dyDescent="0.2">
      <c r="M4732" s="491"/>
      <c r="N4732" s="491"/>
    </row>
    <row r="4733" spans="13:14" x14ac:dyDescent="0.2">
      <c r="M4733" s="491"/>
      <c r="N4733" s="491"/>
    </row>
    <row r="4734" spans="13:14" x14ac:dyDescent="0.2">
      <c r="M4734" s="491"/>
      <c r="N4734" s="491"/>
    </row>
    <row r="4735" spans="13:14" x14ac:dyDescent="0.2">
      <c r="M4735" s="491"/>
      <c r="N4735" s="491"/>
    </row>
    <row r="4736" spans="13:14" x14ac:dyDescent="0.2">
      <c r="M4736" s="491"/>
      <c r="N4736" s="491"/>
    </row>
    <row r="4737" spans="13:14" x14ac:dyDescent="0.2">
      <c r="M4737" s="491"/>
      <c r="N4737" s="491"/>
    </row>
    <row r="4738" spans="13:14" x14ac:dyDescent="0.2">
      <c r="M4738" s="491"/>
      <c r="N4738" s="491"/>
    </row>
    <row r="4739" spans="13:14" x14ac:dyDescent="0.2">
      <c r="M4739" s="491"/>
      <c r="N4739" s="491"/>
    </row>
    <row r="4740" spans="13:14" x14ac:dyDescent="0.2">
      <c r="M4740" s="491"/>
      <c r="N4740" s="491"/>
    </row>
    <row r="4741" spans="13:14" x14ac:dyDescent="0.2">
      <c r="M4741" s="491"/>
      <c r="N4741" s="491"/>
    </row>
    <row r="4742" spans="13:14" x14ac:dyDescent="0.2">
      <c r="M4742" s="491"/>
      <c r="N4742" s="491"/>
    </row>
    <row r="4743" spans="13:14" x14ac:dyDescent="0.2">
      <c r="M4743" s="491"/>
      <c r="N4743" s="491"/>
    </row>
    <row r="4744" spans="13:14" x14ac:dyDescent="0.2">
      <c r="M4744" s="491"/>
      <c r="N4744" s="491"/>
    </row>
    <row r="4745" spans="13:14" x14ac:dyDescent="0.2">
      <c r="M4745" s="491"/>
      <c r="N4745" s="491"/>
    </row>
    <row r="4746" spans="13:14" x14ac:dyDescent="0.2">
      <c r="M4746" s="491"/>
      <c r="N4746" s="491"/>
    </row>
    <row r="4747" spans="13:14" x14ac:dyDescent="0.2">
      <c r="M4747" s="491"/>
      <c r="N4747" s="491"/>
    </row>
    <row r="4748" spans="13:14" x14ac:dyDescent="0.2">
      <c r="M4748" s="491"/>
      <c r="N4748" s="491"/>
    </row>
    <row r="4749" spans="13:14" x14ac:dyDescent="0.2">
      <c r="M4749" s="491"/>
      <c r="N4749" s="491"/>
    </row>
    <row r="4750" spans="13:14" x14ac:dyDescent="0.2">
      <c r="M4750" s="491"/>
      <c r="N4750" s="491"/>
    </row>
    <row r="4751" spans="13:14" x14ac:dyDescent="0.2">
      <c r="M4751" s="491"/>
      <c r="N4751" s="491"/>
    </row>
    <row r="4752" spans="13:14" x14ac:dyDescent="0.2">
      <c r="M4752" s="491"/>
      <c r="N4752" s="491"/>
    </row>
    <row r="4753" spans="13:14" x14ac:dyDescent="0.2">
      <c r="M4753" s="491"/>
      <c r="N4753" s="491"/>
    </row>
    <row r="4754" spans="13:14" x14ac:dyDescent="0.2">
      <c r="M4754" s="491"/>
      <c r="N4754" s="491"/>
    </row>
    <row r="4755" spans="13:14" x14ac:dyDescent="0.2">
      <c r="M4755" s="491"/>
      <c r="N4755" s="491"/>
    </row>
    <row r="4756" spans="13:14" x14ac:dyDescent="0.2">
      <c r="M4756" s="491"/>
      <c r="N4756" s="491"/>
    </row>
    <row r="4757" spans="13:14" x14ac:dyDescent="0.2">
      <c r="M4757" s="491"/>
      <c r="N4757" s="491"/>
    </row>
    <row r="4758" spans="13:14" x14ac:dyDescent="0.2">
      <c r="M4758" s="491"/>
      <c r="N4758" s="491"/>
    </row>
    <row r="4759" spans="13:14" x14ac:dyDescent="0.2">
      <c r="M4759" s="491"/>
      <c r="N4759" s="491"/>
    </row>
    <row r="4760" spans="13:14" x14ac:dyDescent="0.2">
      <c r="M4760" s="491"/>
      <c r="N4760" s="491"/>
    </row>
    <row r="4761" spans="13:14" x14ac:dyDescent="0.2">
      <c r="M4761" s="491"/>
      <c r="N4761" s="491"/>
    </row>
    <row r="4762" spans="13:14" x14ac:dyDescent="0.2">
      <c r="M4762" s="491"/>
      <c r="N4762" s="491"/>
    </row>
    <row r="4763" spans="13:14" x14ac:dyDescent="0.2">
      <c r="M4763" s="491"/>
      <c r="N4763" s="491"/>
    </row>
    <row r="4764" spans="13:14" x14ac:dyDescent="0.2">
      <c r="M4764" s="491"/>
      <c r="N4764" s="491"/>
    </row>
    <row r="4765" spans="13:14" x14ac:dyDescent="0.2">
      <c r="M4765" s="491"/>
      <c r="N4765" s="491"/>
    </row>
    <row r="4766" spans="13:14" x14ac:dyDescent="0.2">
      <c r="M4766" s="491"/>
      <c r="N4766" s="491"/>
    </row>
    <row r="4767" spans="13:14" x14ac:dyDescent="0.2">
      <c r="M4767" s="491"/>
      <c r="N4767" s="491"/>
    </row>
    <row r="4768" spans="13:14" x14ac:dyDescent="0.2">
      <c r="M4768" s="491"/>
      <c r="N4768" s="491"/>
    </row>
    <row r="4769" spans="13:14" x14ac:dyDescent="0.2">
      <c r="M4769" s="491"/>
      <c r="N4769" s="491"/>
    </row>
    <row r="4770" spans="13:14" x14ac:dyDescent="0.2">
      <c r="M4770" s="491"/>
      <c r="N4770" s="491"/>
    </row>
    <row r="4771" spans="13:14" x14ac:dyDescent="0.2">
      <c r="M4771" s="491"/>
      <c r="N4771" s="491"/>
    </row>
    <row r="4772" spans="13:14" x14ac:dyDescent="0.2">
      <c r="M4772" s="491"/>
      <c r="N4772" s="491"/>
    </row>
    <row r="4773" spans="13:14" x14ac:dyDescent="0.2">
      <c r="M4773" s="491"/>
      <c r="N4773" s="491"/>
    </row>
    <row r="4774" spans="13:14" x14ac:dyDescent="0.2">
      <c r="M4774" s="491"/>
      <c r="N4774" s="491"/>
    </row>
    <row r="4775" spans="13:14" x14ac:dyDescent="0.2">
      <c r="M4775" s="491"/>
      <c r="N4775" s="491"/>
    </row>
    <row r="4776" spans="13:14" x14ac:dyDescent="0.2">
      <c r="M4776" s="491"/>
      <c r="N4776" s="491"/>
    </row>
    <row r="4777" spans="13:14" x14ac:dyDescent="0.2">
      <c r="M4777" s="491"/>
      <c r="N4777" s="491"/>
    </row>
    <row r="4778" spans="13:14" x14ac:dyDescent="0.2">
      <c r="M4778" s="491"/>
      <c r="N4778" s="491"/>
    </row>
    <row r="4779" spans="13:14" x14ac:dyDescent="0.2">
      <c r="M4779" s="491"/>
      <c r="N4779" s="491"/>
    </row>
    <row r="4780" spans="13:14" x14ac:dyDescent="0.2">
      <c r="M4780" s="491"/>
      <c r="N4780" s="491"/>
    </row>
    <row r="4781" spans="13:14" x14ac:dyDescent="0.2">
      <c r="M4781" s="491"/>
      <c r="N4781" s="491"/>
    </row>
    <row r="4782" spans="13:14" x14ac:dyDescent="0.2">
      <c r="M4782" s="491"/>
      <c r="N4782" s="491"/>
    </row>
    <row r="4783" spans="13:14" x14ac:dyDescent="0.2">
      <c r="M4783" s="491"/>
      <c r="N4783" s="491"/>
    </row>
    <row r="4784" spans="13:14" x14ac:dyDescent="0.2">
      <c r="M4784" s="491"/>
      <c r="N4784" s="491"/>
    </row>
    <row r="4785" spans="13:14" x14ac:dyDescent="0.2">
      <c r="M4785" s="491"/>
      <c r="N4785" s="491"/>
    </row>
    <row r="4786" spans="13:14" x14ac:dyDescent="0.2">
      <c r="M4786" s="491"/>
      <c r="N4786" s="491"/>
    </row>
    <row r="4787" spans="13:14" x14ac:dyDescent="0.2">
      <c r="M4787" s="491"/>
      <c r="N4787" s="491"/>
    </row>
    <row r="4788" spans="13:14" x14ac:dyDescent="0.2">
      <c r="M4788" s="491"/>
      <c r="N4788" s="491"/>
    </row>
    <row r="4789" spans="13:14" x14ac:dyDescent="0.2">
      <c r="M4789" s="491"/>
      <c r="N4789" s="491"/>
    </row>
    <row r="4790" spans="13:14" x14ac:dyDescent="0.2">
      <c r="M4790" s="491"/>
      <c r="N4790" s="491"/>
    </row>
    <row r="4791" spans="13:14" x14ac:dyDescent="0.2">
      <c r="M4791" s="491"/>
      <c r="N4791" s="491"/>
    </row>
    <row r="4792" spans="13:14" x14ac:dyDescent="0.2">
      <c r="M4792" s="491"/>
      <c r="N4792" s="491"/>
    </row>
    <row r="4793" spans="13:14" x14ac:dyDescent="0.2">
      <c r="M4793" s="491"/>
      <c r="N4793" s="491"/>
    </row>
    <row r="4794" spans="13:14" x14ac:dyDescent="0.2">
      <c r="M4794" s="491"/>
      <c r="N4794" s="491"/>
    </row>
    <row r="4795" spans="13:14" x14ac:dyDescent="0.2">
      <c r="M4795" s="491"/>
      <c r="N4795" s="491"/>
    </row>
    <row r="4796" spans="13:14" x14ac:dyDescent="0.2">
      <c r="M4796" s="491"/>
      <c r="N4796" s="491"/>
    </row>
    <row r="4797" spans="13:14" x14ac:dyDescent="0.2">
      <c r="M4797" s="491"/>
      <c r="N4797" s="491"/>
    </row>
    <row r="4798" spans="13:14" x14ac:dyDescent="0.2">
      <c r="M4798" s="491"/>
      <c r="N4798" s="491"/>
    </row>
    <row r="4799" spans="13:14" x14ac:dyDescent="0.2">
      <c r="M4799" s="491"/>
      <c r="N4799" s="491"/>
    </row>
    <row r="4800" spans="13:14" x14ac:dyDescent="0.2">
      <c r="M4800" s="491"/>
      <c r="N4800" s="491"/>
    </row>
    <row r="4801" spans="13:14" x14ac:dyDescent="0.2">
      <c r="M4801" s="491"/>
      <c r="N4801" s="491"/>
    </row>
    <row r="4802" spans="13:14" x14ac:dyDescent="0.2">
      <c r="M4802" s="491"/>
      <c r="N4802" s="491"/>
    </row>
    <row r="4803" spans="13:14" x14ac:dyDescent="0.2">
      <c r="M4803" s="491"/>
      <c r="N4803" s="491"/>
    </row>
    <row r="4804" spans="13:14" x14ac:dyDescent="0.2">
      <c r="M4804" s="491"/>
      <c r="N4804" s="491"/>
    </row>
    <row r="4805" spans="13:14" x14ac:dyDescent="0.2">
      <c r="M4805" s="491"/>
      <c r="N4805" s="491"/>
    </row>
    <row r="4806" spans="13:14" x14ac:dyDescent="0.2">
      <c r="M4806" s="491"/>
      <c r="N4806" s="491"/>
    </row>
    <row r="4807" spans="13:14" x14ac:dyDescent="0.2">
      <c r="M4807" s="491"/>
      <c r="N4807" s="491"/>
    </row>
    <row r="4808" spans="13:14" x14ac:dyDescent="0.2">
      <c r="M4808" s="491"/>
      <c r="N4808" s="491"/>
    </row>
    <row r="4809" spans="13:14" x14ac:dyDescent="0.2">
      <c r="M4809" s="491"/>
      <c r="N4809" s="491"/>
    </row>
    <row r="4810" spans="13:14" x14ac:dyDescent="0.2">
      <c r="M4810" s="491"/>
      <c r="N4810" s="491"/>
    </row>
    <row r="4811" spans="13:14" x14ac:dyDescent="0.2">
      <c r="M4811" s="491"/>
      <c r="N4811" s="491"/>
    </row>
    <row r="4812" spans="13:14" x14ac:dyDescent="0.2">
      <c r="M4812" s="491"/>
      <c r="N4812" s="491"/>
    </row>
    <row r="4813" spans="13:14" x14ac:dyDescent="0.2">
      <c r="M4813" s="491"/>
      <c r="N4813" s="491"/>
    </row>
    <row r="4814" spans="13:14" x14ac:dyDescent="0.2">
      <c r="M4814" s="491"/>
      <c r="N4814" s="491"/>
    </row>
    <row r="4815" spans="13:14" x14ac:dyDescent="0.2">
      <c r="M4815" s="491"/>
      <c r="N4815" s="491"/>
    </row>
    <row r="4816" spans="13:14" x14ac:dyDescent="0.2">
      <c r="M4816" s="491"/>
      <c r="N4816" s="491"/>
    </row>
    <row r="4817" spans="13:14" x14ac:dyDescent="0.2">
      <c r="M4817" s="491"/>
      <c r="N4817" s="491"/>
    </row>
    <row r="4818" spans="13:14" x14ac:dyDescent="0.2">
      <c r="M4818" s="491"/>
      <c r="N4818" s="491"/>
    </row>
    <row r="4819" spans="13:14" x14ac:dyDescent="0.2">
      <c r="M4819" s="491"/>
      <c r="N4819" s="491"/>
    </row>
    <row r="4820" spans="13:14" x14ac:dyDescent="0.2">
      <c r="M4820" s="491"/>
      <c r="N4820" s="491"/>
    </row>
    <row r="4821" spans="13:14" x14ac:dyDescent="0.2">
      <c r="M4821" s="491"/>
      <c r="N4821" s="491"/>
    </row>
    <row r="4822" spans="13:14" x14ac:dyDescent="0.2">
      <c r="M4822" s="491"/>
      <c r="N4822" s="491"/>
    </row>
    <row r="4823" spans="13:14" x14ac:dyDescent="0.2">
      <c r="M4823" s="491"/>
      <c r="N4823" s="491"/>
    </row>
    <row r="4824" spans="13:14" x14ac:dyDescent="0.2">
      <c r="M4824" s="491"/>
      <c r="N4824" s="491"/>
    </row>
    <row r="4825" spans="13:14" x14ac:dyDescent="0.2">
      <c r="M4825" s="491"/>
      <c r="N4825" s="491"/>
    </row>
    <row r="4826" spans="13:14" x14ac:dyDescent="0.2">
      <c r="M4826" s="491"/>
      <c r="N4826" s="491"/>
    </row>
    <row r="4827" spans="13:14" x14ac:dyDescent="0.2">
      <c r="M4827" s="491"/>
      <c r="N4827" s="491"/>
    </row>
    <row r="4828" spans="13:14" x14ac:dyDescent="0.2">
      <c r="M4828" s="491"/>
      <c r="N4828" s="491"/>
    </row>
    <row r="4829" spans="13:14" x14ac:dyDescent="0.2">
      <c r="M4829" s="491"/>
      <c r="N4829" s="491"/>
    </row>
    <row r="4830" spans="13:14" x14ac:dyDescent="0.2">
      <c r="M4830" s="491"/>
      <c r="N4830" s="491"/>
    </row>
    <row r="4831" spans="13:14" x14ac:dyDescent="0.2">
      <c r="M4831" s="491"/>
      <c r="N4831" s="491"/>
    </row>
    <row r="4832" spans="13:14" x14ac:dyDescent="0.2">
      <c r="M4832" s="491"/>
      <c r="N4832" s="491"/>
    </row>
    <row r="4833" spans="13:14" x14ac:dyDescent="0.2">
      <c r="M4833" s="491"/>
      <c r="N4833" s="491"/>
    </row>
    <row r="4834" spans="13:14" x14ac:dyDescent="0.2">
      <c r="M4834" s="491"/>
      <c r="N4834" s="491"/>
    </row>
    <row r="4835" spans="13:14" x14ac:dyDescent="0.2">
      <c r="M4835" s="491"/>
      <c r="N4835" s="491"/>
    </row>
    <row r="4836" spans="13:14" x14ac:dyDescent="0.2">
      <c r="M4836" s="491"/>
      <c r="N4836" s="491"/>
    </row>
    <row r="4837" spans="13:14" x14ac:dyDescent="0.2">
      <c r="M4837" s="491"/>
      <c r="N4837" s="491"/>
    </row>
    <row r="4838" spans="13:14" x14ac:dyDescent="0.2">
      <c r="M4838" s="491"/>
      <c r="N4838" s="491"/>
    </row>
    <row r="4839" spans="13:14" x14ac:dyDescent="0.2">
      <c r="M4839" s="491"/>
      <c r="N4839" s="491"/>
    </row>
    <row r="4840" spans="13:14" x14ac:dyDescent="0.2">
      <c r="M4840" s="491"/>
      <c r="N4840" s="491"/>
    </row>
    <row r="4841" spans="13:14" x14ac:dyDescent="0.2">
      <c r="M4841" s="491"/>
      <c r="N4841" s="491"/>
    </row>
    <row r="4842" spans="13:14" x14ac:dyDescent="0.2">
      <c r="M4842" s="491"/>
      <c r="N4842" s="491"/>
    </row>
    <row r="4843" spans="13:14" x14ac:dyDescent="0.2">
      <c r="M4843" s="491"/>
      <c r="N4843" s="491"/>
    </row>
    <row r="4844" spans="13:14" x14ac:dyDescent="0.2">
      <c r="M4844" s="491"/>
      <c r="N4844" s="491"/>
    </row>
    <row r="4845" spans="13:14" x14ac:dyDescent="0.2">
      <c r="M4845" s="491"/>
      <c r="N4845" s="491"/>
    </row>
    <row r="4846" spans="13:14" x14ac:dyDescent="0.2">
      <c r="M4846" s="491"/>
      <c r="N4846" s="491"/>
    </row>
    <row r="4847" spans="13:14" x14ac:dyDescent="0.2">
      <c r="M4847" s="491"/>
      <c r="N4847" s="491"/>
    </row>
    <row r="4848" spans="13:14" x14ac:dyDescent="0.2">
      <c r="M4848" s="491"/>
      <c r="N4848" s="491"/>
    </row>
    <row r="4849" spans="13:14" x14ac:dyDescent="0.2">
      <c r="M4849" s="491"/>
      <c r="N4849" s="491"/>
    </row>
    <row r="4850" spans="13:14" x14ac:dyDescent="0.2">
      <c r="M4850" s="491"/>
      <c r="N4850" s="491"/>
    </row>
    <row r="4851" spans="13:14" x14ac:dyDescent="0.2">
      <c r="M4851" s="491"/>
      <c r="N4851" s="491"/>
    </row>
    <row r="4852" spans="13:14" x14ac:dyDescent="0.2">
      <c r="M4852" s="491"/>
      <c r="N4852" s="491"/>
    </row>
    <row r="4853" spans="13:14" x14ac:dyDescent="0.2">
      <c r="M4853" s="491"/>
      <c r="N4853" s="491"/>
    </row>
    <row r="4854" spans="13:14" x14ac:dyDescent="0.2">
      <c r="M4854" s="491"/>
      <c r="N4854" s="491"/>
    </row>
    <row r="4855" spans="13:14" x14ac:dyDescent="0.2">
      <c r="M4855" s="491"/>
      <c r="N4855" s="491"/>
    </row>
    <row r="4856" spans="13:14" x14ac:dyDescent="0.2">
      <c r="M4856" s="491"/>
      <c r="N4856" s="491"/>
    </row>
    <row r="4857" spans="13:14" x14ac:dyDescent="0.2">
      <c r="M4857" s="491"/>
      <c r="N4857" s="491"/>
    </row>
    <row r="4858" spans="13:14" x14ac:dyDescent="0.2">
      <c r="M4858" s="491"/>
      <c r="N4858" s="491"/>
    </row>
    <row r="4859" spans="13:14" x14ac:dyDescent="0.2">
      <c r="M4859" s="491"/>
      <c r="N4859" s="491"/>
    </row>
    <row r="4860" spans="13:14" x14ac:dyDescent="0.2">
      <c r="M4860" s="491"/>
      <c r="N4860" s="491"/>
    </row>
    <row r="4861" spans="13:14" x14ac:dyDescent="0.2">
      <c r="M4861" s="491"/>
      <c r="N4861" s="491"/>
    </row>
    <row r="4862" spans="13:14" x14ac:dyDescent="0.2">
      <c r="M4862" s="491"/>
      <c r="N4862" s="491"/>
    </row>
    <row r="4863" spans="13:14" x14ac:dyDescent="0.2">
      <c r="M4863" s="491"/>
      <c r="N4863" s="491"/>
    </row>
    <row r="4864" spans="13:14" x14ac:dyDescent="0.2">
      <c r="M4864" s="491"/>
      <c r="N4864" s="491"/>
    </row>
    <row r="4865" spans="13:14" x14ac:dyDescent="0.2">
      <c r="M4865" s="491"/>
      <c r="N4865" s="491"/>
    </row>
    <row r="4866" spans="13:14" x14ac:dyDescent="0.2">
      <c r="M4866" s="491"/>
      <c r="N4866" s="491"/>
    </row>
    <row r="4867" spans="13:14" x14ac:dyDescent="0.2">
      <c r="M4867" s="491"/>
      <c r="N4867" s="491"/>
    </row>
    <row r="4868" spans="13:14" x14ac:dyDescent="0.2">
      <c r="M4868" s="491"/>
      <c r="N4868" s="491"/>
    </row>
    <row r="4869" spans="13:14" x14ac:dyDescent="0.2">
      <c r="M4869" s="491"/>
      <c r="N4869" s="491"/>
    </row>
    <row r="4870" spans="13:14" x14ac:dyDescent="0.2">
      <c r="M4870" s="491"/>
      <c r="N4870" s="491"/>
    </row>
    <row r="4871" spans="13:14" x14ac:dyDescent="0.2">
      <c r="M4871" s="491"/>
      <c r="N4871" s="491"/>
    </row>
    <row r="4872" spans="13:14" x14ac:dyDescent="0.2">
      <c r="M4872" s="491"/>
      <c r="N4872" s="491"/>
    </row>
    <row r="4873" spans="13:14" x14ac:dyDescent="0.2">
      <c r="M4873" s="491"/>
      <c r="N4873" s="491"/>
    </row>
    <row r="4874" spans="13:14" x14ac:dyDescent="0.2">
      <c r="M4874" s="491"/>
      <c r="N4874" s="491"/>
    </row>
    <row r="4875" spans="13:14" x14ac:dyDescent="0.2">
      <c r="M4875" s="491"/>
      <c r="N4875" s="491"/>
    </row>
    <row r="4876" spans="13:14" x14ac:dyDescent="0.2">
      <c r="M4876" s="491"/>
      <c r="N4876" s="491"/>
    </row>
    <row r="4877" spans="13:14" x14ac:dyDescent="0.2">
      <c r="M4877" s="491"/>
      <c r="N4877" s="491"/>
    </row>
    <row r="4878" spans="13:14" x14ac:dyDescent="0.2">
      <c r="M4878" s="491"/>
      <c r="N4878" s="491"/>
    </row>
    <row r="4879" spans="13:14" x14ac:dyDescent="0.2">
      <c r="M4879" s="491"/>
      <c r="N4879" s="491"/>
    </row>
    <row r="4880" spans="13:14" x14ac:dyDescent="0.2">
      <c r="M4880" s="491"/>
      <c r="N4880" s="491"/>
    </row>
    <row r="4881" spans="13:14" x14ac:dyDescent="0.2">
      <c r="M4881" s="491"/>
      <c r="N4881" s="491"/>
    </row>
    <row r="4882" spans="13:14" x14ac:dyDescent="0.2">
      <c r="M4882" s="491"/>
      <c r="N4882" s="491"/>
    </row>
    <row r="4883" spans="13:14" x14ac:dyDescent="0.2">
      <c r="M4883" s="491"/>
      <c r="N4883" s="491"/>
    </row>
    <row r="4884" spans="13:14" x14ac:dyDescent="0.2">
      <c r="M4884" s="491"/>
      <c r="N4884" s="491"/>
    </row>
    <row r="4885" spans="13:14" x14ac:dyDescent="0.2">
      <c r="M4885" s="491"/>
      <c r="N4885" s="491"/>
    </row>
    <row r="4886" spans="13:14" x14ac:dyDescent="0.2">
      <c r="M4886" s="491"/>
      <c r="N4886" s="491"/>
    </row>
    <row r="4887" spans="13:14" x14ac:dyDescent="0.2">
      <c r="M4887" s="491"/>
      <c r="N4887" s="491"/>
    </row>
    <row r="4888" spans="13:14" x14ac:dyDescent="0.2">
      <c r="M4888" s="491"/>
      <c r="N4888" s="491"/>
    </row>
    <row r="4889" spans="13:14" x14ac:dyDescent="0.2">
      <c r="M4889" s="491"/>
      <c r="N4889" s="491"/>
    </row>
    <row r="4890" spans="13:14" x14ac:dyDescent="0.2">
      <c r="M4890" s="491"/>
      <c r="N4890" s="491"/>
    </row>
    <row r="4891" spans="13:14" x14ac:dyDescent="0.2">
      <c r="M4891" s="491"/>
      <c r="N4891" s="491"/>
    </row>
    <row r="4892" spans="13:14" x14ac:dyDescent="0.2">
      <c r="M4892" s="491"/>
      <c r="N4892" s="491"/>
    </row>
    <row r="4893" spans="13:14" x14ac:dyDescent="0.2">
      <c r="M4893" s="491"/>
      <c r="N4893" s="491"/>
    </row>
    <row r="4894" spans="13:14" x14ac:dyDescent="0.2">
      <c r="M4894" s="491"/>
      <c r="N4894" s="491"/>
    </row>
    <row r="4895" spans="13:14" x14ac:dyDescent="0.2">
      <c r="M4895" s="491"/>
      <c r="N4895" s="491"/>
    </row>
    <row r="4896" spans="13:14" x14ac:dyDescent="0.2">
      <c r="M4896" s="491"/>
      <c r="N4896" s="491"/>
    </row>
    <row r="4897" spans="13:14" x14ac:dyDescent="0.2">
      <c r="M4897" s="491"/>
      <c r="N4897" s="491"/>
    </row>
    <row r="4898" spans="13:14" x14ac:dyDescent="0.2">
      <c r="M4898" s="491"/>
      <c r="N4898" s="491"/>
    </row>
    <row r="4899" spans="13:14" x14ac:dyDescent="0.2">
      <c r="M4899" s="491"/>
      <c r="N4899" s="491"/>
    </row>
    <row r="4900" spans="13:14" x14ac:dyDescent="0.2">
      <c r="M4900" s="491"/>
      <c r="N4900" s="491"/>
    </row>
    <row r="4901" spans="13:14" x14ac:dyDescent="0.2">
      <c r="M4901" s="491"/>
      <c r="N4901" s="491"/>
    </row>
    <row r="4902" spans="13:14" x14ac:dyDescent="0.2">
      <c r="M4902" s="491"/>
      <c r="N4902" s="491"/>
    </row>
    <row r="4903" spans="13:14" x14ac:dyDescent="0.2">
      <c r="M4903" s="491"/>
      <c r="N4903" s="491"/>
    </row>
    <row r="4904" spans="13:14" x14ac:dyDescent="0.2">
      <c r="M4904" s="491"/>
      <c r="N4904" s="491"/>
    </row>
    <row r="4905" spans="13:14" x14ac:dyDescent="0.2">
      <c r="M4905" s="491"/>
      <c r="N4905" s="491"/>
    </row>
    <row r="4906" spans="13:14" x14ac:dyDescent="0.2">
      <c r="M4906" s="491"/>
      <c r="N4906" s="491"/>
    </row>
    <row r="4907" spans="13:14" x14ac:dyDescent="0.2">
      <c r="M4907" s="491"/>
      <c r="N4907" s="491"/>
    </row>
    <row r="4908" spans="13:14" x14ac:dyDescent="0.2">
      <c r="M4908" s="491"/>
      <c r="N4908" s="491"/>
    </row>
    <row r="4909" spans="13:14" x14ac:dyDescent="0.2">
      <c r="M4909" s="491"/>
      <c r="N4909" s="491"/>
    </row>
    <row r="4910" spans="13:14" x14ac:dyDescent="0.2">
      <c r="M4910" s="491"/>
      <c r="N4910" s="491"/>
    </row>
    <row r="4911" spans="13:14" x14ac:dyDescent="0.2">
      <c r="M4911" s="491"/>
      <c r="N4911" s="491"/>
    </row>
    <row r="4912" spans="13:14" x14ac:dyDescent="0.2">
      <c r="M4912" s="491"/>
      <c r="N4912" s="491"/>
    </row>
    <row r="4913" spans="13:14" x14ac:dyDescent="0.2">
      <c r="M4913" s="491"/>
      <c r="N4913" s="491"/>
    </row>
    <row r="4914" spans="13:14" x14ac:dyDescent="0.2">
      <c r="M4914" s="491"/>
      <c r="N4914" s="491"/>
    </row>
    <row r="4915" spans="13:14" x14ac:dyDescent="0.2">
      <c r="M4915" s="491"/>
      <c r="N4915" s="491"/>
    </row>
    <row r="4916" spans="13:14" x14ac:dyDescent="0.2">
      <c r="M4916" s="491"/>
      <c r="N4916" s="491"/>
    </row>
    <row r="4917" spans="13:14" x14ac:dyDescent="0.2">
      <c r="M4917" s="491"/>
      <c r="N4917" s="491"/>
    </row>
    <row r="4918" spans="13:14" x14ac:dyDescent="0.2">
      <c r="M4918" s="491"/>
      <c r="N4918" s="491"/>
    </row>
    <row r="4919" spans="13:14" x14ac:dyDescent="0.2">
      <c r="M4919" s="491"/>
      <c r="N4919" s="491"/>
    </row>
    <row r="4920" spans="13:14" x14ac:dyDescent="0.2">
      <c r="M4920" s="491"/>
      <c r="N4920" s="491"/>
    </row>
    <row r="4921" spans="13:14" x14ac:dyDescent="0.2">
      <c r="M4921" s="491"/>
      <c r="N4921" s="491"/>
    </row>
    <row r="4922" spans="13:14" x14ac:dyDescent="0.2">
      <c r="M4922" s="491"/>
      <c r="N4922" s="491"/>
    </row>
    <row r="4923" spans="13:14" x14ac:dyDescent="0.2">
      <c r="M4923" s="491"/>
      <c r="N4923" s="491"/>
    </row>
    <row r="4924" spans="13:14" x14ac:dyDescent="0.2">
      <c r="M4924" s="491"/>
      <c r="N4924" s="491"/>
    </row>
    <row r="4925" spans="13:14" x14ac:dyDescent="0.2">
      <c r="M4925" s="491"/>
      <c r="N4925" s="491"/>
    </row>
    <row r="4926" spans="13:14" x14ac:dyDescent="0.2">
      <c r="M4926" s="491"/>
      <c r="N4926" s="491"/>
    </row>
    <row r="4927" spans="13:14" x14ac:dyDescent="0.2">
      <c r="M4927" s="491"/>
      <c r="N4927" s="491"/>
    </row>
    <row r="4928" spans="13:14" x14ac:dyDescent="0.2">
      <c r="M4928" s="491"/>
      <c r="N4928" s="491"/>
    </row>
    <row r="4929" spans="13:14" x14ac:dyDescent="0.2">
      <c r="M4929" s="491"/>
      <c r="N4929" s="491"/>
    </row>
    <row r="4930" spans="13:14" x14ac:dyDescent="0.2">
      <c r="M4930" s="491"/>
      <c r="N4930" s="491"/>
    </row>
    <row r="4931" spans="13:14" x14ac:dyDescent="0.2">
      <c r="M4931" s="491"/>
      <c r="N4931" s="491"/>
    </row>
    <row r="4932" spans="13:14" x14ac:dyDescent="0.2">
      <c r="M4932" s="491"/>
      <c r="N4932" s="491"/>
    </row>
    <row r="4933" spans="13:14" x14ac:dyDescent="0.2">
      <c r="M4933" s="491"/>
      <c r="N4933" s="491"/>
    </row>
    <row r="4934" spans="13:14" x14ac:dyDescent="0.2">
      <c r="M4934" s="491"/>
      <c r="N4934" s="491"/>
    </row>
    <row r="4935" spans="13:14" x14ac:dyDescent="0.2">
      <c r="M4935" s="491"/>
      <c r="N4935" s="491"/>
    </row>
    <row r="4936" spans="13:14" x14ac:dyDescent="0.2">
      <c r="M4936" s="491"/>
      <c r="N4936" s="491"/>
    </row>
    <row r="4937" spans="13:14" x14ac:dyDescent="0.2">
      <c r="M4937" s="491"/>
      <c r="N4937" s="491"/>
    </row>
    <row r="4938" spans="13:14" x14ac:dyDescent="0.2">
      <c r="M4938" s="491"/>
      <c r="N4938" s="491"/>
    </row>
    <row r="4939" spans="13:14" x14ac:dyDescent="0.2">
      <c r="M4939" s="491"/>
      <c r="N4939" s="491"/>
    </row>
    <row r="4940" spans="13:14" x14ac:dyDescent="0.2">
      <c r="M4940" s="491"/>
      <c r="N4940" s="491"/>
    </row>
    <row r="4941" spans="13:14" x14ac:dyDescent="0.2">
      <c r="M4941" s="491"/>
      <c r="N4941" s="491"/>
    </row>
    <row r="4942" spans="13:14" x14ac:dyDescent="0.2">
      <c r="M4942" s="491"/>
      <c r="N4942" s="491"/>
    </row>
    <row r="4943" spans="13:14" x14ac:dyDescent="0.2">
      <c r="M4943" s="491"/>
      <c r="N4943" s="491"/>
    </row>
    <row r="4944" spans="13:14" x14ac:dyDescent="0.2">
      <c r="M4944" s="491"/>
      <c r="N4944" s="491"/>
    </row>
    <row r="4945" spans="13:14" x14ac:dyDescent="0.2">
      <c r="M4945" s="491"/>
      <c r="N4945" s="491"/>
    </row>
    <row r="4946" spans="13:14" x14ac:dyDescent="0.2">
      <c r="M4946" s="491"/>
      <c r="N4946" s="491"/>
    </row>
    <row r="4947" spans="13:14" x14ac:dyDescent="0.2">
      <c r="M4947" s="491"/>
      <c r="N4947" s="491"/>
    </row>
    <row r="4948" spans="13:14" x14ac:dyDescent="0.2">
      <c r="M4948" s="491"/>
      <c r="N4948" s="491"/>
    </row>
    <row r="4949" spans="13:14" x14ac:dyDescent="0.2">
      <c r="M4949" s="491"/>
      <c r="N4949" s="491"/>
    </row>
    <row r="4950" spans="13:14" x14ac:dyDescent="0.2">
      <c r="M4950" s="491"/>
      <c r="N4950" s="491"/>
    </row>
    <row r="4951" spans="13:14" x14ac:dyDescent="0.2">
      <c r="M4951" s="491"/>
      <c r="N4951" s="491"/>
    </row>
    <row r="4952" spans="13:14" x14ac:dyDescent="0.2">
      <c r="M4952" s="491"/>
      <c r="N4952" s="491"/>
    </row>
    <row r="4953" spans="13:14" x14ac:dyDescent="0.2">
      <c r="M4953" s="491"/>
      <c r="N4953" s="491"/>
    </row>
    <row r="4954" spans="13:14" x14ac:dyDescent="0.2">
      <c r="M4954" s="491"/>
      <c r="N4954" s="491"/>
    </row>
    <row r="4955" spans="13:14" x14ac:dyDescent="0.2">
      <c r="M4955" s="491"/>
      <c r="N4955" s="491"/>
    </row>
    <row r="4956" spans="13:14" x14ac:dyDescent="0.2">
      <c r="M4956" s="491"/>
      <c r="N4956" s="491"/>
    </row>
    <row r="4957" spans="13:14" x14ac:dyDescent="0.2">
      <c r="M4957" s="491"/>
      <c r="N4957" s="491"/>
    </row>
    <row r="4958" spans="13:14" x14ac:dyDescent="0.2">
      <c r="M4958" s="491"/>
      <c r="N4958" s="491"/>
    </row>
    <row r="4959" spans="13:14" x14ac:dyDescent="0.2">
      <c r="M4959" s="491"/>
      <c r="N4959" s="491"/>
    </row>
    <row r="4960" spans="13:14" x14ac:dyDescent="0.2">
      <c r="M4960" s="491"/>
      <c r="N4960" s="491"/>
    </row>
    <row r="4961" spans="13:14" x14ac:dyDescent="0.2">
      <c r="M4961" s="491"/>
      <c r="N4961" s="491"/>
    </row>
    <row r="4962" spans="13:14" x14ac:dyDescent="0.2">
      <c r="M4962" s="491"/>
      <c r="N4962" s="491"/>
    </row>
    <row r="4963" spans="13:14" x14ac:dyDescent="0.2">
      <c r="M4963" s="491"/>
      <c r="N4963" s="491"/>
    </row>
    <row r="4964" spans="13:14" x14ac:dyDescent="0.2">
      <c r="M4964" s="491"/>
      <c r="N4964" s="491"/>
    </row>
    <row r="4965" spans="13:14" x14ac:dyDescent="0.2">
      <c r="M4965" s="491"/>
      <c r="N4965" s="491"/>
    </row>
    <row r="4966" spans="13:14" x14ac:dyDescent="0.2">
      <c r="M4966" s="491"/>
      <c r="N4966" s="491"/>
    </row>
    <row r="4967" spans="13:14" x14ac:dyDescent="0.2">
      <c r="M4967" s="491"/>
      <c r="N4967" s="491"/>
    </row>
    <row r="4968" spans="13:14" x14ac:dyDescent="0.2">
      <c r="M4968" s="491"/>
      <c r="N4968" s="491"/>
    </row>
    <row r="4969" spans="13:14" x14ac:dyDescent="0.2">
      <c r="M4969" s="491"/>
      <c r="N4969" s="491"/>
    </row>
    <row r="4970" spans="13:14" x14ac:dyDescent="0.2">
      <c r="M4970" s="491"/>
      <c r="N4970" s="491"/>
    </row>
    <row r="4971" spans="13:14" x14ac:dyDescent="0.2">
      <c r="M4971" s="491"/>
      <c r="N4971" s="491"/>
    </row>
    <row r="4972" spans="13:14" x14ac:dyDescent="0.2">
      <c r="M4972" s="491"/>
      <c r="N4972" s="491"/>
    </row>
    <row r="4973" spans="13:14" x14ac:dyDescent="0.2">
      <c r="M4973" s="491"/>
      <c r="N4973" s="491"/>
    </row>
    <row r="4974" spans="13:14" x14ac:dyDescent="0.2">
      <c r="M4974" s="491"/>
      <c r="N4974" s="491"/>
    </row>
    <row r="4975" spans="13:14" x14ac:dyDescent="0.2">
      <c r="M4975" s="491"/>
      <c r="N4975" s="491"/>
    </row>
    <row r="4976" spans="13:14" x14ac:dyDescent="0.2">
      <c r="M4976" s="491"/>
      <c r="N4976" s="491"/>
    </row>
    <row r="4977" spans="13:14" x14ac:dyDescent="0.2">
      <c r="M4977" s="491"/>
      <c r="N4977" s="491"/>
    </row>
    <row r="4978" spans="13:14" x14ac:dyDescent="0.2">
      <c r="M4978" s="491"/>
      <c r="N4978" s="491"/>
    </row>
    <row r="4979" spans="13:14" x14ac:dyDescent="0.2">
      <c r="M4979" s="491"/>
      <c r="N4979" s="491"/>
    </row>
    <row r="4980" spans="13:14" x14ac:dyDescent="0.2">
      <c r="M4980" s="491"/>
      <c r="N4980" s="491"/>
    </row>
    <row r="4981" spans="13:14" x14ac:dyDescent="0.2">
      <c r="M4981" s="491"/>
      <c r="N4981" s="491"/>
    </row>
    <row r="4982" spans="13:14" x14ac:dyDescent="0.2">
      <c r="M4982" s="491"/>
      <c r="N4982" s="491"/>
    </row>
    <row r="4983" spans="13:14" x14ac:dyDescent="0.2">
      <c r="M4983" s="491"/>
      <c r="N4983" s="491"/>
    </row>
    <row r="4984" spans="13:14" x14ac:dyDescent="0.2">
      <c r="M4984" s="491"/>
      <c r="N4984" s="491"/>
    </row>
    <row r="4985" spans="13:14" x14ac:dyDescent="0.2">
      <c r="M4985" s="491"/>
      <c r="N4985" s="491"/>
    </row>
    <row r="4986" spans="13:14" x14ac:dyDescent="0.2">
      <c r="M4986" s="491"/>
      <c r="N4986" s="491"/>
    </row>
    <row r="4987" spans="13:14" x14ac:dyDescent="0.2">
      <c r="M4987" s="491"/>
      <c r="N4987" s="491"/>
    </row>
    <row r="4988" spans="13:14" x14ac:dyDescent="0.2">
      <c r="M4988" s="491"/>
      <c r="N4988" s="491"/>
    </row>
    <row r="4989" spans="13:14" x14ac:dyDescent="0.2">
      <c r="M4989" s="491"/>
      <c r="N4989" s="491"/>
    </row>
    <row r="4990" spans="13:14" x14ac:dyDescent="0.2">
      <c r="M4990" s="491"/>
      <c r="N4990" s="491"/>
    </row>
    <row r="4991" spans="13:14" x14ac:dyDescent="0.2">
      <c r="M4991" s="491"/>
      <c r="N4991" s="491"/>
    </row>
    <row r="4992" spans="13:14" x14ac:dyDescent="0.2">
      <c r="M4992" s="491"/>
      <c r="N4992" s="491"/>
    </row>
    <row r="4993" spans="13:14" x14ac:dyDescent="0.2">
      <c r="M4993" s="491"/>
      <c r="N4993" s="491"/>
    </row>
    <row r="4994" spans="13:14" x14ac:dyDescent="0.2">
      <c r="M4994" s="491"/>
      <c r="N4994" s="491"/>
    </row>
    <row r="4995" spans="13:14" x14ac:dyDescent="0.2">
      <c r="M4995" s="491"/>
      <c r="N4995" s="491"/>
    </row>
    <row r="4996" spans="13:14" x14ac:dyDescent="0.2">
      <c r="M4996" s="491"/>
      <c r="N4996" s="491"/>
    </row>
    <row r="4997" spans="13:14" x14ac:dyDescent="0.2">
      <c r="M4997" s="491"/>
      <c r="N4997" s="491"/>
    </row>
    <row r="4998" spans="13:14" x14ac:dyDescent="0.2">
      <c r="M4998" s="491"/>
      <c r="N4998" s="491"/>
    </row>
    <row r="4999" spans="13:14" x14ac:dyDescent="0.2">
      <c r="M4999" s="491"/>
      <c r="N4999" s="491"/>
    </row>
    <row r="5000" spans="13:14" x14ac:dyDescent="0.2">
      <c r="M5000" s="491"/>
      <c r="N5000" s="491"/>
    </row>
    <row r="5001" spans="13:14" x14ac:dyDescent="0.2">
      <c r="M5001" s="491"/>
      <c r="N5001" s="491"/>
    </row>
    <row r="5002" spans="13:14" x14ac:dyDescent="0.2">
      <c r="M5002" s="491"/>
      <c r="N5002" s="491"/>
    </row>
    <row r="5003" spans="13:14" x14ac:dyDescent="0.2">
      <c r="M5003" s="491"/>
      <c r="N5003" s="491"/>
    </row>
    <row r="5004" spans="13:14" x14ac:dyDescent="0.2">
      <c r="M5004" s="491"/>
      <c r="N5004" s="491"/>
    </row>
    <row r="5005" spans="13:14" x14ac:dyDescent="0.2">
      <c r="M5005" s="491"/>
      <c r="N5005" s="491"/>
    </row>
    <row r="5006" spans="13:14" x14ac:dyDescent="0.2">
      <c r="M5006" s="491"/>
      <c r="N5006" s="491"/>
    </row>
    <row r="5007" spans="13:14" x14ac:dyDescent="0.2">
      <c r="M5007" s="491"/>
      <c r="N5007" s="491"/>
    </row>
    <row r="5008" spans="13:14" x14ac:dyDescent="0.2">
      <c r="M5008" s="491"/>
      <c r="N5008" s="491"/>
    </row>
    <row r="5009" spans="13:14" x14ac:dyDescent="0.2">
      <c r="M5009" s="491"/>
      <c r="N5009" s="491"/>
    </row>
    <row r="5010" spans="13:14" x14ac:dyDescent="0.2">
      <c r="M5010" s="491"/>
      <c r="N5010" s="491"/>
    </row>
    <row r="5011" spans="13:14" x14ac:dyDescent="0.2">
      <c r="M5011" s="491"/>
      <c r="N5011" s="491"/>
    </row>
    <row r="5012" spans="13:14" x14ac:dyDescent="0.2">
      <c r="M5012" s="491"/>
      <c r="N5012" s="491"/>
    </row>
    <row r="5013" spans="13:14" x14ac:dyDescent="0.2">
      <c r="M5013" s="491"/>
      <c r="N5013" s="491"/>
    </row>
    <row r="5014" spans="13:14" x14ac:dyDescent="0.2">
      <c r="M5014" s="491"/>
      <c r="N5014" s="491"/>
    </row>
    <row r="5015" spans="13:14" x14ac:dyDescent="0.2">
      <c r="M5015" s="491"/>
      <c r="N5015" s="491"/>
    </row>
    <row r="5016" spans="13:14" x14ac:dyDescent="0.2">
      <c r="M5016" s="491"/>
      <c r="N5016" s="491"/>
    </row>
    <row r="5017" spans="13:14" x14ac:dyDescent="0.2">
      <c r="M5017" s="491"/>
      <c r="N5017" s="491"/>
    </row>
    <row r="5018" spans="13:14" x14ac:dyDescent="0.2">
      <c r="M5018" s="491"/>
      <c r="N5018" s="491"/>
    </row>
    <row r="5019" spans="13:14" x14ac:dyDescent="0.2">
      <c r="M5019" s="491"/>
      <c r="N5019" s="491"/>
    </row>
    <row r="5020" spans="13:14" x14ac:dyDescent="0.2">
      <c r="M5020" s="491"/>
      <c r="N5020" s="491"/>
    </row>
    <row r="5021" spans="13:14" x14ac:dyDescent="0.2">
      <c r="M5021" s="491"/>
      <c r="N5021" s="491"/>
    </row>
    <row r="5022" spans="13:14" x14ac:dyDescent="0.2">
      <c r="M5022" s="491"/>
      <c r="N5022" s="491"/>
    </row>
    <row r="5023" spans="13:14" x14ac:dyDescent="0.2">
      <c r="M5023" s="491"/>
      <c r="N5023" s="491"/>
    </row>
    <row r="5024" spans="13:14" x14ac:dyDescent="0.2">
      <c r="M5024" s="491"/>
      <c r="N5024" s="491"/>
    </row>
    <row r="5025" spans="13:14" x14ac:dyDescent="0.2">
      <c r="M5025" s="491"/>
      <c r="N5025" s="491"/>
    </row>
    <row r="5026" spans="13:14" x14ac:dyDescent="0.2">
      <c r="M5026" s="491"/>
      <c r="N5026" s="491"/>
    </row>
    <row r="5027" spans="13:14" x14ac:dyDescent="0.2">
      <c r="M5027" s="491"/>
      <c r="N5027" s="491"/>
    </row>
    <row r="5028" spans="13:14" x14ac:dyDescent="0.2">
      <c r="M5028" s="491"/>
      <c r="N5028" s="491"/>
    </row>
    <row r="5029" spans="13:14" x14ac:dyDescent="0.2">
      <c r="M5029" s="491"/>
      <c r="N5029" s="491"/>
    </row>
    <row r="5030" spans="13:14" x14ac:dyDescent="0.2">
      <c r="M5030" s="491"/>
      <c r="N5030" s="491"/>
    </row>
    <row r="5031" spans="13:14" x14ac:dyDescent="0.2">
      <c r="M5031" s="491"/>
      <c r="N5031" s="491"/>
    </row>
    <row r="5032" spans="13:14" x14ac:dyDescent="0.2">
      <c r="M5032" s="491"/>
      <c r="N5032" s="491"/>
    </row>
    <row r="5033" spans="13:14" x14ac:dyDescent="0.2">
      <c r="M5033" s="491"/>
      <c r="N5033" s="491"/>
    </row>
    <row r="5034" spans="13:14" x14ac:dyDescent="0.2">
      <c r="M5034" s="491"/>
      <c r="N5034" s="491"/>
    </row>
    <row r="5035" spans="13:14" x14ac:dyDescent="0.2">
      <c r="M5035" s="491"/>
      <c r="N5035" s="491"/>
    </row>
    <row r="5036" spans="13:14" x14ac:dyDescent="0.2">
      <c r="M5036" s="491"/>
      <c r="N5036" s="491"/>
    </row>
    <row r="5037" spans="13:14" x14ac:dyDescent="0.2">
      <c r="M5037" s="491"/>
      <c r="N5037" s="491"/>
    </row>
    <row r="5038" spans="13:14" x14ac:dyDescent="0.2">
      <c r="M5038" s="491"/>
      <c r="N5038" s="491"/>
    </row>
    <row r="5039" spans="13:14" x14ac:dyDescent="0.2">
      <c r="M5039" s="491"/>
      <c r="N5039" s="491"/>
    </row>
    <row r="5040" spans="13:14" x14ac:dyDescent="0.2">
      <c r="M5040" s="491"/>
      <c r="N5040" s="491"/>
    </row>
    <row r="5041" spans="13:14" x14ac:dyDescent="0.2">
      <c r="M5041" s="491"/>
      <c r="N5041" s="491"/>
    </row>
    <row r="5042" spans="13:14" x14ac:dyDescent="0.2">
      <c r="M5042" s="491"/>
      <c r="N5042" s="491"/>
    </row>
    <row r="5043" spans="13:14" x14ac:dyDescent="0.2">
      <c r="M5043" s="491"/>
      <c r="N5043" s="491"/>
    </row>
    <row r="5044" spans="13:14" x14ac:dyDescent="0.2">
      <c r="M5044" s="491"/>
      <c r="N5044" s="491"/>
    </row>
    <row r="5045" spans="13:14" x14ac:dyDescent="0.2">
      <c r="M5045" s="491"/>
      <c r="N5045" s="491"/>
    </row>
    <row r="5046" spans="13:14" x14ac:dyDescent="0.2">
      <c r="M5046" s="491"/>
      <c r="N5046" s="491"/>
    </row>
    <row r="5047" spans="13:14" x14ac:dyDescent="0.2">
      <c r="M5047" s="491"/>
      <c r="N5047" s="491"/>
    </row>
    <row r="5048" spans="13:14" x14ac:dyDescent="0.2">
      <c r="M5048" s="491"/>
      <c r="N5048" s="491"/>
    </row>
    <row r="5049" spans="13:14" x14ac:dyDescent="0.2">
      <c r="M5049" s="491"/>
      <c r="N5049" s="491"/>
    </row>
    <row r="5050" spans="13:14" x14ac:dyDescent="0.2">
      <c r="M5050" s="491"/>
      <c r="N5050" s="491"/>
    </row>
    <row r="5051" spans="13:14" x14ac:dyDescent="0.2">
      <c r="M5051" s="491"/>
      <c r="N5051" s="491"/>
    </row>
    <row r="5052" spans="13:14" x14ac:dyDescent="0.2">
      <c r="M5052" s="491"/>
      <c r="N5052" s="491"/>
    </row>
    <row r="5053" spans="13:14" x14ac:dyDescent="0.2">
      <c r="M5053" s="491"/>
      <c r="N5053" s="491"/>
    </row>
    <row r="5054" spans="13:14" x14ac:dyDescent="0.2">
      <c r="M5054" s="491"/>
      <c r="N5054" s="491"/>
    </row>
    <row r="5055" spans="13:14" x14ac:dyDescent="0.2">
      <c r="M5055" s="491"/>
      <c r="N5055" s="491"/>
    </row>
    <row r="5056" spans="13:14" x14ac:dyDescent="0.2">
      <c r="M5056" s="491"/>
      <c r="N5056" s="491"/>
    </row>
    <row r="5057" spans="13:14" x14ac:dyDescent="0.2">
      <c r="M5057" s="491"/>
      <c r="N5057" s="491"/>
    </row>
    <row r="5058" spans="13:14" x14ac:dyDescent="0.2">
      <c r="M5058" s="491"/>
      <c r="N5058" s="491"/>
    </row>
    <row r="5059" spans="13:14" x14ac:dyDescent="0.2">
      <c r="M5059" s="491"/>
      <c r="N5059" s="491"/>
    </row>
    <row r="5060" spans="13:14" x14ac:dyDescent="0.2">
      <c r="M5060" s="491"/>
      <c r="N5060" s="491"/>
    </row>
    <row r="5061" spans="13:14" x14ac:dyDescent="0.2">
      <c r="M5061" s="491"/>
      <c r="N5061" s="491"/>
    </row>
    <row r="5062" spans="13:14" x14ac:dyDescent="0.2">
      <c r="M5062" s="491"/>
      <c r="N5062" s="491"/>
    </row>
    <row r="5063" spans="13:14" x14ac:dyDescent="0.2">
      <c r="M5063" s="491"/>
      <c r="N5063" s="491"/>
    </row>
    <row r="5064" spans="13:14" x14ac:dyDescent="0.2">
      <c r="M5064" s="491"/>
      <c r="N5064" s="491"/>
    </row>
    <row r="5065" spans="13:14" x14ac:dyDescent="0.2">
      <c r="M5065" s="491"/>
      <c r="N5065" s="491"/>
    </row>
    <row r="5066" spans="13:14" x14ac:dyDescent="0.2">
      <c r="M5066" s="491"/>
      <c r="N5066" s="491"/>
    </row>
    <row r="5067" spans="13:14" x14ac:dyDescent="0.2">
      <c r="M5067" s="491"/>
      <c r="N5067" s="491"/>
    </row>
    <row r="5068" spans="13:14" x14ac:dyDescent="0.2">
      <c r="M5068" s="491"/>
      <c r="N5068" s="491"/>
    </row>
    <row r="5069" spans="13:14" x14ac:dyDescent="0.2">
      <c r="M5069" s="491"/>
      <c r="N5069" s="491"/>
    </row>
    <row r="5070" spans="13:14" x14ac:dyDescent="0.2">
      <c r="M5070" s="491"/>
      <c r="N5070" s="491"/>
    </row>
    <row r="5071" spans="13:14" x14ac:dyDescent="0.2">
      <c r="M5071" s="491"/>
      <c r="N5071" s="491"/>
    </row>
    <row r="5072" spans="13:14" x14ac:dyDescent="0.2">
      <c r="M5072" s="491"/>
      <c r="N5072" s="491"/>
    </row>
    <row r="5073" spans="13:14" x14ac:dyDescent="0.2">
      <c r="M5073" s="491"/>
      <c r="N5073" s="491"/>
    </row>
    <row r="5074" spans="13:14" x14ac:dyDescent="0.2">
      <c r="M5074" s="491"/>
      <c r="N5074" s="491"/>
    </row>
    <row r="5075" spans="13:14" x14ac:dyDescent="0.2">
      <c r="M5075" s="491"/>
      <c r="N5075" s="491"/>
    </row>
    <row r="5076" spans="13:14" x14ac:dyDescent="0.2">
      <c r="M5076" s="491"/>
      <c r="N5076" s="491"/>
    </row>
    <row r="5077" spans="13:14" x14ac:dyDescent="0.2">
      <c r="M5077" s="491"/>
      <c r="N5077" s="491"/>
    </row>
    <row r="5078" spans="13:14" x14ac:dyDescent="0.2">
      <c r="M5078" s="491"/>
      <c r="N5078" s="491"/>
    </row>
    <row r="5079" spans="13:14" x14ac:dyDescent="0.2">
      <c r="M5079" s="491"/>
      <c r="N5079" s="491"/>
    </row>
    <row r="5080" spans="13:14" x14ac:dyDescent="0.2">
      <c r="M5080" s="491"/>
      <c r="N5080" s="491"/>
    </row>
    <row r="5081" spans="13:14" x14ac:dyDescent="0.2">
      <c r="M5081" s="491"/>
      <c r="N5081" s="491"/>
    </row>
    <row r="5082" spans="13:14" x14ac:dyDescent="0.2">
      <c r="M5082" s="491"/>
      <c r="N5082" s="491"/>
    </row>
    <row r="5083" spans="13:14" x14ac:dyDescent="0.2">
      <c r="M5083" s="491"/>
      <c r="N5083" s="491"/>
    </row>
    <row r="5084" spans="13:14" x14ac:dyDescent="0.2">
      <c r="M5084" s="491"/>
      <c r="N5084" s="491"/>
    </row>
    <row r="5085" spans="13:14" x14ac:dyDescent="0.2">
      <c r="M5085" s="491"/>
      <c r="N5085" s="491"/>
    </row>
    <row r="5086" spans="13:14" x14ac:dyDescent="0.2">
      <c r="M5086" s="491"/>
      <c r="N5086" s="491"/>
    </row>
    <row r="5087" spans="13:14" x14ac:dyDescent="0.2">
      <c r="M5087" s="491"/>
      <c r="N5087" s="491"/>
    </row>
    <row r="5088" spans="13:14" x14ac:dyDescent="0.2">
      <c r="M5088" s="491"/>
      <c r="N5088" s="491"/>
    </row>
    <row r="5089" spans="13:14" x14ac:dyDescent="0.2">
      <c r="M5089" s="491"/>
      <c r="N5089" s="491"/>
    </row>
    <row r="5090" spans="13:14" x14ac:dyDescent="0.2">
      <c r="M5090" s="491"/>
      <c r="N5090" s="491"/>
    </row>
    <row r="5091" spans="13:14" x14ac:dyDescent="0.2">
      <c r="M5091" s="491"/>
      <c r="N5091" s="491"/>
    </row>
    <row r="5092" spans="13:14" x14ac:dyDescent="0.2">
      <c r="M5092" s="491"/>
      <c r="N5092" s="491"/>
    </row>
    <row r="5093" spans="13:14" x14ac:dyDescent="0.2">
      <c r="M5093" s="491"/>
      <c r="N5093" s="491"/>
    </row>
    <row r="5094" spans="13:14" x14ac:dyDescent="0.2">
      <c r="M5094" s="491"/>
      <c r="N5094" s="491"/>
    </row>
    <row r="5095" spans="13:14" x14ac:dyDescent="0.2">
      <c r="M5095" s="491"/>
      <c r="N5095" s="491"/>
    </row>
    <row r="5096" spans="13:14" x14ac:dyDescent="0.2">
      <c r="M5096" s="491"/>
      <c r="N5096" s="491"/>
    </row>
    <row r="5097" spans="13:14" x14ac:dyDescent="0.2">
      <c r="M5097" s="491"/>
      <c r="N5097" s="491"/>
    </row>
    <row r="5098" spans="13:14" x14ac:dyDescent="0.2">
      <c r="M5098" s="491"/>
      <c r="N5098" s="491"/>
    </row>
    <row r="5099" spans="13:14" x14ac:dyDescent="0.2">
      <c r="M5099" s="491"/>
      <c r="N5099" s="491"/>
    </row>
    <row r="5100" spans="13:14" x14ac:dyDescent="0.2">
      <c r="M5100" s="491"/>
      <c r="N5100" s="491"/>
    </row>
    <row r="5101" spans="13:14" x14ac:dyDescent="0.2">
      <c r="M5101" s="491"/>
      <c r="N5101" s="491"/>
    </row>
    <row r="5102" spans="13:14" x14ac:dyDescent="0.2">
      <c r="M5102" s="491"/>
      <c r="N5102" s="491"/>
    </row>
    <row r="5103" spans="13:14" x14ac:dyDescent="0.2">
      <c r="M5103" s="491"/>
      <c r="N5103" s="491"/>
    </row>
    <row r="5104" spans="13:14" x14ac:dyDescent="0.2">
      <c r="M5104" s="491"/>
      <c r="N5104" s="491"/>
    </row>
    <row r="5105" spans="13:14" x14ac:dyDescent="0.2">
      <c r="M5105" s="491"/>
      <c r="N5105" s="491"/>
    </row>
    <row r="5106" spans="13:14" x14ac:dyDescent="0.2">
      <c r="M5106" s="491"/>
      <c r="N5106" s="491"/>
    </row>
    <row r="5107" spans="13:14" x14ac:dyDescent="0.2">
      <c r="M5107" s="491"/>
      <c r="N5107" s="491"/>
    </row>
    <row r="5108" spans="13:14" x14ac:dyDescent="0.2">
      <c r="M5108" s="491"/>
      <c r="N5108" s="491"/>
    </row>
    <row r="5109" spans="13:14" x14ac:dyDescent="0.2">
      <c r="M5109" s="491"/>
      <c r="N5109" s="491"/>
    </row>
    <row r="5110" spans="13:14" x14ac:dyDescent="0.2">
      <c r="M5110" s="491"/>
      <c r="N5110" s="491"/>
    </row>
    <row r="5111" spans="13:14" x14ac:dyDescent="0.2">
      <c r="M5111" s="491"/>
      <c r="N5111" s="491"/>
    </row>
    <row r="5112" spans="13:14" x14ac:dyDescent="0.2">
      <c r="M5112" s="491"/>
      <c r="N5112" s="491"/>
    </row>
    <row r="5113" spans="13:14" x14ac:dyDescent="0.2">
      <c r="M5113" s="491"/>
      <c r="N5113" s="491"/>
    </row>
    <row r="5114" spans="13:14" x14ac:dyDescent="0.2">
      <c r="M5114" s="491"/>
      <c r="N5114" s="491"/>
    </row>
    <row r="5115" spans="13:14" x14ac:dyDescent="0.2">
      <c r="M5115" s="491"/>
      <c r="N5115" s="491"/>
    </row>
    <row r="5116" spans="13:14" x14ac:dyDescent="0.2">
      <c r="M5116" s="491"/>
      <c r="N5116" s="491"/>
    </row>
    <row r="5117" spans="13:14" x14ac:dyDescent="0.2">
      <c r="M5117" s="491"/>
      <c r="N5117" s="491"/>
    </row>
    <row r="5118" spans="13:14" x14ac:dyDescent="0.2">
      <c r="M5118" s="491"/>
      <c r="N5118" s="491"/>
    </row>
    <row r="5119" spans="13:14" x14ac:dyDescent="0.2">
      <c r="M5119" s="491"/>
      <c r="N5119" s="491"/>
    </row>
    <row r="5120" spans="13:14" x14ac:dyDescent="0.2">
      <c r="M5120" s="491"/>
      <c r="N5120" s="491"/>
    </row>
    <row r="5121" spans="13:14" x14ac:dyDescent="0.2">
      <c r="M5121" s="491"/>
      <c r="N5121" s="491"/>
    </row>
    <row r="5122" spans="13:14" x14ac:dyDescent="0.2">
      <c r="M5122" s="491"/>
      <c r="N5122" s="491"/>
    </row>
    <row r="5123" spans="13:14" x14ac:dyDescent="0.2">
      <c r="M5123" s="491"/>
      <c r="N5123" s="491"/>
    </row>
    <row r="5124" spans="13:14" x14ac:dyDescent="0.2">
      <c r="M5124" s="491"/>
      <c r="N5124" s="491"/>
    </row>
    <row r="5125" spans="13:14" x14ac:dyDescent="0.2">
      <c r="M5125" s="491"/>
      <c r="N5125" s="491"/>
    </row>
    <row r="5126" spans="13:14" x14ac:dyDescent="0.2">
      <c r="M5126" s="491"/>
      <c r="N5126" s="491"/>
    </row>
    <row r="5127" spans="13:14" x14ac:dyDescent="0.2">
      <c r="M5127" s="491"/>
      <c r="N5127" s="491"/>
    </row>
    <row r="5128" spans="13:14" x14ac:dyDescent="0.2">
      <c r="M5128" s="491"/>
      <c r="N5128" s="491"/>
    </row>
    <row r="5129" spans="13:14" x14ac:dyDescent="0.2">
      <c r="M5129" s="491"/>
      <c r="N5129" s="491"/>
    </row>
    <row r="5130" spans="13:14" x14ac:dyDescent="0.2">
      <c r="M5130" s="491"/>
      <c r="N5130" s="491"/>
    </row>
    <row r="5131" spans="13:14" x14ac:dyDescent="0.2">
      <c r="M5131" s="491"/>
      <c r="N5131" s="491"/>
    </row>
    <row r="5132" spans="13:14" x14ac:dyDescent="0.2">
      <c r="M5132" s="491"/>
      <c r="N5132" s="491"/>
    </row>
    <row r="5133" spans="13:14" x14ac:dyDescent="0.2">
      <c r="M5133" s="491"/>
      <c r="N5133" s="491"/>
    </row>
    <row r="5134" spans="13:14" x14ac:dyDescent="0.2">
      <c r="M5134" s="491"/>
      <c r="N5134" s="491"/>
    </row>
    <row r="5135" spans="13:14" x14ac:dyDescent="0.2">
      <c r="M5135" s="491"/>
      <c r="N5135" s="491"/>
    </row>
    <row r="5136" spans="13:14" x14ac:dyDescent="0.2">
      <c r="M5136" s="491"/>
      <c r="N5136" s="491"/>
    </row>
    <row r="5137" spans="13:14" x14ac:dyDescent="0.2">
      <c r="M5137" s="491"/>
      <c r="N5137" s="491"/>
    </row>
    <row r="5138" spans="13:14" x14ac:dyDescent="0.2">
      <c r="M5138" s="491"/>
      <c r="N5138" s="491"/>
    </row>
    <row r="5139" spans="13:14" x14ac:dyDescent="0.2">
      <c r="M5139" s="491"/>
      <c r="N5139" s="491"/>
    </row>
    <row r="5140" spans="13:14" x14ac:dyDescent="0.2">
      <c r="M5140" s="491"/>
      <c r="N5140" s="491"/>
    </row>
    <row r="5141" spans="13:14" x14ac:dyDescent="0.2">
      <c r="M5141" s="491"/>
      <c r="N5141" s="491"/>
    </row>
    <row r="5142" spans="13:14" x14ac:dyDescent="0.2">
      <c r="M5142" s="491"/>
      <c r="N5142" s="491"/>
    </row>
    <row r="5143" spans="13:14" x14ac:dyDescent="0.2">
      <c r="M5143" s="491"/>
      <c r="N5143" s="491"/>
    </row>
    <row r="5144" spans="13:14" x14ac:dyDescent="0.2">
      <c r="M5144" s="491"/>
      <c r="N5144" s="491"/>
    </row>
    <row r="5145" spans="13:14" x14ac:dyDescent="0.2">
      <c r="M5145" s="491"/>
      <c r="N5145" s="491"/>
    </row>
    <row r="5146" spans="13:14" x14ac:dyDescent="0.2">
      <c r="M5146" s="491"/>
      <c r="N5146" s="491"/>
    </row>
    <row r="5147" spans="13:14" x14ac:dyDescent="0.2">
      <c r="M5147" s="491"/>
      <c r="N5147" s="491"/>
    </row>
    <row r="5148" spans="13:14" x14ac:dyDescent="0.2">
      <c r="M5148" s="491"/>
      <c r="N5148" s="491"/>
    </row>
    <row r="5149" spans="13:14" x14ac:dyDescent="0.2">
      <c r="M5149" s="491"/>
      <c r="N5149" s="491"/>
    </row>
    <row r="5150" spans="13:14" x14ac:dyDescent="0.2">
      <c r="M5150" s="491"/>
      <c r="N5150" s="491"/>
    </row>
    <row r="5151" spans="13:14" x14ac:dyDescent="0.2">
      <c r="M5151" s="491"/>
      <c r="N5151" s="491"/>
    </row>
    <row r="5152" spans="13:14" x14ac:dyDescent="0.2">
      <c r="M5152" s="491"/>
      <c r="N5152" s="491"/>
    </row>
    <row r="5153" spans="13:14" x14ac:dyDescent="0.2">
      <c r="M5153" s="491"/>
      <c r="N5153" s="491"/>
    </row>
    <row r="5154" spans="13:14" x14ac:dyDescent="0.2">
      <c r="M5154" s="491"/>
      <c r="N5154" s="491"/>
    </row>
    <row r="5155" spans="13:14" x14ac:dyDescent="0.2">
      <c r="M5155" s="491"/>
      <c r="N5155" s="491"/>
    </row>
    <row r="5156" spans="13:14" x14ac:dyDescent="0.2">
      <c r="M5156" s="491"/>
      <c r="N5156" s="491"/>
    </row>
    <row r="5157" spans="13:14" x14ac:dyDescent="0.2">
      <c r="M5157" s="491"/>
      <c r="N5157" s="491"/>
    </row>
    <row r="5158" spans="13:14" x14ac:dyDescent="0.2">
      <c r="M5158" s="491"/>
      <c r="N5158" s="491"/>
    </row>
    <row r="5159" spans="13:14" x14ac:dyDescent="0.2">
      <c r="M5159" s="491"/>
      <c r="N5159" s="491"/>
    </row>
    <row r="5160" spans="13:14" x14ac:dyDescent="0.2">
      <c r="M5160" s="491"/>
      <c r="N5160" s="491"/>
    </row>
    <row r="5161" spans="13:14" x14ac:dyDescent="0.2">
      <c r="M5161" s="491"/>
      <c r="N5161" s="491"/>
    </row>
    <row r="5162" spans="13:14" x14ac:dyDescent="0.2">
      <c r="M5162" s="491"/>
      <c r="N5162" s="491"/>
    </row>
    <row r="5163" spans="13:14" x14ac:dyDescent="0.2">
      <c r="M5163" s="491"/>
      <c r="N5163" s="491"/>
    </row>
    <row r="5164" spans="13:14" x14ac:dyDescent="0.2">
      <c r="M5164" s="491"/>
      <c r="N5164" s="491"/>
    </row>
    <row r="5165" spans="13:14" x14ac:dyDescent="0.2">
      <c r="M5165" s="491"/>
      <c r="N5165" s="491"/>
    </row>
    <row r="5166" spans="13:14" x14ac:dyDescent="0.2">
      <c r="M5166" s="491"/>
      <c r="N5166" s="491"/>
    </row>
    <row r="5167" spans="13:14" x14ac:dyDescent="0.2">
      <c r="M5167" s="491"/>
      <c r="N5167" s="491"/>
    </row>
    <row r="5168" spans="13:14" x14ac:dyDescent="0.2">
      <c r="M5168" s="491"/>
      <c r="N5168" s="491"/>
    </row>
    <row r="5169" spans="13:14" x14ac:dyDescent="0.2">
      <c r="M5169" s="491"/>
      <c r="N5169" s="491"/>
    </row>
    <row r="5170" spans="13:14" x14ac:dyDescent="0.2">
      <c r="M5170" s="491"/>
      <c r="N5170" s="491"/>
    </row>
    <row r="5171" spans="13:14" x14ac:dyDescent="0.2">
      <c r="M5171" s="491"/>
      <c r="N5171" s="491"/>
    </row>
    <row r="5172" spans="13:14" x14ac:dyDescent="0.2">
      <c r="M5172" s="491"/>
      <c r="N5172" s="491"/>
    </row>
    <row r="5173" spans="13:14" x14ac:dyDescent="0.2">
      <c r="M5173" s="491"/>
      <c r="N5173" s="491"/>
    </row>
    <row r="5174" spans="13:14" x14ac:dyDescent="0.2">
      <c r="M5174" s="491"/>
      <c r="N5174" s="491"/>
    </row>
    <row r="5175" spans="13:14" x14ac:dyDescent="0.2">
      <c r="M5175" s="491"/>
      <c r="N5175" s="491"/>
    </row>
    <row r="5176" spans="13:14" x14ac:dyDescent="0.2">
      <c r="M5176" s="491"/>
      <c r="N5176" s="491"/>
    </row>
    <row r="5177" spans="13:14" x14ac:dyDescent="0.2">
      <c r="M5177" s="491"/>
      <c r="N5177" s="491"/>
    </row>
    <row r="5178" spans="13:14" x14ac:dyDescent="0.2">
      <c r="M5178" s="491"/>
      <c r="N5178" s="491"/>
    </row>
    <row r="5179" spans="13:14" x14ac:dyDescent="0.2">
      <c r="M5179" s="491"/>
      <c r="N5179" s="491"/>
    </row>
    <row r="5180" spans="13:14" x14ac:dyDescent="0.2">
      <c r="M5180" s="491"/>
      <c r="N5180" s="491"/>
    </row>
    <row r="5181" spans="13:14" x14ac:dyDescent="0.2">
      <c r="M5181" s="491"/>
      <c r="N5181" s="491"/>
    </row>
    <row r="5182" spans="13:14" x14ac:dyDescent="0.2">
      <c r="M5182" s="491"/>
      <c r="N5182" s="491"/>
    </row>
    <row r="5183" spans="13:14" x14ac:dyDescent="0.2">
      <c r="M5183" s="491"/>
      <c r="N5183" s="491"/>
    </row>
    <row r="5184" spans="13:14" x14ac:dyDescent="0.2">
      <c r="M5184" s="491"/>
      <c r="N5184" s="491"/>
    </row>
    <row r="5185" spans="13:14" x14ac:dyDescent="0.2">
      <c r="M5185" s="491"/>
      <c r="N5185" s="491"/>
    </row>
    <row r="5186" spans="13:14" x14ac:dyDescent="0.2">
      <c r="M5186" s="491"/>
      <c r="N5186" s="491"/>
    </row>
    <row r="5187" spans="13:14" x14ac:dyDescent="0.2">
      <c r="M5187" s="491"/>
      <c r="N5187" s="491"/>
    </row>
    <row r="5188" spans="13:14" x14ac:dyDescent="0.2">
      <c r="M5188" s="491"/>
      <c r="N5188" s="491"/>
    </row>
    <row r="5189" spans="13:14" x14ac:dyDescent="0.2">
      <c r="M5189" s="491"/>
      <c r="N5189" s="491"/>
    </row>
    <row r="5190" spans="13:14" x14ac:dyDescent="0.2">
      <c r="M5190" s="491"/>
      <c r="N5190" s="491"/>
    </row>
    <row r="5191" spans="13:14" x14ac:dyDescent="0.2">
      <c r="M5191" s="491"/>
      <c r="N5191" s="491"/>
    </row>
    <row r="5192" spans="13:14" x14ac:dyDescent="0.2">
      <c r="M5192" s="491"/>
      <c r="N5192" s="491"/>
    </row>
    <row r="5193" spans="13:14" x14ac:dyDescent="0.2">
      <c r="M5193" s="491"/>
      <c r="N5193" s="491"/>
    </row>
    <row r="5194" spans="13:14" x14ac:dyDescent="0.2">
      <c r="M5194" s="491"/>
      <c r="N5194" s="491"/>
    </row>
    <row r="5195" spans="13:14" x14ac:dyDescent="0.2">
      <c r="M5195" s="491"/>
      <c r="N5195" s="491"/>
    </row>
    <row r="5196" spans="13:14" x14ac:dyDescent="0.2">
      <c r="M5196" s="491"/>
      <c r="N5196" s="491"/>
    </row>
    <row r="5197" spans="13:14" x14ac:dyDescent="0.2">
      <c r="M5197" s="491"/>
      <c r="N5197" s="491"/>
    </row>
    <row r="5198" spans="13:14" x14ac:dyDescent="0.2">
      <c r="M5198" s="491"/>
      <c r="N5198" s="491"/>
    </row>
    <row r="5199" spans="13:14" x14ac:dyDescent="0.2">
      <c r="M5199" s="491"/>
      <c r="N5199" s="491"/>
    </row>
    <row r="5200" spans="13:14" x14ac:dyDescent="0.2">
      <c r="M5200" s="491"/>
      <c r="N5200" s="491"/>
    </row>
    <row r="5201" spans="13:14" x14ac:dyDescent="0.2">
      <c r="M5201" s="491"/>
      <c r="N5201" s="491"/>
    </row>
    <row r="5202" spans="13:14" x14ac:dyDescent="0.2">
      <c r="M5202" s="491"/>
      <c r="N5202" s="491"/>
    </row>
    <row r="5203" spans="13:14" x14ac:dyDescent="0.2">
      <c r="M5203" s="491"/>
      <c r="N5203" s="491"/>
    </row>
    <row r="5204" spans="13:14" x14ac:dyDescent="0.2">
      <c r="M5204" s="491"/>
      <c r="N5204" s="491"/>
    </row>
    <row r="5205" spans="13:14" x14ac:dyDescent="0.2">
      <c r="M5205" s="491"/>
      <c r="N5205" s="491"/>
    </row>
  </sheetData>
  <mergeCells count="253">
    <mergeCell ref="X4:AB4"/>
    <mergeCell ref="Y9:Y10"/>
    <mergeCell ref="Z9:AB9"/>
    <mergeCell ref="A11:AB11"/>
    <mergeCell ref="B12:AB12"/>
    <mergeCell ref="N9:O9"/>
    <mergeCell ref="P9:P10"/>
    <mergeCell ref="Q9:Q10"/>
    <mergeCell ref="R9:S9"/>
    <mergeCell ref="M9:M10"/>
    <mergeCell ref="I4:V4"/>
    <mergeCell ref="I8:L8"/>
    <mergeCell ref="M8:P8"/>
    <mergeCell ref="Q8:T8"/>
    <mergeCell ref="U8:X8"/>
    <mergeCell ref="T9:T10"/>
    <mergeCell ref="I9:I10"/>
    <mergeCell ref="J9:K9"/>
    <mergeCell ref="A5:AB5"/>
    <mergeCell ref="A8:A10"/>
    <mergeCell ref="Y8:AB8"/>
    <mergeCell ref="F8:F10"/>
    <mergeCell ref="G8:G10"/>
    <mergeCell ref="H8:H10"/>
    <mergeCell ref="D8:D10"/>
    <mergeCell ref="E8:E10"/>
    <mergeCell ref="C13:AB13"/>
    <mergeCell ref="D14:X14"/>
    <mergeCell ref="A19:A21"/>
    <mergeCell ref="B19:B21"/>
    <mergeCell ref="X9:X10"/>
    <mergeCell ref="U9:U10"/>
    <mergeCell ref="B8:B10"/>
    <mergeCell ref="C8:C10"/>
    <mergeCell ref="V9:W9"/>
    <mergeCell ref="L9:L10"/>
    <mergeCell ref="A76:A78"/>
    <mergeCell ref="B76:B78"/>
    <mergeCell ref="C76:C78"/>
    <mergeCell ref="D81:G81"/>
    <mergeCell ref="C82:H82"/>
    <mergeCell ref="Y82:AB82"/>
    <mergeCell ref="A28:A29"/>
    <mergeCell ref="B28:B29"/>
    <mergeCell ref="C37:G37"/>
    <mergeCell ref="D38:X38"/>
    <mergeCell ref="Y38:Y41"/>
    <mergeCell ref="D61:W61"/>
    <mergeCell ref="Y61:Y64"/>
    <mergeCell ref="C83:AB83"/>
    <mergeCell ref="D84:AB84"/>
    <mergeCell ref="A85:A86"/>
    <mergeCell ref="B85:B86"/>
    <mergeCell ref="C85:C86"/>
    <mergeCell ref="D85:D86"/>
    <mergeCell ref="E85:E86"/>
    <mergeCell ref="F85:F86"/>
    <mergeCell ref="G85:G86"/>
    <mergeCell ref="A87:A88"/>
    <mergeCell ref="D87:D88"/>
    <mergeCell ref="E87:E88"/>
    <mergeCell ref="F87:F88"/>
    <mergeCell ref="G87:G88"/>
    <mergeCell ref="B89:B91"/>
    <mergeCell ref="C89:C91"/>
    <mergeCell ref="D89:D92"/>
    <mergeCell ref="E89:E92"/>
    <mergeCell ref="F89:F92"/>
    <mergeCell ref="G89:G92"/>
    <mergeCell ref="G97:G100"/>
    <mergeCell ref="Y97:Y100"/>
    <mergeCell ref="G101:G104"/>
    <mergeCell ref="Y102:Y104"/>
    <mergeCell ref="Y89:Y91"/>
    <mergeCell ref="A90:A92"/>
    <mergeCell ref="A93:A96"/>
    <mergeCell ref="B93:B95"/>
    <mergeCell ref="C93:C95"/>
    <mergeCell ref="D93:D96"/>
    <mergeCell ref="E93:E96"/>
    <mergeCell ref="F93:F96"/>
    <mergeCell ref="G93:G96"/>
    <mergeCell ref="Y93:Y96"/>
    <mergeCell ref="A101:A104"/>
    <mergeCell ref="B101:B103"/>
    <mergeCell ref="C101:C103"/>
    <mergeCell ref="D101:D104"/>
    <mergeCell ref="E101:E104"/>
    <mergeCell ref="F101:F104"/>
    <mergeCell ref="A97:A100"/>
    <mergeCell ref="B97:B99"/>
    <mergeCell ref="C97:C99"/>
    <mergeCell ref="D97:D100"/>
    <mergeCell ref="E97:E100"/>
    <mergeCell ref="F97:F100"/>
    <mergeCell ref="Y107:Y109"/>
    <mergeCell ref="Z107:Z109"/>
    <mergeCell ref="AA107:AA109"/>
    <mergeCell ref="AB107:AB109"/>
    <mergeCell ref="C110:D110"/>
    <mergeCell ref="A111:D111"/>
    <mergeCell ref="Z105:Z106"/>
    <mergeCell ref="AA105:AA106"/>
    <mergeCell ref="AB105:AB106"/>
    <mergeCell ref="A107:A109"/>
    <mergeCell ref="B107:B109"/>
    <mergeCell ref="C107:C109"/>
    <mergeCell ref="D107:D109"/>
    <mergeCell ref="E107:E109"/>
    <mergeCell ref="F107:F109"/>
    <mergeCell ref="G107:G109"/>
    <mergeCell ref="A105:A106"/>
    <mergeCell ref="B105:B106"/>
    <mergeCell ref="C105:C106"/>
    <mergeCell ref="D105:D106"/>
    <mergeCell ref="E105:E106"/>
    <mergeCell ref="F105:F106"/>
    <mergeCell ref="G105:G106"/>
    <mergeCell ref="Y105:Y106"/>
    <mergeCell ref="A120:A121"/>
    <mergeCell ref="B120:B121"/>
    <mergeCell ref="C120:C121"/>
    <mergeCell ref="D120:D121"/>
    <mergeCell ref="E120:E121"/>
    <mergeCell ref="C113:AB113"/>
    <mergeCell ref="A114:A115"/>
    <mergeCell ref="B114:B115"/>
    <mergeCell ref="C114:C115"/>
    <mergeCell ref="D114:D115"/>
    <mergeCell ref="E114:E115"/>
    <mergeCell ref="F114:F115"/>
    <mergeCell ref="G114:G115"/>
    <mergeCell ref="Y114:Y115"/>
    <mergeCell ref="F120:F121"/>
    <mergeCell ref="G120:G121"/>
    <mergeCell ref="Y120:Y121"/>
    <mergeCell ref="D122:D123"/>
    <mergeCell ref="E122:E123"/>
    <mergeCell ref="F122:F123"/>
    <mergeCell ref="G122:G123"/>
    <mergeCell ref="C116:D116"/>
    <mergeCell ref="Y116:AB116"/>
    <mergeCell ref="B117:G117"/>
    <mergeCell ref="B118:AA118"/>
    <mergeCell ref="C119:AB119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Y126:Y127"/>
    <mergeCell ref="C128:D128"/>
    <mergeCell ref="C129:AA129"/>
    <mergeCell ref="A130:A132"/>
    <mergeCell ref="B130:B132"/>
    <mergeCell ref="C130:C132"/>
    <mergeCell ref="D130:D132"/>
    <mergeCell ref="E130:E132"/>
    <mergeCell ref="F130:F132"/>
    <mergeCell ref="G130:G132"/>
    <mergeCell ref="Y130:Y132"/>
    <mergeCell ref="A133:A134"/>
    <mergeCell ref="B133:B134"/>
    <mergeCell ref="C133:C134"/>
    <mergeCell ref="D133:D134"/>
    <mergeCell ref="E133:E134"/>
    <mergeCell ref="F133:F134"/>
    <mergeCell ref="G133:G134"/>
    <mergeCell ref="C140:D140"/>
    <mergeCell ref="Y140:AB140"/>
    <mergeCell ref="A141:H141"/>
    <mergeCell ref="B142:H142"/>
    <mergeCell ref="Y142:AB142"/>
    <mergeCell ref="G145:N145"/>
    <mergeCell ref="C135:D135"/>
    <mergeCell ref="D136:J136"/>
    <mergeCell ref="D137:D138"/>
    <mergeCell ref="E137:E138"/>
    <mergeCell ref="F137:F138"/>
    <mergeCell ref="G137:G138"/>
    <mergeCell ref="A147:G147"/>
    <mergeCell ref="H147:J147"/>
    <mergeCell ref="K147:N147"/>
    <mergeCell ref="O147:R147"/>
    <mergeCell ref="S147:V147"/>
    <mergeCell ref="A148:G148"/>
    <mergeCell ref="H148:J148"/>
    <mergeCell ref="K148:N148"/>
    <mergeCell ref="O148:R148"/>
    <mergeCell ref="S148:V148"/>
    <mergeCell ref="A149:G149"/>
    <mergeCell ref="H149:J149"/>
    <mergeCell ref="K149:N149"/>
    <mergeCell ref="O149:R149"/>
    <mergeCell ref="S149:V149"/>
    <mergeCell ref="A150:G150"/>
    <mergeCell ref="H150:J150"/>
    <mergeCell ref="K150:N150"/>
    <mergeCell ref="O150:R150"/>
    <mergeCell ref="S150:V150"/>
    <mergeCell ref="A151:G151"/>
    <mergeCell ref="H151:J151"/>
    <mergeCell ref="K151:N151"/>
    <mergeCell ref="O151:R151"/>
    <mergeCell ref="S151:V151"/>
    <mergeCell ref="A152:G152"/>
    <mergeCell ref="H152:J152"/>
    <mergeCell ref="K152:N152"/>
    <mergeCell ref="O152:R152"/>
    <mergeCell ref="S152:V152"/>
    <mergeCell ref="A153:G153"/>
    <mergeCell ref="H153:J153"/>
    <mergeCell ref="K153:N153"/>
    <mergeCell ref="O153:R153"/>
    <mergeCell ref="S153:V153"/>
    <mergeCell ref="A154:G154"/>
    <mergeCell ref="H154:J154"/>
    <mergeCell ref="K154:N154"/>
    <mergeCell ref="O154:R154"/>
    <mergeCell ref="S154:V154"/>
    <mergeCell ref="A155:G155"/>
    <mergeCell ref="H155:J155"/>
    <mergeCell ref="K155:N155"/>
    <mergeCell ref="O155:R155"/>
    <mergeCell ref="S155:V155"/>
    <mergeCell ref="A156:G156"/>
    <mergeCell ref="H156:J156"/>
    <mergeCell ref="K156:N156"/>
    <mergeCell ref="O156:R156"/>
    <mergeCell ref="S156:V156"/>
    <mergeCell ref="D177:G177"/>
    <mergeCell ref="A159:G159"/>
    <mergeCell ref="H159:J159"/>
    <mergeCell ref="K159:N159"/>
    <mergeCell ref="O159:R159"/>
    <mergeCell ref="S159:V159"/>
    <mergeCell ref="D174:J174"/>
    <mergeCell ref="A157:G157"/>
    <mergeCell ref="H157:J157"/>
    <mergeCell ref="K157:N157"/>
    <mergeCell ref="O157:R157"/>
    <mergeCell ref="S157:V157"/>
    <mergeCell ref="A158:G158"/>
    <mergeCell ref="H158:J158"/>
    <mergeCell ref="K158:N158"/>
    <mergeCell ref="O158:R158"/>
    <mergeCell ref="S158:V15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1a forma</vt:lpstr>
      <vt:lpstr>1 lentelė</vt:lpstr>
      <vt:lpstr>Sheet1</vt:lpstr>
      <vt:lpstr>'1 lentelė'!Print_Area</vt:lpstr>
      <vt:lpstr>Sheet1!Print_Area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JUOSPONIENĖ Karolina</cp:lastModifiedBy>
  <cp:lastPrinted>2019-02-15T12:22:56Z</cp:lastPrinted>
  <dcterms:created xsi:type="dcterms:W3CDTF">2007-07-27T10:32:34Z</dcterms:created>
  <dcterms:modified xsi:type="dcterms:W3CDTF">2019-02-15T12:23:12Z</dcterms:modified>
</cp:coreProperties>
</file>