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\\BRSDC02.brs.local\BRS_MyDocuments\JVaitkeviciene\Desktop\2020-2022 veiklos planas\Sprendimas galutinis\"/>
    </mc:Choice>
  </mc:AlternateContent>
  <xr:revisionPtr revIDLastSave="0" documentId="13_ncr:1_{A49B5541-2FCD-4B59-B181-D1CCF985786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1b tesinys" sheetId="2" r:id="rId1"/>
    <sheet name="1 lentele" sheetId="4" r:id="rId2"/>
    <sheet name="2 lentele" sheetId="3" r:id="rId3"/>
  </sheets>
  <definedNames>
    <definedName name="_xlnm.Print_Area" localSheetId="1">'1 lentele'!$A$1:$W$142</definedName>
    <definedName name="_xlnm.Print_Titles" localSheetId="1">'1 lentele'!$8:$10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3" l="1"/>
  <c r="H21" i="3"/>
  <c r="G21" i="3"/>
  <c r="I17" i="3"/>
  <c r="H17" i="3"/>
  <c r="I25" i="3" l="1"/>
  <c r="H25" i="3"/>
  <c r="G25" i="3"/>
  <c r="H92" i="4"/>
  <c r="I153" i="4" l="1"/>
  <c r="J153" i="4"/>
  <c r="K153" i="4"/>
  <c r="L153" i="4"/>
  <c r="M153" i="4"/>
  <c r="N153" i="4"/>
  <c r="O153" i="4"/>
  <c r="P153" i="4"/>
  <c r="Q153" i="4"/>
  <c r="R153" i="4"/>
  <c r="S153" i="4"/>
  <c r="H153" i="4"/>
  <c r="I157" i="4"/>
  <c r="J157" i="4"/>
  <c r="K157" i="4"/>
  <c r="L157" i="4"/>
  <c r="M157" i="4"/>
  <c r="N157" i="4"/>
  <c r="O157" i="4"/>
  <c r="P157" i="4"/>
  <c r="Q157" i="4"/>
  <c r="R157" i="4"/>
  <c r="S157" i="4"/>
  <c r="H157" i="4"/>
  <c r="O128" i="4"/>
  <c r="L128" i="4"/>
  <c r="L156" i="4"/>
  <c r="H156" i="4"/>
  <c r="I154" i="4"/>
  <c r="J154" i="4"/>
  <c r="K154" i="4"/>
  <c r="L154" i="4"/>
  <c r="M154" i="4"/>
  <c r="N154" i="4"/>
  <c r="O154" i="4"/>
  <c r="P154" i="4"/>
  <c r="Q154" i="4"/>
  <c r="R154" i="4"/>
  <c r="S154" i="4"/>
  <c r="H154" i="4"/>
  <c r="I151" i="4"/>
  <c r="J151" i="4"/>
  <c r="K151" i="4"/>
  <c r="L151" i="4"/>
  <c r="M151" i="4"/>
  <c r="N151" i="4"/>
  <c r="O151" i="4"/>
  <c r="P151" i="4"/>
  <c r="Q151" i="4"/>
  <c r="R151" i="4"/>
  <c r="S151" i="4"/>
  <c r="H151" i="4"/>
  <c r="I148" i="4"/>
  <c r="J148" i="4"/>
  <c r="K148" i="4"/>
  <c r="L148" i="4"/>
  <c r="M148" i="4"/>
  <c r="N148" i="4"/>
  <c r="O148" i="4"/>
  <c r="P148" i="4"/>
  <c r="Q148" i="4"/>
  <c r="R148" i="4"/>
  <c r="S148" i="4"/>
  <c r="H148" i="4"/>
  <c r="H57" i="4"/>
  <c r="V101" i="4" l="1"/>
  <c r="W101" i="4"/>
  <c r="U101" i="4"/>
  <c r="I101" i="4"/>
  <c r="J101" i="4"/>
  <c r="K101" i="4"/>
  <c r="L101" i="4"/>
  <c r="M101" i="4"/>
  <c r="N101" i="4"/>
  <c r="O101" i="4"/>
  <c r="P101" i="4"/>
  <c r="Q101" i="4"/>
  <c r="R101" i="4"/>
  <c r="S101" i="4"/>
  <c r="H101" i="4"/>
  <c r="I146" i="4"/>
  <c r="J146" i="4"/>
  <c r="K146" i="4"/>
  <c r="L146" i="4"/>
  <c r="M146" i="4"/>
  <c r="N146" i="4"/>
  <c r="O146" i="4"/>
  <c r="P146" i="4"/>
  <c r="Q146" i="4"/>
  <c r="R146" i="4"/>
  <c r="S146" i="4"/>
  <c r="H146" i="4"/>
  <c r="I92" i="4" l="1"/>
  <c r="J92" i="4"/>
  <c r="K92" i="4"/>
  <c r="L92" i="4"/>
  <c r="M92" i="4"/>
  <c r="N92" i="4"/>
  <c r="O92" i="4"/>
  <c r="P92" i="4"/>
  <c r="Q92" i="4"/>
  <c r="R92" i="4"/>
  <c r="S92" i="4"/>
  <c r="I67" i="4" l="1"/>
  <c r="J67" i="4"/>
  <c r="K67" i="4"/>
  <c r="L67" i="4"/>
  <c r="M67" i="4"/>
  <c r="N67" i="4"/>
  <c r="O67" i="4"/>
  <c r="P67" i="4"/>
  <c r="Q67" i="4"/>
  <c r="R67" i="4"/>
  <c r="S67" i="4"/>
  <c r="H67" i="4"/>
  <c r="I80" i="4" l="1"/>
  <c r="J80" i="4"/>
  <c r="K80" i="4"/>
  <c r="L80" i="4"/>
  <c r="M80" i="4"/>
  <c r="N80" i="4"/>
  <c r="O80" i="4"/>
  <c r="P80" i="4"/>
  <c r="Q80" i="4"/>
  <c r="R80" i="4"/>
  <c r="S80" i="4"/>
  <c r="H80" i="4"/>
  <c r="D31" i="2" l="1"/>
  <c r="C31" i="2"/>
  <c r="B31" i="2"/>
  <c r="L147" i="4"/>
  <c r="C26" i="2" s="1"/>
  <c r="C20" i="2" l="1"/>
  <c r="I156" i="4" l="1"/>
  <c r="J156" i="4"/>
  <c r="K156" i="4"/>
  <c r="M156" i="4"/>
  <c r="N156" i="4"/>
  <c r="O156" i="4"/>
  <c r="P156" i="4"/>
  <c r="Q156" i="4"/>
  <c r="R156" i="4"/>
  <c r="S156" i="4"/>
  <c r="H150" i="4" l="1"/>
  <c r="H147" i="4"/>
  <c r="I44" i="4"/>
  <c r="J44" i="4"/>
  <c r="K44" i="4"/>
  <c r="L44" i="4"/>
  <c r="M44" i="4"/>
  <c r="N44" i="4"/>
  <c r="O44" i="4"/>
  <c r="P44" i="4"/>
  <c r="Q44" i="4"/>
  <c r="R44" i="4"/>
  <c r="S44" i="4"/>
  <c r="H44" i="4"/>
  <c r="V44" i="4" l="1"/>
  <c r="W44" i="4"/>
  <c r="U44" i="4"/>
  <c r="V42" i="4"/>
  <c r="W42" i="4"/>
  <c r="U42" i="4"/>
  <c r="I114" i="4" l="1"/>
  <c r="J114" i="4"/>
  <c r="K114" i="4"/>
  <c r="L114" i="4"/>
  <c r="M114" i="4"/>
  <c r="N114" i="4"/>
  <c r="O114" i="4"/>
  <c r="P114" i="4"/>
  <c r="Q114" i="4"/>
  <c r="R114" i="4"/>
  <c r="S114" i="4"/>
  <c r="H114" i="4"/>
  <c r="W99" i="4" l="1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H99" i="4"/>
  <c r="H87" i="4" l="1"/>
  <c r="K87" i="4"/>
  <c r="U131" i="4" l="1"/>
  <c r="V116" i="4"/>
  <c r="W116" i="4"/>
  <c r="U116" i="4"/>
  <c r="V114" i="4"/>
  <c r="W114" i="4"/>
  <c r="U114" i="4"/>
  <c r="I116" i="4"/>
  <c r="J116" i="4"/>
  <c r="K116" i="4"/>
  <c r="L116" i="4"/>
  <c r="M116" i="4"/>
  <c r="N116" i="4"/>
  <c r="O116" i="4"/>
  <c r="P116" i="4"/>
  <c r="Q116" i="4"/>
  <c r="R116" i="4"/>
  <c r="S116" i="4"/>
  <c r="H116" i="4"/>
  <c r="V94" i="4"/>
  <c r="W94" i="4"/>
  <c r="U94" i="4"/>
  <c r="I94" i="4"/>
  <c r="J94" i="4"/>
  <c r="K94" i="4"/>
  <c r="L94" i="4"/>
  <c r="M94" i="4"/>
  <c r="N94" i="4"/>
  <c r="O94" i="4"/>
  <c r="P94" i="4"/>
  <c r="Q94" i="4"/>
  <c r="R94" i="4"/>
  <c r="S94" i="4"/>
  <c r="H94" i="4"/>
  <c r="V92" i="4" l="1"/>
  <c r="W92" i="4"/>
  <c r="U92" i="4"/>
  <c r="V131" i="4" l="1"/>
  <c r="W131" i="4"/>
  <c r="I131" i="4"/>
  <c r="J131" i="4"/>
  <c r="K131" i="4"/>
  <c r="L131" i="4"/>
  <c r="M131" i="4"/>
  <c r="N131" i="4"/>
  <c r="O131" i="4"/>
  <c r="P131" i="4"/>
  <c r="Q131" i="4"/>
  <c r="R131" i="4"/>
  <c r="S131" i="4"/>
  <c r="H131" i="4"/>
  <c r="I42" i="4" l="1"/>
  <c r="J42" i="4"/>
  <c r="K42" i="4"/>
  <c r="L42" i="4"/>
  <c r="M42" i="4"/>
  <c r="N42" i="4"/>
  <c r="O42" i="4"/>
  <c r="P42" i="4"/>
  <c r="Q42" i="4"/>
  <c r="R42" i="4"/>
  <c r="S42" i="4"/>
  <c r="H42" i="4"/>
  <c r="H155" i="4" l="1"/>
  <c r="H158" i="4" s="1"/>
  <c r="K139" i="4"/>
  <c r="K83" i="4"/>
  <c r="K74" i="4"/>
  <c r="K71" i="4"/>
  <c r="K61" i="4"/>
  <c r="K57" i="4"/>
  <c r="K52" i="4"/>
  <c r="K49" i="4"/>
  <c r="K40" i="4"/>
  <c r="K38" i="4"/>
  <c r="K36" i="4"/>
  <c r="K33" i="4"/>
  <c r="K31" i="4"/>
  <c r="K28" i="4"/>
  <c r="K25" i="4"/>
  <c r="K22" i="4"/>
  <c r="K19" i="4"/>
  <c r="H36" i="4"/>
  <c r="H31" i="4"/>
  <c r="H22" i="4"/>
  <c r="H19" i="4"/>
  <c r="H16" i="4"/>
  <c r="K150" i="4"/>
  <c r="K147" i="4"/>
  <c r="I31" i="4"/>
  <c r="I19" i="4"/>
  <c r="I150" i="4"/>
  <c r="K102" i="4" l="1"/>
  <c r="B26" i="2"/>
  <c r="J150" i="4"/>
  <c r="L150" i="4"/>
  <c r="M150" i="4"/>
  <c r="N150" i="4"/>
  <c r="O150" i="4"/>
  <c r="P150" i="4"/>
  <c r="Q150" i="4"/>
  <c r="R150" i="4"/>
  <c r="S150" i="4"/>
  <c r="I147" i="4"/>
  <c r="I158" i="4" s="1"/>
  <c r="J147" i="4"/>
  <c r="M147" i="4"/>
  <c r="N147" i="4"/>
  <c r="O147" i="4"/>
  <c r="P147" i="4"/>
  <c r="Q147" i="4"/>
  <c r="R147" i="4"/>
  <c r="R158" i="4" s="1"/>
  <c r="S147" i="4"/>
  <c r="I155" i="4"/>
  <c r="J155" i="4"/>
  <c r="K155" i="4"/>
  <c r="K158" i="4" s="1"/>
  <c r="L155" i="4"/>
  <c r="M155" i="4"/>
  <c r="N155" i="4"/>
  <c r="O155" i="4"/>
  <c r="P155" i="4"/>
  <c r="Q155" i="4"/>
  <c r="R155" i="4"/>
  <c r="S155" i="4"/>
  <c r="J158" i="4" l="1"/>
  <c r="S158" i="4"/>
  <c r="N158" i="4"/>
  <c r="Q158" i="4"/>
  <c r="M158" i="4"/>
  <c r="P158" i="4"/>
  <c r="O158" i="4"/>
  <c r="L158" i="4"/>
  <c r="I40" i="4"/>
  <c r="J40" i="4"/>
  <c r="L40" i="4"/>
  <c r="M40" i="4"/>
  <c r="N40" i="4"/>
  <c r="O40" i="4"/>
  <c r="P40" i="4"/>
  <c r="Q40" i="4"/>
  <c r="R40" i="4"/>
  <c r="S40" i="4"/>
  <c r="H40" i="4"/>
  <c r="V40" i="4"/>
  <c r="W40" i="4"/>
  <c r="U40" i="4"/>
  <c r="L38" i="4" l="1"/>
  <c r="M38" i="4"/>
  <c r="N38" i="4"/>
  <c r="O38" i="4"/>
  <c r="P38" i="4"/>
  <c r="Q38" i="4"/>
  <c r="R38" i="4"/>
  <c r="S38" i="4"/>
  <c r="P87" i="4" l="1"/>
  <c r="V87" i="4"/>
  <c r="W87" i="4"/>
  <c r="U87" i="4"/>
  <c r="I87" i="4"/>
  <c r="J87" i="4"/>
  <c r="L87" i="4"/>
  <c r="M87" i="4"/>
  <c r="N87" i="4"/>
  <c r="O87" i="4"/>
  <c r="Q87" i="4"/>
  <c r="R87" i="4"/>
  <c r="S87" i="4"/>
  <c r="V110" i="4" l="1"/>
  <c r="W110" i="4"/>
  <c r="U110" i="4"/>
  <c r="I110" i="4"/>
  <c r="J110" i="4"/>
  <c r="K110" i="4"/>
  <c r="L110" i="4"/>
  <c r="M110" i="4"/>
  <c r="N110" i="4"/>
  <c r="O110" i="4"/>
  <c r="P110" i="4"/>
  <c r="Q110" i="4"/>
  <c r="R110" i="4"/>
  <c r="S110" i="4"/>
  <c r="H110" i="4"/>
  <c r="I83" i="4"/>
  <c r="J83" i="4"/>
  <c r="L83" i="4"/>
  <c r="M83" i="4"/>
  <c r="N83" i="4"/>
  <c r="O83" i="4"/>
  <c r="P83" i="4"/>
  <c r="Q83" i="4"/>
  <c r="R83" i="4"/>
  <c r="S83" i="4"/>
  <c r="H83" i="4"/>
  <c r="V83" i="4"/>
  <c r="W83" i="4"/>
  <c r="U83" i="4"/>
  <c r="V74" i="4"/>
  <c r="W74" i="4"/>
  <c r="U74" i="4"/>
  <c r="H74" i="4"/>
  <c r="I74" i="4"/>
  <c r="J74" i="4"/>
  <c r="M74" i="4"/>
  <c r="N74" i="4"/>
  <c r="O74" i="4"/>
  <c r="P74" i="4"/>
  <c r="Q74" i="4"/>
  <c r="R74" i="4"/>
  <c r="S74" i="4"/>
  <c r="L74" i="4"/>
  <c r="O57" i="4" l="1"/>
  <c r="H24" i="3" l="1"/>
  <c r="I36" i="4" l="1"/>
  <c r="J36" i="4"/>
  <c r="I16" i="4"/>
  <c r="P61" i="4"/>
  <c r="P57" i="4"/>
  <c r="L57" i="4"/>
  <c r="L36" i="4"/>
  <c r="M36" i="4"/>
  <c r="N36" i="4"/>
  <c r="O36" i="4"/>
  <c r="P36" i="4"/>
  <c r="Q36" i="4"/>
  <c r="R36" i="4"/>
  <c r="S36" i="4"/>
  <c r="I33" i="4"/>
  <c r="J33" i="4"/>
  <c r="L33" i="4"/>
  <c r="M33" i="4"/>
  <c r="N33" i="4"/>
  <c r="O33" i="4"/>
  <c r="P33" i="4"/>
  <c r="Q33" i="4"/>
  <c r="R33" i="4"/>
  <c r="S33" i="4"/>
  <c r="H33" i="4"/>
  <c r="J31" i="4"/>
  <c r="L31" i="4"/>
  <c r="M31" i="4"/>
  <c r="N31" i="4"/>
  <c r="O31" i="4"/>
  <c r="P31" i="4"/>
  <c r="Q31" i="4"/>
  <c r="R31" i="4"/>
  <c r="S31" i="4"/>
  <c r="I28" i="4"/>
  <c r="J28" i="4"/>
  <c r="L28" i="4"/>
  <c r="M28" i="4"/>
  <c r="N28" i="4"/>
  <c r="O28" i="4"/>
  <c r="P28" i="4"/>
  <c r="Q28" i="4"/>
  <c r="R28" i="4"/>
  <c r="S28" i="4"/>
  <c r="H28" i="4"/>
  <c r="I25" i="4"/>
  <c r="J25" i="4"/>
  <c r="L25" i="4"/>
  <c r="M25" i="4"/>
  <c r="N25" i="4"/>
  <c r="O25" i="4"/>
  <c r="P25" i="4"/>
  <c r="Q25" i="4"/>
  <c r="R25" i="4"/>
  <c r="S25" i="4"/>
  <c r="J22" i="4"/>
  <c r="L22" i="4"/>
  <c r="M22" i="4"/>
  <c r="N22" i="4"/>
  <c r="O22" i="4"/>
  <c r="P22" i="4"/>
  <c r="Q22" i="4"/>
  <c r="R22" i="4"/>
  <c r="S22" i="4"/>
  <c r="J19" i="4"/>
  <c r="L19" i="4"/>
  <c r="M19" i="4"/>
  <c r="N19" i="4"/>
  <c r="O19" i="4"/>
  <c r="P19" i="4"/>
  <c r="Q19" i="4"/>
  <c r="R19" i="4"/>
  <c r="S19" i="4"/>
  <c r="J16" i="4"/>
  <c r="K16" i="4"/>
  <c r="K45" i="4" s="1"/>
  <c r="L16" i="4"/>
  <c r="M16" i="4"/>
  <c r="N16" i="4"/>
  <c r="O16" i="4"/>
  <c r="P16" i="4"/>
  <c r="Q16" i="4"/>
  <c r="R16" i="4"/>
  <c r="S16" i="4"/>
  <c r="R45" i="4" l="1"/>
  <c r="N45" i="4"/>
  <c r="P45" i="4"/>
  <c r="L45" i="4"/>
  <c r="Q45" i="4"/>
  <c r="M45" i="4"/>
  <c r="S45" i="4"/>
  <c r="O45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I22" i="4" l="1"/>
  <c r="V107" i="4"/>
  <c r="W107" i="4"/>
  <c r="V38" i="4"/>
  <c r="W38" i="4"/>
  <c r="U38" i="4"/>
  <c r="W33" i="4"/>
  <c r="I38" i="4" l="1"/>
  <c r="I45" i="4" s="1"/>
  <c r="J38" i="4"/>
  <c r="J45" i="4" s="1"/>
  <c r="H38" i="4"/>
  <c r="V61" i="4" l="1"/>
  <c r="W61" i="4"/>
  <c r="B30" i="2"/>
  <c r="D30" i="2"/>
  <c r="C30" i="2"/>
  <c r="C28" i="2"/>
  <c r="S52" i="4"/>
  <c r="R52" i="4"/>
  <c r="Q52" i="4"/>
  <c r="P52" i="4"/>
  <c r="O52" i="4"/>
  <c r="N52" i="4"/>
  <c r="M52" i="4"/>
  <c r="L52" i="4"/>
  <c r="J52" i="4"/>
  <c r="I52" i="4"/>
  <c r="H52" i="4"/>
  <c r="D24" i="2"/>
  <c r="C24" i="2"/>
  <c r="D28" i="2"/>
  <c r="B28" i="2"/>
  <c r="D25" i="2"/>
  <c r="C25" i="2"/>
  <c r="B25" i="2"/>
  <c r="D26" i="2"/>
  <c r="S71" i="4"/>
  <c r="R71" i="4"/>
  <c r="Q71" i="4"/>
  <c r="P71" i="4"/>
  <c r="O71" i="4"/>
  <c r="N71" i="4"/>
  <c r="M71" i="4"/>
  <c r="L71" i="4"/>
  <c r="J71" i="4"/>
  <c r="I71" i="4"/>
  <c r="H71" i="4"/>
  <c r="W71" i="4"/>
  <c r="V71" i="4"/>
  <c r="U71" i="4"/>
  <c r="U107" i="4"/>
  <c r="W80" i="4"/>
  <c r="V80" i="4"/>
  <c r="U80" i="4"/>
  <c r="B20" i="2"/>
  <c r="C19" i="2"/>
  <c r="C15" i="2" s="1"/>
  <c r="B21" i="2"/>
  <c r="B24" i="2"/>
  <c r="H120" i="4"/>
  <c r="H128" i="4"/>
  <c r="H132" i="4" s="1"/>
  <c r="S139" i="4"/>
  <c r="S140" i="4" s="1"/>
  <c r="S141" i="4" s="1"/>
  <c r="R139" i="4"/>
  <c r="R140" i="4" s="1"/>
  <c r="R141" i="4" s="1"/>
  <c r="Q139" i="4"/>
  <c r="Q140" i="4" s="1"/>
  <c r="Q141" i="4" s="1"/>
  <c r="P139" i="4"/>
  <c r="P140" i="4" s="1"/>
  <c r="P141" i="4" s="1"/>
  <c r="O139" i="4"/>
  <c r="O140" i="4" s="1"/>
  <c r="O141" i="4" s="1"/>
  <c r="N139" i="4"/>
  <c r="N140" i="4" s="1"/>
  <c r="N141" i="4" s="1"/>
  <c r="M139" i="4"/>
  <c r="M140" i="4" s="1"/>
  <c r="M141" i="4" s="1"/>
  <c r="L139" i="4"/>
  <c r="L140" i="4" s="1"/>
  <c r="L141" i="4" s="1"/>
  <c r="K140" i="4"/>
  <c r="K141" i="4" s="1"/>
  <c r="J139" i="4"/>
  <c r="J140" i="4" s="1"/>
  <c r="J141" i="4" s="1"/>
  <c r="I139" i="4"/>
  <c r="I140" i="4" s="1"/>
  <c r="I141" i="4" s="1"/>
  <c r="H139" i="4"/>
  <c r="H140" i="4" s="1"/>
  <c r="H141" i="4" s="1"/>
  <c r="S120" i="4"/>
  <c r="S128" i="4"/>
  <c r="R120" i="4"/>
  <c r="R128" i="4"/>
  <c r="Q120" i="4"/>
  <c r="Q128" i="4"/>
  <c r="P120" i="4"/>
  <c r="P128" i="4"/>
  <c r="O120" i="4"/>
  <c r="N120" i="4"/>
  <c r="N128" i="4"/>
  <c r="M120" i="4"/>
  <c r="M128" i="4"/>
  <c r="L120" i="4"/>
  <c r="K120" i="4"/>
  <c r="K128" i="4"/>
  <c r="J120" i="4"/>
  <c r="J128" i="4"/>
  <c r="I120" i="4"/>
  <c r="I128" i="4"/>
  <c r="S105" i="4"/>
  <c r="S107" i="4"/>
  <c r="R105" i="4"/>
  <c r="R107" i="4"/>
  <c r="Q105" i="4"/>
  <c r="Q107" i="4"/>
  <c r="P105" i="4"/>
  <c r="P107" i="4"/>
  <c r="O105" i="4"/>
  <c r="O107" i="4"/>
  <c r="N105" i="4"/>
  <c r="N107" i="4"/>
  <c r="M105" i="4"/>
  <c r="M107" i="4"/>
  <c r="L105" i="4"/>
  <c r="L107" i="4"/>
  <c r="K105" i="4"/>
  <c r="K107" i="4"/>
  <c r="J105" i="4"/>
  <c r="J107" i="4"/>
  <c r="I105" i="4"/>
  <c r="I107" i="4"/>
  <c r="H105" i="4"/>
  <c r="H107" i="4"/>
  <c r="S49" i="4"/>
  <c r="S102" i="4" s="1"/>
  <c r="S57" i="4"/>
  <c r="S61" i="4"/>
  <c r="R49" i="4"/>
  <c r="R57" i="4"/>
  <c r="R61" i="4"/>
  <c r="Q49" i="4"/>
  <c r="Q57" i="4"/>
  <c r="Q61" i="4"/>
  <c r="P49" i="4"/>
  <c r="O49" i="4"/>
  <c r="O61" i="4"/>
  <c r="N49" i="4"/>
  <c r="N102" i="4" s="1"/>
  <c r="N57" i="4"/>
  <c r="N61" i="4"/>
  <c r="M49" i="4"/>
  <c r="M57" i="4"/>
  <c r="M61" i="4"/>
  <c r="L49" i="4"/>
  <c r="L61" i="4"/>
  <c r="J49" i="4"/>
  <c r="J102" i="4" s="1"/>
  <c r="J57" i="4"/>
  <c r="J61" i="4"/>
  <c r="I49" i="4"/>
  <c r="I57" i="4"/>
  <c r="I61" i="4"/>
  <c r="H49" i="4"/>
  <c r="H61" i="4"/>
  <c r="W139" i="4"/>
  <c r="I30" i="3" s="1"/>
  <c r="V139" i="4"/>
  <c r="H30" i="3" s="1"/>
  <c r="U139" i="4"/>
  <c r="G30" i="3" s="1"/>
  <c r="D21" i="2"/>
  <c r="C21" i="2"/>
  <c r="B19" i="2"/>
  <c r="B15" i="2" s="1"/>
  <c r="D19" i="2"/>
  <c r="D15" i="2" s="1"/>
  <c r="H25" i="4"/>
  <c r="H45" i="4" s="1"/>
  <c r="W120" i="4"/>
  <c r="W128" i="4"/>
  <c r="V120" i="4"/>
  <c r="V128" i="4"/>
  <c r="U120" i="4"/>
  <c r="U128" i="4"/>
  <c r="D23" i="2"/>
  <c r="D29" i="2"/>
  <c r="U105" i="4"/>
  <c r="G22" i="3" s="1"/>
  <c r="W49" i="4"/>
  <c r="I16" i="3" s="1"/>
  <c r="V49" i="4"/>
  <c r="H16" i="3" s="1"/>
  <c r="U49" i="4"/>
  <c r="G16" i="3" s="1"/>
  <c r="U61" i="4"/>
  <c r="W67" i="4"/>
  <c r="V67" i="4"/>
  <c r="U67" i="4"/>
  <c r="I15" i="3"/>
  <c r="V33" i="4"/>
  <c r="H15" i="3" s="1"/>
  <c r="U33" i="4"/>
  <c r="G15" i="3" s="1"/>
  <c r="U25" i="4"/>
  <c r="U28" i="4"/>
  <c r="W36" i="4"/>
  <c r="V36" i="4"/>
  <c r="U36" i="4"/>
  <c r="W25" i="4"/>
  <c r="W28" i="4"/>
  <c r="V25" i="4"/>
  <c r="V28" i="4"/>
  <c r="U31" i="4"/>
  <c r="G13" i="3" s="1"/>
  <c r="V31" i="4"/>
  <c r="H13" i="3" s="1"/>
  <c r="W31" i="4"/>
  <c r="I13" i="3" s="1"/>
  <c r="U52" i="4"/>
  <c r="W52" i="4"/>
  <c r="V52" i="4"/>
  <c r="W57" i="4"/>
  <c r="V57" i="4"/>
  <c r="U57" i="4"/>
  <c r="C29" i="2"/>
  <c r="B29" i="2"/>
  <c r="C23" i="2"/>
  <c r="B23" i="2"/>
  <c r="V123" i="4"/>
  <c r="H27" i="3" s="1"/>
  <c r="W123" i="4"/>
  <c r="I27" i="3" s="1"/>
  <c r="V16" i="4"/>
  <c r="H10" i="3" s="1"/>
  <c r="W16" i="4"/>
  <c r="I10" i="3" s="1"/>
  <c r="V19" i="4"/>
  <c r="H11" i="3" s="1"/>
  <c r="W19" i="4"/>
  <c r="I11" i="3" s="1"/>
  <c r="V22" i="4"/>
  <c r="H12" i="3" s="1"/>
  <c r="W22" i="4"/>
  <c r="I12" i="3" s="1"/>
  <c r="V105" i="4"/>
  <c r="H22" i="3" s="1"/>
  <c r="W105" i="4"/>
  <c r="I22" i="3" s="1"/>
  <c r="U123" i="4"/>
  <c r="G27" i="3" s="1"/>
  <c r="U22" i="4"/>
  <c r="G12" i="3" s="1"/>
  <c r="U19" i="4"/>
  <c r="G11" i="3" s="1"/>
  <c r="U16" i="4"/>
  <c r="G10" i="3" s="1"/>
  <c r="D20" i="2"/>
  <c r="I102" i="4" l="1"/>
  <c r="M102" i="4"/>
  <c r="R102" i="4"/>
  <c r="C22" i="2"/>
  <c r="H102" i="4"/>
  <c r="L102" i="4"/>
  <c r="O102" i="4"/>
  <c r="Q102" i="4"/>
  <c r="P102" i="4"/>
  <c r="J132" i="4"/>
  <c r="L132" i="4"/>
  <c r="N132" i="4"/>
  <c r="P132" i="4"/>
  <c r="R132" i="4"/>
  <c r="J117" i="4"/>
  <c r="P117" i="4"/>
  <c r="R117" i="4"/>
  <c r="I132" i="4"/>
  <c r="M132" i="4"/>
  <c r="O132" i="4"/>
  <c r="Q132" i="4"/>
  <c r="S132" i="4"/>
  <c r="H117" i="4"/>
  <c r="L117" i="4"/>
  <c r="N117" i="4"/>
  <c r="C14" i="2"/>
  <c r="K132" i="4"/>
  <c r="B14" i="2"/>
  <c r="D22" i="2"/>
  <c r="D14" i="2"/>
  <c r="B22" i="2"/>
  <c r="I117" i="4"/>
  <c r="K117" i="4"/>
  <c r="M117" i="4"/>
  <c r="O117" i="4"/>
  <c r="Q117" i="4"/>
  <c r="S117" i="4"/>
  <c r="H14" i="3"/>
  <c r="G14" i="3"/>
  <c r="I14" i="3"/>
  <c r="I26" i="3"/>
  <c r="G26" i="3"/>
  <c r="B9" i="2"/>
  <c r="H26" i="3"/>
  <c r="C13" i="2" l="1"/>
  <c r="H133" i="4"/>
  <c r="H142" i="4" s="1"/>
  <c r="B13" i="2"/>
  <c r="K133" i="4"/>
  <c r="K142" i="4" s="1"/>
  <c r="I133" i="4"/>
  <c r="I142" i="4" s="1"/>
  <c r="M133" i="4"/>
  <c r="M142" i="4" s="1"/>
  <c r="J133" i="4"/>
  <c r="J142" i="4" s="1"/>
  <c r="Q133" i="4"/>
  <c r="Q142" i="4" s="1"/>
  <c r="N133" i="4"/>
  <c r="N142" i="4" s="1"/>
  <c r="P133" i="4"/>
  <c r="P142" i="4" s="1"/>
  <c r="S133" i="4"/>
  <c r="S142" i="4" s="1"/>
  <c r="L133" i="4"/>
  <c r="L142" i="4" s="1"/>
  <c r="R133" i="4"/>
  <c r="R142" i="4" s="1"/>
  <c r="D11" i="2" s="1"/>
  <c r="O133" i="4"/>
  <c r="O142" i="4" s="1"/>
  <c r="B12" i="2"/>
  <c r="B10" i="2"/>
  <c r="B11" i="2"/>
  <c r="C12" i="2"/>
  <c r="C10" i="2"/>
  <c r="C11" i="2"/>
  <c r="D12" i="2"/>
  <c r="D10" i="2"/>
  <c r="D13" i="2"/>
  <c r="C9" i="2" l="1"/>
  <c r="D9" i="2"/>
</calcChain>
</file>

<file path=xl/sharedStrings.xml><?xml version="1.0" encoding="utf-8"?>
<sst xmlns="http://schemas.openxmlformats.org/spreadsheetml/2006/main" count="572" uniqueCount="257">
  <si>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</si>
  <si>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</si>
  <si>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</si>
  <si>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</si>
  <si>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</si>
  <si>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</si>
  <si>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</si>
  <si>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</si>
  <si>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</si>
  <si>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</si>
  <si>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</si>
  <si>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</si>
  <si>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</si>
  <si>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</si>
  <si>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SB</t>
  </si>
  <si>
    <t>Iš viso uždaviniui:</t>
  </si>
  <si>
    <t>Iš viso tikslui:</t>
  </si>
  <si>
    <t>Iš viso programai:</t>
  </si>
  <si>
    <t>Finansavimo šaltiniai</t>
  </si>
  <si>
    <t>1</t>
  </si>
  <si>
    <t>2</t>
  </si>
  <si>
    <t>3</t>
  </si>
  <si>
    <t>4</t>
  </si>
  <si>
    <t>5</t>
  </si>
  <si>
    <t>-</t>
  </si>
  <si>
    <t>1 lentelė</t>
  </si>
  <si>
    <t>Vietinės reikšmės kelių (gatvių) rekonstravimas ir plėtra (sandoriai)</t>
  </si>
  <si>
    <t>Pavadinimas</t>
  </si>
  <si>
    <t>3 Strateginis tikslas. Kurti kokybišką ir patrauklią gyvenamąją, turizmo ir verslo aplinką</t>
  </si>
  <si>
    <t>7</t>
  </si>
  <si>
    <t>8</t>
  </si>
  <si>
    <t>ES</t>
  </si>
  <si>
    <t>Užtikrinti savivaldybės pastatų, infrastruktūros ir kito turto efektyvų valdymą, priežiūrą bei plėtrą</t>
  </si>
  <si>
    <t>Eksploatuojamų gatvių šviestuvų skaičius</t>
  </si>
  <si>
    <t>Atnaujintų ar naujai įrengtų komunalinio ūkio objektų skaičius</t>
  </si>
  <si>
    <t>KD</t>
  </si>
  <si>
    <t>Vietinės reikšmės kelių (gatvių) priežiūra (išlaidos)</t>
  </si>
  <si>
    <t>Daugiabučių namų, prie kurių atnaujinimo prisidėta, skaičius</t>
  </si>
  <si>
    <t>06.01.01.01</t>
  </si>
  <si>
    <t>04.05.01.02</t>
  </si>
  <si>
    <t>(savivaldybės, padalinio, įstaigos pavadinimas)</t>
  </si>
  <si>
    <t>TIKSLŲ, UŽDAVINIŲ, PRIEMONIŲ ASIGNAVIMŲ IR PRODUKTO VERTINIMO KRITERIJŲ SUVESTINĖ</t>
  </si>
  <si>
    <t>Savivaldybės biudžeto lėšos</t>
  </si>
  <si>
    <t>Kelių priežiūros ir plėtros programos lėšos</t>
  </si>
  <si>
    <t>Europos Sąjungos paramos lėšos</t>
  </si>
  <si>
    <t>06.04.01.01.</t>
  </si>
  <si>
    <t>06.02.01.01.</t>
  </si>
  <si>
    <t>16</t>
  </si>
  <si>
    <t>17</t>
  </si>
  <si>
    <t>6 Programa. Infrastruktūros objektų plėtros ir priežiūros programa</t>
  </si>
  <si>
    <t>08.02.01.06</t>
  </si>
  <si>
    <t>VIP</t>
  </si>
  <si>
    <t>Seniūnijų viešojo ūkio išlaikymas</t>
  </si>
  <si>
    <t>SP</t>
  </si>
  <si>
    <t>06.02.01.01</t>
  </si>
  <si>
    <t>Valstybės investicijų programa</t>
  </si>
  <si>
    <t xml:space="preserve"> </t>
  </si>
  <si>
    <t>8, 16</t>
  </si>
  <si>
    <t>VB</t>
  </si>
  <si>
    <t>Rekonstruotų ir suremontuotų kultūros paskirties objektų skaičius</t>
  </si>
  <si>
    <t>Socialinių būstų, kuriuose atlikti rekonstrukcijos ir remonto darbai, skaičius</t>
  </si>
  <si>
    <t>Seniūnijų, kurioms skirtos lėšos viešojo ūkio išlaikymui, skaičius</t>
  </si>
  <si>
    <t>Rekonstruotų ir suremontuotų inžinerinių tinklų sistemų skaičius</t>
  </si>
  <si>
    <t>Pastatų, kuriems atlikti energetiniai auditai, skaičius</t>
  </si>
  <si>
    <t>PF</t>
  </si>
  <si>
    <t>Atliktų kadastrinių matavimų ir topografinių nuotraukų skaičius</t>
  </si>
  <si>
    <t>18-25</t>
  </si>
  <si>
    <t xml:space="preserve">Savivaldybės specialiosios sąskaitos, kurioje kaupiamos lėšos už privatizuotą Savivaldybei nuosavybės teise priklausantį turtą, lėšos </t>
  </si>
  <si>
    <t>Atliktų turto vertinimų, inventorizacijų ir teisinių registracijų skaičius</t>
  </si>
  <si>
    <t>BP (S)</t>
  </si>
  <si>
    <t>BP (FM)</t>
  </si>
  <si>
    <t>SB (kompens.)</t>
  </si>
  <si>
    <t>Užtikrinti darnią Biržų rajono teritorinę plėtrą organizuojant planavimo dokumentų rengimą</t>
  </si>
  <si>
    <t>Rengti teritorijų planavimo dokumentus</t>
  </si>
  <si>
    <t>Kompleksiškai sutvarkytų kaimo gyvenamųjų vietovių skaičius</t>
  </si>
  <si>
    <t>Prižiūrėti, atnaujinti ir plėsti viešąją susisiekimo infrastruktūrą</t>
  </si>
  <si>
    <t>Renovuotų ir naujai įrengtų vandens tiekimo ir nuotekų tvarkymo objektų skaičius</t>
  </si>
  <si>
    <t>Užtikrinti inžinerinių tinklų priežiūrą, atnaujinimą ir plėtrą</t>
  </si>
  <si>
    <t>Rekonstruotų religinių objektų (statinių) skaičius</t>
  </si>
  <si>
    <t>Rengti ir įgyvendinti viešosios aplinkos ir objektų plėtros, atnaujinimo ir pritaikymo visuomenės poreikiams projektus</t>
  </si>
  <si>
    <t>Tinkamai prižiūrėti viešąsias erdves, gerinti statinių ir savivaldybei priklausančio turto būklę</t>
  </si>
  <si>
    <t>9</t>
  </si>
  <si>
    <t>8; 16</t>
  </si>
  <si>
    <t>Banko paskolos lėšos (Savivaldybės ilgalaikė paskola)</t>
  </si>
  <si>
    <t>Savivaldybei grąžintos (kompensuotos) ankstesniais metais panaudotų paskolų lėšos</t>
  </si>
  <si>
    <t>Specialiosios programos lėšos</t>
  </si>
  <si>
    <t>Valstybės biudžeto lėšos</t>
  </si>
  <si>
    <t>05.02.01.01</t>
  </si>
  <si>
    <t>Parengtų techninių dokumentų skaičius</t>
  </si>
  <si>
    <t>2 lentelė</t>
  </si>
  <si>
    <t>(programos pavadinimas)</t>
  </si>
  <si>
    <t>Strateginio tikslo kodas</t>
  </si>
  <si>
    <t>Programos kodas</t>
  </si>
  <si>
    <t>Vertinimo kriterijus</t>
  </si>
  <si>
    <t xml:space="preserve">Vertinimo kriterijaus kodas </t>
  </si>
  <si>
    <t>Verslumo lygis (veikiančių mažų ir vidutinių įmonių skaičius tenkantis 1000-iui gyventojų)</t>
  </si>
  <si>
    <t>E-3-2</t>
  </si>
  <si>
    <t>R-6-1-1</t>
  </si>
  <si>
    <t>P-6-1-1-2</t>
  </si>
  <si>
    <t>P-6-1-1-1</t>
  </si>
  <si>
    <t>P-6-1-1-4</t>
  </si>
  <si>
    <t>P-6-1-1-5</t>
  </si>
  <si>
    <t>P-6-1-1-8</t>
  </si>
  <si>
    <t>P-6-1-2-1</t>
  </si>
  <si>
    <t>P-6-1-2-3</t>
  </si>
  <si>
    <t>P-6-1-2-4</t>
  </si>
  <si>
    <t>P-6-1-2-5</t>
  </si>
  <si>
    <t>P-6-1-3-1</t>
  </si>
  <si>
    <t>P-6-1-3-2</t>
  </si>
  <si>
    <t>P-6-1-3-3</t>
  </si>
  <si>
    <t>P-6-1-4-1</t>
  </si>
  <si>
    <t>P-6-1-4-2</t>
  </si>
  <si>
    <t>Patvirtintų teritorijų planavimo dokumentų skaičius</t>
  </si>
  <si>
    <t>R-6-2-1</t>
  </si>
  <si>
    <t>P-6-2-1-1</t>
  </si>
  <si>
    <t xml:space="preserve"> lėšų poreikis (asignavimai) ir numatomi finansavimo šaltiniai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</si>
  <si>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</si>
  <si>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</si>
  <si>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</si>
  <si>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</si>
  <si>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</si>
  <si>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</si>
  <si>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</si>
  <si>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</si>
  <si>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</si>
  <si>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t xml:space="preserve"> 2.1.1.1. valstybinėms (perduotoms savivaldybėms) funkcijoms vykdyti</t>
  </si>
  <si>
    <t xml:space="preserve">2.1.1.2. mokinio krepšeliui finansuoti    </t>
  </si>
  <si>
    <t>2.1.1.3. tikslinė dotacija iš Valstybės investicijų programos</t>
  </si>
  <si>
    <t>2.1.2. Savivaldybės pajamos iš surenkamų mokesčių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</si>
  <si>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</si>
  <si>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2.2.1. Savivaldybės privatizavimo fondas</t>
  </si>
  <si>
    <t>2.2.2. Valstybės biudžeto lėšos</t>
  </si>
  <si>
    <t>2.2.3. ES lėšos</t>
  </si>
  <si>
    <t>2.2.4. Kelių priežiūros ir plėtros programos lėšos</t>
  </si>
  <si>
    <t>2.2.5. Privalomojo sveikatos draudimo fondo lėšos</t>
  </si>
  <si>
    <t>2.2.6. Banko paskolos lėšos (Savivaldybės ilgalaikė paskola)</t>
  </si>
  <si>
    <t>2.2.8. Savivaldybei grąžintos (kompensuotos) ankstesniais metais panaudotų paskolų lėšos</t>
  </si>
  <si>
    <t xml:space="preserve">2.1.3. Specialiosios programos lėšos (iš pajamų už suteiktas paslaugas)    </t>
  </si>
  <si>
    <t>Įgyvendintų viešosios aplinkos ir objektų plėtros, atnaujinimo ir pritaikymo visuomenės poreikiams projektų skaičius</t>
  </si>
  <si>
    <t>Banko paskolos lėšos (Finansų ministerijos suteikta EIB paskola)</t>
  </si>
  <si>
    <t>2.2.7. Banko paskolos lėšos (Finansų ministerijos suteikta EIB paskola)</t>
  </si>
  <si>
    <t>06.02.01.01; 06.04.01.01</t>
  </si>
  <si>
    <t>Modernizuotų sveikatos įstaigų skaičius</t>
  </si>
  <si>
    <t>11</t>
  </si>
  <si>
    <t>Sporto  ir sveikatingumo paskirties objektų statyba</t>
  </si>
  <si>
    <t>12</t>
  </si>
  <si>
    <t xml:space="preserve">Miestų ir gyvenviečių gatvių apšvietimas, apšvietimo tinklų eksploatacija </t>
  </si>
  <si>
    <t>tūkst. Eur</t>
  </si>
  <si>
    <t>07.03.01.01</t>
  </si>
  <si>
    <t>07.02.01.01</t>
  </si>
  <si>
    <t>08.01.01.02</t>
  </si>
  <si>
    <t>(tūkst. Eur)</t>
  </si>
  <si>
    <t>Socialinio ir savivaldybės būsto rekonstrukcija ir remontas</t>
  </si>
  <si>
    <t>P-6-1-1-11</t>
  </si>
  <si>
    <t>Nenaudojamo kitos paskirties pastato Biržuose, Rotušės g. 2A, pritaikymas kultūros reikmėms</t>
  </si>
  <si>
    <t>13</t>
  </si>
  <si>
    <t>Naujai įkurtų ir rekonstruotų viešosios paskirties objektų skaičius</t>
  </si>
  <si>
    <t>Įrengtų, rekonstruotų ir suremontuotų sporto ir sveikatingumo paskirties objektų skaičius</t>
  </si>
  <si>
    <t>2; 8; 16</t>
  </si>
  <si>
    <t>14</t>
  </si>
  <si>
    <t>Viešųjų erdvių Biržų m., regioninio parko teritorijoje, modernizavimas ir pritaikymas bendruomenės veiklai,  laisvalaikio užimtumui ir poilsiui</t>
  </si>
  <si>
    <t>15</t>
  </si>
  <si>
    <t>Gyvenamosios aplinkos gerinimas gyvenamuosiuose daugiabučių namų rajonuose Biržų m.</t>
  </si>
  <si>
    <t>Geriamojo vandens tiekimo ir nuotekų tvarkymo sistemų renovavimas ir plėtra Biržų rajone (bendras finansavimas)</t>
  </si>
  <si>
    <t>VšĮ Biržų ligoninės pastatų Vilniaus g. 115, Biržuose, modernizavimas</t>
  </si>
  <si>
    <t>VšĮ Biržų rajono savivaldybės poliklinikos infrastruktūros Vilniaus g. 117, Biržuose, modernizavimas</t>
  </si>
  <si>
    <t>Sukurtų arba atnaujintų atvirų erdvių plotas (kv. m)</t>
  </si>
  <si>
    <t>Naujai įrengtų vandens tiekimo / nuotekų tinklų ilgis (km)</t>
  </si>
  <si>
    <t>Rekonstruotų vietinės reikšmės kelių (gatvių) ilgis (km)</t>
  </si>
  <si>
    <t>Prižiūrimų vietinės reikšmės kelių (gatvių) ilgis (km)</t>
  </si>
  <si>
    <t>Įrengtų naujų dviračių ir / ar pėsčiųjų takų ilgis (km)</t>
  </si>
  <si>
    <t>06.02.01.01, 08.01.01.02</t>
  </si>
  <si>
    <t xml:space="preserve">Biržų miesto, D.Poškos–J.Šimkaus–P.Jakubėno ir Žvejų–Ežero gatvių rekonstravimas </t>
  </si>
  <si>
    <t>Parengtų galimybių studijų, investicinių projektų skaičius</t>
  </si>
  <si>
    <t>25</t>
  </si>
  <si>
    <t>Techninių ir kitų projektų rengimas (pagal Arcitektūros ir urbanistikos skyriaus funkcijas)</t>
  </si>
  <si>
    <t>Teritorijų planavimo ir kitų planavimo dokumentų Biržų rajone parengimas</t>
  </si>
  <si>
    <t>Parengtų teritorijų planavimo ir kitų planavimo dokumentų skaičius</t>
  </si>
  <si>
    <t>`</t>
  </si>
  <si>
    <t xml:space="preserve"> INFRASTRUKTŪROS OBJEKTŲ PLĖTROS BEI PRIEŽIŪROS IR TERITORIJŲ PLANAVIMO PROGRAMOS NR. 6</t>
  </si>
  <si>
    <t xml:space="preserve"> INFRASTRUKTŪROS OBJEKTŲ PLĖTROS BEI PRIEŽIŪROS IR TERITORIJŲ PLANAVIMO PROGRAMOS VERTINIMO KRITERIJŲ SUVESTINĖ</t>
  </si>
  <si>
    <t>INFRASTRUKTŪROS OBJEKTŲ PLĖTROS BEI PRIEŽIŪROS IR TERITORIJŲ PLANAVIMO PROGRAMOS</t>
  </si>
  <si>
    <t>04.05.05.01</t>
  </si>
  <si>
    <t>2020-ųjų m.   planas</t>
  </si>
  <si>
    <t>KPPP</t>
  </si>
  <si>
    <t>27</t>
  </si>
  <si>
    <t>Įgyvendintas projektas</t>
  </si>
  <si>
    <t>P-6-1-1-9</t>
  </si>
  <si>
    <t>P-6-1-2-21</t>
  </si>
  <si>
    <t>P-6-1-2-18</t>
  </si>
  <si>
    <t>P-6-1-3-7</t>
  </si>
  <si>
    <t>P-6-2-1-3</t>
  </si>
  <si>
    <t>26</t>
  </si>
  <si>
    <t>Projekto pagal priemonę Nr. 07.1.1-CPVA-V-907 „Miesto inžinerinės infrastruktūros, svarbios verslui, atnaujinimas ir plėtra" rengimas (naujo sklypo Biržų m., Plento g. 2C, įrengimas, sukuriant palankią infrastruktūrą privačioms investicijoms)</t>
  </si>
  <si>
    <t>8;16</t>
  </si>
  <si>
    <t>28</t>
  </si>
  <si>
    <t xml:space="preserve">Privačių namų, kurių gyventojai gauna mažas pajamas, prijungimas prie centralizuotos nuotekų surinkimo infratruktūros Biržų aglomeracijoje </t>
  </si>
  <si>
    <t>Prijungti privatūs namai</t>
  </si>
  <si>
    <t>29</t>
  </si>
  <si>
    <t>Kirkilų karstinių ežerėlių teritorijos sutvarkymas ir pritaikymas gyventojų poreikimas</t>
  </si>
  <si>
    <t>8,16</t>
  </si>
  <si>
    <t>8, 13, 16, 2</t>
  </si>
  <si>
    <t>Biržų kaimo gyvenamųjų vietovių atnaujinimas</t>
  </si>
  <si>
    <t>2021-ųjų m. projektas</t>
  </si>
  <si>
    <t xml:space="preserve">2021-iesiems m. </t>
  </si>
  <si>
    <t>2021-ųjų m.   planas</t>
  </si>
  <si>
    <t>Įgyvendintų projektų skaičius (vnt)</t>
  </si>
  <si>
    <t xml:space="preserve">Daugiabučių namų ir jų kiemų atnaujimas (modernizavimas) </t>
  </si>
  <si>
    <t xml:space="preserve">Hidrotechnikos statinio (užtvankos) Biržuose, Astravo g., kapitalinis remontas </t>
  </si>
  <si>
    <t>Kelių direkcijos lėšos</t>
  </si>
  <si>
    <t>Suremontuotų hidrotechnikos statinių (užtvankų) skaičius</t>
  </si>
  <si>
    <t>Turto vertinimas, inventorizacija, teisinė registracija ir kitos turto valdymo išlaidos (pardavimo skelbimai, draudimas, energinis sertifikavimas, žemės nuomos mokesčio apskaitos informacinės sistemos priežiūra ir kt.)</t>
  </si>
  <si>
    <t>Kaimų laisvalaikio infrastruktūros atnaujinimas, viešųjų erdvių sutvarkymas bei pritaikymas gyventojų poreikiams (VVG projektų bendras finansavimas)</t>
  </si>
  <si>
    <t>Savivaldybės administracinio pastato Biržuose, Vytauto g. 59, energijos vartojimo audito ataskaitos, renovacijos investicijų projekto parengimas</t>
  </si>
  <si>
    <t>Parengtų dokumentų skaičius</t>
  </si>
  <si>
    <t>Galimybių studijų, investicinių projektų parengimas (įskaitant ir reikalingus koncesijai suteikti bei viešojo ir privataus sektorių partnerystei), kitos konsultavimo paslaugos</t>
  </si>
  <si>
    <t>0/0</t>
  </si>
  <si>
    <t>05.06.01.01</t>
  </si>
  <si>
    <t>30</t>
  </si>
  <si>
    <t>Biržų rajono Biržų kaimo Liepų g. kapitalinis remontas</t>
  </si>
  <si>
    <t>Dviračių ir pėsčiųjų tako Biržų mieste Jaunimo g. dalyje įrengimas</t>
  </si>
  <si>
    <t>Biržų rajono Klausučių kaimo geriamojo vandens tiekimo sistemų, įskaitant vandens kokybės gerinimą, nauja statyba</t>
  </si>
  <si>
    <t>Suremontuotos gatvės ilgis (km)</t>
  </si>
  <si>
    <t>31</t>
  </si>
  <si>
    <t>Išmanusis miestas VI</t>
  </si>
  <si>
    <t>Parengtų techninių dokumentų skaičius  (projektiniai pasiūlymai)</t>
  </si>
  <si>
    <t>16, 17</t>
  </si>
  <si>
    <t>Atnaujinti objektai (vnt.)</t>
  </si>
  <si>
    <t>Naujai įrengtų vandens tiekimo sistemų skaičius</t>
  </si>
  <si>
    <t>32</t>
  </si>
  <si>
    <t>Biržų miesto viešųjų erdvių buvusioje estrados teritorijoje ir piliavietės teritorijoje su prieigomis modernizavimas, kuriant papildomus ir stiprinant esamus traukos centrus</t>
  </si>
  <si>
    <t>2; 8</t>
  </si>
  <si>
    <t>2020-2022 M. BIRŽŲ RAJONO SAVIVALDYBĖS</t>
  </si>
  <si>
    <t>2020-ųjų m. planas</t>
  </si>
  <si>
    <t>2022-ųjų m. projektas</t>
  </si>
  <si>
    <t>2020-iesiems m.</t>
  </si>
  <si>
    <t xml:space="preserve">2022-iesiems m. </t>
  </si>
  <si>
    <t>2022-ųjų m.   planas</t>
  </si>
  <si>
    <t>Viešosios tvarkos užtikrinimo paslaugų prieinamumo ir kokybės didinimas Latvijos ir Lietuvos pasienio teritorijose</t>
  </si>
  <si>
    <t>Likviduotų ar parduotų objektų skaičius</t>
  </si>
  <si>
    <t>Pripažintų netinkamais (negalimais) naudoti Savivaldybės gyvenanmųjų namų likvidavimas ir pardavimas</t>
  </si>
  <si>
    <t>Vandens transporto priemonių nuleidimo vietos įrengimas Širvėnos ežere, Biržų mieste</t>
  </si>
  <si>
    <t>VB (VIPA dotacija)</t>
  </si>
  <si>
    <t>Valstybės dotacija (Viešųjų investicijų plėtros agentūra)</t>
  </si>
  <si>
    <t>2.2.9. Valstybės dotacija (Viešųjų investicijų plėtros agentūra)</t>
  </si>
  <si>
    <t>33</t>
  </si>
  <si>
    <t xml:space="preserve">Verslo plėtros sąlygų gerinimas </t>
  </si>
  <si>
    <t>2;8;16</t>
  </si>
  <si>
    <t>Įgyvendintų priemonių skaičius</t>
  </si>
  <si>
    <t>Infrastruktūros objektų atnaujinimas, priežiūra  ir plėtra bei kitos išlaidos kelių, šaligatvių, tiltų ir kitų statinių remontas bei statyba)</t>
  </si>
  <si>
    <t>Atnaujintų ar naujai įrengtų infrasruktūros objektų skaičius</t>
  </si>
  <si>
    <t>2;8</t>
  </si>
  <si>
    <t>VB(VIPA dotacija)</t>
  </si>
  <si>
    <t>Parengtas investicijų projektas (bus rengiamas, jei bus paskelbtas kvietimas teikti projektus pagal šią priemonę)</t>
  </si>
  <si>
    <t>2,6/3,4</t>
  </si>
  <si>
    <t>Geriamojo vandens tiekimo ir nuotekų tvarkymo infrastruktūros, Savivaldybės tarybos sprendimais perduotos viešąjam geriamojo vandens tiekėjui UAB "Biržų vandenys", atnaujinimas (investavimas, didinant UAB "Biržų vandenys" įstatinį kapitalą)</t>
  </si>
  <si>
    <t>8, 17, 13.11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</si>
</sst>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00"/>
    <numFmt numFmtId="167" formatCode="#,##0.0"/>
  </numFmts>
  <fonts count="13" x14ac:knownFonts="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9">
    <xf numFmtId="0" fontId="0" fillId="0" borderId="0" xfId="0"/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165" fontId="3" fillId="5" borderId="22" xfId="0" applyNumberFormat="1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3" fillId="6" borderId="1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8" fillId="0" borderId="0" xfId="0" applyFont="1"/>
    <xf numFmtId="0" fontId="10" fillId="0" borderId="0" xfId="0" applyFont="1"/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/>
    <xf numFmtId="0" fontId="2" fillId="0" borderId="10" xfId="0" applyFont="1" applyBorder="1"/>
    <xf numFmtId="0" fontId="7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vertical="top" wrapText="1"/>
    </xf>
    <xf numFmtId="164" fontId="8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5" fontId="3" fillId="5" borderId="2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6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3" fillId="5" borderId="5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164" fontId="3" fillId="13" borderId="2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49" fontId="3" fillId="5" borderId="54" xfId="0" applyNumberFormat="1" applyFont="1" applyFill="1" applyBorder="1" applyAlignment="1">
      <alignment horizontal="center" vertical="center"/>
    </xf>
    <xf numFmtId="164" fontId="3" fillId="9" borderId="2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8" fillId="0" borderId="0" xfId="0" applyFont="1" applyBorder="1" applyAlignment="1"/>
    <xf numFmtId="0" fontId="3" fillId="12" borderId="18" xfId="0" applyFont="1" applyFill="1" applyBorder="1" applyAlignment="1">
      <alignment horizontal="center" vertical="center" wrapText="1"/>
    </xf>
    <xf numFmtId="164" fontId="3" fillId="6" borderId="36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3" fillId="5" borderId="56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center" vertical="center"/>
    </xf>
    <xf numFmtId="165" fontId="2" fillId="14" borderId="0" xfId="0" applyNumberFormat="1" applyFont="1" applyFill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164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 applyProtection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164" fontId="8" fillId="14" borderId="2" xfId="0" applyNumberFormat="1" applyFont="1" applyFill="1" applyBorder="1" applyAlignment="1">
      <alignment horizontal="center" wrapText="1"/>
    </xf>
    <xf numFmtId="0" fontId="2" fillId="14" borderId="7" xfId="0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/>
    </xf>
    <xf numFmtId="164" fontId="3" fillId="6" borderId="21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wrapText="1"/>
    </xf>
    <xf numFmtId="165" fontId="2" fillId="14" borderId="10" xfId="0" applyNumberFormat="1" applyFont="1" applyFill="1" applyBorder="1" applyAlignment="1">
      <alignment horizontal="center" vertical="center" textRotation="90" wrapText="1"/>
    </xf>
    <xf numFmtId="0" fontId="2" fillId="14" borderId="10" xfId="0" applyFont="1" applyFill="1" applyBorder="1" applyAlignment="1">
      <alignment horizontal="center" vertical="center" textRotation="90"/>
    </xf>
    <xf numFmtId="0" fontId="2" fillId="14" borderId="11" xfId="0" applyFont="1" applyFill="1" applyBorder="1" applyAlignment="1">
      <alignment horizontal="center" vertical="center" textRotation="90"/>
    </xf>
    <xf numFmtId="164" fontId="3" fillId="20" borderId="1" xfId="0" applyNumberFormat="1" applyFont="1" applyFill="1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164" fontId="3" fillId="20" borderId="8" xfId="0" applyNumberFormat="1" applyFont="1" applyFill="1" applyBorder="1" applyAlignment="1">
      <alignment horizontal="center" vertical="center"/>
    </xf>
    <xf numFmtId="164" fontId="3" fillId="20" borderId="2" xfId="0" applyNumberFormat="1" applyFont="1" applyFill="1" applyBorder="1" applyAlignment="1">
      <alignment horizontal="center" vertical="center"/>
    </xf>
    <xf numFmtId="164" fontId="3" fillId="20" borderId="10" xfId="0" applyNumberFormat="1" applyFont="1" applyFill="1" applyBorder="1" applyAlignment="1">
      <alignment horizontal="center" vertical="center"/>
    </xf>
    <xf numFmtId="164" fontId="3" fillId="20" borderId="11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 applyProtection="1">
      <alignment horizontal="center" vertical="center" wrapText="1"/>
    </xf>
    <xf numFmtId="165" fontId="3" fillId="8" borderId="14" xfId="0" applyNumberFormat="1" applyFont="1" applyFill="1" applyBorder="1" applyAlignment="1">
      <alignment horizontal="center" vertical="center" wrapText="1"/>
    </xf>
    <xf numFmtId="165" fontId="3" fillId="8" borderId="15" xfId="0" applyNumberFormat="1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2" fillId="7" borderId="36" xfId="0" applyNumberFormat="1" applyFont="1" applyFill="1" applyBorder="1" applyAlignment="1">
      <alignment horizontal="center" vertical="center" wrapText="1"/>
    </xf>
    <xf numFmtId="164" fontId="2" fillId="7" borderId="36" xfId="0" applyNumberFormat="1" applyFont="1" applyFill="1" applyBorder="1" applyAlignment="1" applyProtection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3" fillId="20" borderId="34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20" borderId="11" xfId="0" applyFont="1" applyFill="1" applyBorder="1" applyAlignment="1">
      <alignment horizontal="center" vertical="center" wrapText="1"/>
    </xf>
    <xf numFmtId="164" fontId="3" fillId="20" borderId="16" xfId="0" applyNumberFormat="1" applyFont="1" applyFill="1" applyBorder="1" applyAlignment="1">
      <alignment horizontal="center" vertical="center"/>
    </xf>
    <xf numFmtId="165" fontId="3" fillId="20" borderId="10" xfId="0" applyNumberFormat="1" applyFon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164" fontId="3" fillId="12" borderId="8" xfId="0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12" borderId="15" xfId="0" applyNumberFormat="1" applyFont="1" applyFill="1" applyBorder="1" applyAlignment="1">
      <alignment horizontal="center" vertical="center"/>
    </xf>
    <xf numFmtId="164" fontId="2" fillId="7" borderId="16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164" fontId="3" fillId="18" borderId="1" xfId="0" applyNumberFormat="1" applyFont="1" applyFill="1" applyBorder="1" applyAlignment="1">
      <alignment horizontal="center" vertical="center"/>
    </xf>
    <xf numFmtId="164" fontId="3" fillId="18" borderId="8" xfId="0" applyNumberFormat="1" applyFont="1" applyFill="1" applyBorder="1" applyAlignment="1">
      <alignment horizontal="center" vertical="center"/>
    </xf>
    <xf numFmtId="164" fontId="3" fillId="18" borderId="2" xfId="0" applyNumberFormat="1" applyFont="1" applyFill="1" applyBorder="1" applyAlignment="1">
      <alignment horizontal="center" vertical="center"/>
    </xf>
    <xf numFmtId="164" fontId="3" fillId="18" borderId="15" xfId="0" applyNumberFormat="1" applyFont="1" applyFill="1" applyBorder="1" applyAlignment="1">
      <alignment horizontal="center" vertical="center"/>
    </xf>
    <xf numFmtId="164" fontId="3" fillId="20" borderId="15" xfId="0" applyNumberFormat="1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164" fontId="3" fillId="12" borderId="16" xfId="0" applyNumberFormat="1" applyFont="1" applyFill="1" applyBorder="1" applyAlignment="1">
      <alignment horizontal="center" vertical="center"/>
    </xf>
    <xf numFmtId="164" fontId="3" fillId="12" borderId="10" xfId="0" applyNumberFormat="1" applyFont="1" applyFill="1" applyBorder="1" applyAlignment="1">
      <alignment horizontal="center" vertical="center"/>
    </xf>
    <xf numFmtId="164" fontId="3" fillId="12" borderId="35" xfId="0" applyNumberFormat="1" applyFont="1" applyFill="1" applyBorder="1" applyAlignment="1">
      <alignment horizontal="center" vertical="center"/>
    </xf>
    <xf numFmtId="164" fontId="3" fillId="12" borderId="11" xfId="0" applyNumberFormat="1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164" fontId="3" fillId="9" borderId="11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164" fontId="2" fillId="14" borderId="7" xfId="0" applyNumberFormat="1" applyFont="1" applyFill="1" applyBorder="1" applyAlignment="1">
      <alignment horizontal="center" vertical="center"/>
    </xf>
    <xf numFmtId="164" fontId="3" fillId="9" borderId="2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4" fontId="3" fillId="6" borderId="19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/>
    </xf>
    <xf numFmtId="165" fontId="3" fillId="6" borderId="21" xfId="0" applyNumberFormat="1" applyFont="1" applyFill="1" applyBorder="1" applyAlignment="1">
      <alignment horizontal="center" vertical="center" wrapText="1"/>
    </xf>
    <xf numFmtId="165" fontId="2" fillId="14" borderId="2" xfId="0" applyNumberFormat="1" applyFont="1" applyFill="1" applyBorder="1" applyAlignment="1">
      <alignment horizontal="center" vertical="center" wrapText="1"/>
    </xf>
    <xf numFmtId="165" fontId="3" fillId="8" borderId="18" xfId="0" applyNumberFormat="1" applyFont="1" applyFill="1" applyBorder="1" applyAlignment="1">
      <alignment horizontal="center" vertical="center" wrapText="1"/>
    </xf>
    <xf numFmtId="164" fontId="2" fillId="7" borderId="15" xfId="0" applyNumberFormat="1" applyFont="1" applyFill="1" applyBorder="1" applyAlignment="1">
      <alignment horizontal="center" vertical="center" wrapText="1"/>
    </xf>
    <xf numFmtId="164" fontId="2" fillId="7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0" fontId="7" fillId="6" borderId="5" xfId="0" applyFont="1" applyFill="1" applyBorder="1" applyAlignment="1">
      <alignment vertical="top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14" borderId="15" xfId="0" applyNumberFormat="1" applyFont="1" applyFill="1" applyBorder="1" applyAlignment="1">
      <alignment horizontal="center" vertical="center"/>
    </xf>
    <xf numFmtId="164" fontId="2" fillId="14" borderId="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center" vertical="center"/>
    </xf>
    <xf numFmtId="164" fontId="3" fillId="18" borderId="20" xfId="0" applyNumberFormat="1" applyFont="1" applyFill="1" applyBorder="1" applyAlignment="1">
      <alignment horizontal="center" vertical="center"/>
    </xf>
    <xf numFmtId="164" fontId="3" fillId="18" borderId="18" xfId="0" applyNumberFormat="1" applyFont="1" applyFill="1" applyBorder="1" applyAlignment="1">
      <alignment horizontal="center" vertical="center"/>
    </xf>
    <xf numFmtId="164" fontId="3" fillId="18" borderId="2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54" xfId="0" applyNumberFormat="1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64" fontId="2" fillId="7" borderId="14" xfId="0" applyNumberFormat="1" applyFont="1" applyFill="1" applyBorder="1" applyAlignment="1">
      <alignment horizontal="center" vertical="center" wrapText="1"/>
    </xf>
    <xf numFmtId="164" fontId="2" fillId="7" borderId="55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horizontal="center" vertical="center"/>
    </xf>
    <xf numFmtId="165" fontId="3" fillId="5" borderId="54" xfId="0" applyNumberFormat="1" applyFont="1" applyFill="1" applyBorder="1" applyAlignment="1">
      <alignment horizontal="center" vertical="center"/>
    </xf>
    <xf numFmtId="164" fontId="2" fillId="14" borderId="1" xfId="0" applyNumberFormat="1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/>
    </xf>
    <xf numFmtId="164" fontId="2" fillId="14" borderId="6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14" borderId="2" xfId="0" applyNumberFormat="1" applyFont="1" applyFill="1" applyBorder="1" applyAlignment="1">
      <alignment horizontal="center" vertical="center"/>
    </xf>
    <xf numFmtId="165" fontId="3" fillId="5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14" borderId="1" xfId="0" applyNumberFormat="1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/>
    </xf>
    <xf numFmtId="164" fontId="2" fillId="14" borderId="6" xfId="0" applyNumberFormat="1" applyFont="1" applyFill="1" applyBorder="1" applyAlignment="1">
      <alignment horizontal="center" vertical="center"/>
    </xf>
    <xf numFmtId="165" fontId="3" fillId="14" borderId="0" xfId="0" applyNumberFormat="1" applyFont="1" applyFill="1" applyAlignment="1">
      <alignment horizontal="left" vertical="center"/>
    </xf>
    <xf numFmtId="0" fontId="3" fillId="14" borderId="0" xfId="0" applyFont="1" applyFill="1" applyAlignment="1">
      <alignment horizontal="left" vertical="top"/>
    </xf>
    <xf numFmtId="165" fontId="3" fillId="14" borderId="0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14" borderId="8" xfId="1" applyNumberFormat="1" applyFont="1" applyFill="1" applyBorder="1" applyAlignment="1">
      <alignment horizontal="center" vertical="center"/>
    </xf>
    <xf numFmtId="164" fontId="2" fillId="14" borderId="1" xfId="1" applyNumberFormat="1" applyFont="1" applyFill="1" applyBorder="1" applyAlignment="1">
      <alignment horizontal="center" vertical="center"/>
    </xf>
    <xf numFmtId="164" fontId="2" fillId="14" borderId="2" xfId="1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center" wrapText="1"/>
    </xf>
    <xf numFmtId="164" fontId="3" fillId="6" borderId="61" xfId="0" applyNumberFormat="1" applyFont="1" applyFill="1" applyBorder="1" applyAlignment="1">
      <alignment horizontal="center" vertical="center"/>
    </xf>
    <xf numFmtId="164" fontId="3" fillId="6" borderId="35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left" vertical="top"/>
    </xf>
    <xf numFmtId="164" fontId="2" fillId="14" borderId="8" xfId="0" applyNumberFormat="1" applyFont="1" applyFill="1" applyBorder="1" applyAlignment="1">
      <alignment horizontal="center" vertical="center"/>
    </xf>
    <xf numFmtId="164" fontId="2" fillId="14" borderId="15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164" fontId="2" fillId="14" borderId="5" xfId="0" applyNumberFormat="1" applyFont="1" applyFill="1" applyBorder="1" applyAlignment="1">
      <alignment horizontal="center" vertical="center"/>
    </xf>
    <xf numFmtId="164" fontId="2" fillId="14" borderId="14" xfId="0" applyNumberFormat="1" applyFont="1" applyFill="1" applyBorder="1" applyAlignment="1">
      <alignment horizontal="center" vertical="center"/>
    </xf>
    <xf numFmtId="164" fontId="2" fillId="14" borderId="55" xfId="0" applyNumberFormat="1" applyFont="1" applyFill="1" applyBorder="1" applyAlignment="1">
      <alignment horizontal="center" vertical="center"/>
    </xf>
    <xf numFmtId="164" fontId="2" fillId="14" borderId="36" xfId="0" applyNumberFormat="1" applyFont="1" applyFill="1" applyBorder="1" applyAlignment="1">
      <alignment horizontal="center" vertical="center"/>
    </xf>
    <xf numFmtId="164" fontId="3" fillId="14" borderId="0" xfId="0" applyNumberFormat="1" applyFont="1" applyFill="1" applyBorder="1" applyAlignment="1">
      <alignment horizontal="left" vertical="center"/>
    </xf>
    <xf numFmtId="164" fontId="2" fillId="14" borderId="1" xfId="0" applyNumberFormat="1" applyFont="1" applyFill="1" applyBorder="1" applyAlignment="1">
      <alignment horizontal="center" vertical="center"/>
    </xf>
    <xf numFmtId="164" fontId="2" fillId="14" borderId="6" xfId="0" applyNumberFormat="1" applyFont="1" applyFill="1" applyBorder="1" applyAlignment="1">
      <alignment horizontal="center" vertical="center"/>
    </xf>
    <xf numFmtId="164" fontId="2" fillId="14" borderId="15" xfId="0" applyNumberFormat="1" applyFont="1" applyFill="1" applyBorder="1" applyAlignment="1">
      <alignment horizontal="center" vertical="center"/>
    </xf>
    <xf numFmtId="164" fontId="2" fillId="14" borderId="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14" borderId="2" xfId="0" applyNumberFormat="1" applyFont="1" applyFill="1" applyBorder="1" applyAlignment="1">
      <alignment horizontal="center" vertical="center"/>
    </xf>
    <xf numFmtId="164" fontId="2" fillId="14" borderId="36" xfId="1" applyNumberFormat="1" applyFont="1" applyFill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 wrapText="1"/>
    </xf>
    <xf numFmtId="164" fontId="2" fillId="7" borderId="11" xfId="0" applyNumberFormat="1" applyFont="1" applyFill="1" applyBorder="1" applyAlignment="1">
      <alignment horizontal="center" vertical="center" wrapText="1"/>
    </xf>
    <xf numFmtId="164" fontId="2" fillId="7" borderId="35" xfId="0" applyNumberFormat="1" applyFont="1" applyFill="1" applyBorder="1" applyAlignment="1">
      <alignment horizontal="center" vertical="center" wrapText="1"/>
    </xf>
    <xf numFmtId="164" fontId="2" fillId="7" borderId="3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17" borderId="8" xfId="0" applyNumberFormat="1" applyFont="1" applyFill="1" applyBorder="1" applyAlignment="1">
      <alignment horizontal="center" vertical="center"/>
    </xf>
    <xf numFmtId="49" fontId="3" fillId="16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1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vertical="center" wrapText="1"/>
    </xf>
    <xf numFmtId="49" fontId="3" fillId="17" borderId="19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17" borderId="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5" fontId="2" fillId="0" borderId="24" xfId="1" applyNumberFormat="1" applyFont="1" applyFill="1" applyBorder="1" applyAlignment="1">
      <alignment horizontal="center" vertical="center" wrapText="1"/>
    </xf>
    <xf numFmtId="165" fontId="2" fillId="0" borderId="32" xfId="1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16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15" borderId="19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3" fillId="16" borderId="29" xfId="0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2" fillId="14" borderId="1" xfId="1" applyNumberFormat="1" applyFont="1" applyFill="1" applyBorder="1" applyAlignment="1">
      <alignment horizontal="center" vertical="center" wrapText="1"/>
    </xf>
    <xf numFmtId="165" fontId="3" fillId="5" borderId="54" xfId="0" applyNumberFormat="1" applyFont="1" applyFill="1" applyBorder="1" applyAlignment="1">
      <alignment horizontal="center" vertical="center"/>
    </xf>
    <xf numFmtId="165" fontId="3" fillId="5" borderId="4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" fontId="2" fillId="0" borderId="6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165" fontId="3" fillId="5" borderId="44" xfId="0" applyNumberFormat="1" applyFont="1" applyFill="1" applyBorder="1" applyAlignment="1">
      <alignment horizontal="left" vertical="center" wrapText="1"/>
    </xf>
    <xf numFmtId="165" fontId="3" fillId="5" borderId="49" xfId="0" applyNumberFormat="1" applyFont="1" applyFill="1" applyBorder="1" applyAlignment="1">
      <alignment horizontal="left" vertical="center" wrapText="1"/>
    </xf>
    <xf numFmtId="165" fontId="3" fillId="5" borderId="50" xfId="0" applyNumberFormat="1" applyFont="1" applyFill="1" applyBorder="1" applyAlignment="1">
      <alignment horizontal="left" vertical="center" wrapText="1"/>
    </xf>
    <xf numFmtId="164" fontId="2" fillId="14" borderId="21" xfId="0" applyNumberFormat="1" applyFont="1" applyFill="1" applyBorder="1" applyAlignment="1">
      <alignment horizontal="center" vertical="center"/>
    </xf>
    <xf numFmtId="164" fontId="2" fillId="14" borderId="33" xfId="0" applyNumberFormat="1" applyFont="1" applyFill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64" fontId="2" fillId="14" borderId="20" xfId="0" applyNumberFormat="1" applyFont="1" applyFill="1" applyBorder="1" applyAlignment="1">
      <alignment horizontal="center" vertical="center"/>
    </xf>
    <xf numFmtId="164" fontId="2" fillId="14" borderId="29" xfId="0" applyNumberFormat="1" applyFont="1" applyFill="1" applyBorder="1" applyAlignment="1">
      <alignment horizontal="center" vertical="center"/>
    </xf>
    <xf numFmtId="164" fontId="2" fillId="14" borderId="32" xfId="0" applyNumberFormat="1" applyFont="1" applyFill="1" applyBorder="1" applyAlignment="1">
      <alignment horizontal="center" vertical="center"/>
    </xf>
    <xf numFmtId="164" fontId="2" fillId="14" borderId="57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5" fontId="3" fillId="5" borderId="51" xfId="0" applyNumberFormat="1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49" fontId="2" fillId="14" borderId="20" xfId="1" applyNumberFormat="1" applyFont="1" applyFill="1" applyBorder="1" applyAlignment="1">
      <alignment horizontal="center" vertical="center" wrapText="1"/>
    </xf>
    <xf numFmtId="49" fontId="2" fillId="14" borderId="1" xfId="1" applyNumberFormat="1" applyFont="1" applyFill="1" applyBorder="1" applyAlignment="1">
      <alignment horizontal="center" vertical="center"/>
    </xf>
    <xf numFmtId="49" fontId="2" fillId="14" borderId="20" xfId="1" applyNumberFormat="1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left" vertical="center" wrapText="1"/>
    </xf>
    <xf numFmtId="0" fontId="2" fillId="14" borderId="19" xfId="0" applyFont="1" applyFill="1" applyBorder="1" applyAlignment="1">
      <alignment horizontal="left" vertical="center" wrapText="1"/>
    </xf>
    <xf numFmtId="164" fontId="2" fillId="14" borderId="1" xfId="0" applyNumberFormat="1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vertical="center" wrapText="1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14" borderId="10" xfId="0" applyFont="1" applyFill="1" applyBorder="1" applyAlignment="1">
      <alignment horizontal="left" vertical="center" wrapText="1"/>
    </xf>
    <xf numFmtId="49" fontId="2" fillId="14" borderId="10" xfId="1" applyNumberFormat="1" applyFont="1" applyFill="1" applyBorder="1" applyAlignment="1">
      <alignment horizontal="center" vertical="center" wrapText="1"/>
    </xf>
    <xf numFmtId="0" fontId="2" fillId="14" borderId="1" xfId="1" applyFont="1" applyFill="1" applyBorder="1" applyAlignment="1">
      <alignment horizontal="center" vertical="center"/>
    </xf>
    <xf numFmtId="0" fontId="2" fillId="14" borderId="10" xfId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 wrapText="1"/>
    </xf>
    <xf numFmtId="49" fontId="2" fillId="0" borderId="29" xfId="1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165" fontId="2" fillId="0" borderId="20" xfId="1" applyNumberFormat="1" applyFont="1" applyFill="1" applyBorder="1" applyAlignment="1">
      <alignment horizontal="center" vertical="center" wrapText="1"/>
    </xf>
    <xf numFmtId="165" fontId="2" fillId="0" borderId="29" xfId="1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2" fillId="14" borderId="28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14" borderId="19" xfId="0" applyNumberFormat="1" applyFont="1" applyFill="1" applyBorder="1" applyAlignment="1">
      <alignment horizontal="left" vertical="center" wrapText="1"/>
    </xf>
    <xf numFmtId="49" fontId="2" fillId="14" borderId="28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65" fontId="2" fillId="14" borderId="1" xfId="0" applyNumberFormat="1" applyFont="1" applyFill="1" applyBorder="1" applyAlignment="1">
      <alignment horizontal="left" vertical="center" wrapText="1"/>
    </xf>
    <xf numFmtId="165" fontId="2" fillId="14" borderId="10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left" vertical="center" wrapText="1"/>
    </xf>
    <xf numFmtId="165" fontId="2" fillId="0" borderId="20" xfId="0" applyNumberFormat="1" applyFont="1" applyFill="1" applyBorder="1" applyAlignment="1">
      <alignment horizontal="left" vertical="center" wrapText="1"/>
    </xf>
    <xf numFmtId="165" fontId="2" fillId="14" borderId="20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14" borderId="29" xfId="1" applyNumberFormat="1" applyFont="1" applyFill="1" applyBorder="1" applyAlignment="1">
      <alignment horizontal="center" vertical="center"/>
    </xf>
    <xf numFmtId="49" fontId="2" fillId="14" borderId="32" xfId="1" applyNumberFormat="1" applyFont="1" applyFill="1" applyBorder="1" applyAlignment="1">
      <alignment horizontal="center" vertical="center"/>
    </xf>
    <xf numFmtId="165" fontId="2" fillId="14" borderId="1" xfId="1" applyNumberFormat="1" applyFont="1" applyFill="1" applyBorder="1" applyAlignment="1">
      <alignment horizontal="center" vertical="center" wrapText="1"/>
    </xf>
    <xf numFmtId="1" fontId="2" fillId="14" borderId="32" xfId="1" applyNumberFormat="1" applyFont="1" applyFill="1" applyBorder="1" applyAlignment="1">
      <alignment horizontal="center" vertical="center" wrapText="1"/>
    </xf>
    <xf numFmtId="1" fontId="2" fillId="14" borderId="1" xfId="1" applyNumberFormat="1" applyFont="1" applyFill="1" applyBorder="1" applyAlignment="1">
      <alignment horizontal="center" vertical="center" wrapText="1"/>
    </xf>
    <xf numFmtId="1" fontId="2" fillId="14" borderId="20" xfId="1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/>
    </xf>
    <xf numFmtId="49" fontId="3" fillId="5" borderId="32" xfId="0" applyNumberFormat="1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left" vertical="center" wrapText="1"/>
    </xf>
    <xf numFmtId="165" fontId="3" fillId="5" borderId="26" xfId="0" applyNumberFormat="1" applyFont="1" applyFill="1" applyBorder="1" applyAlignment="1">
      <alignment horizontal="left" vertical="center" wrapText="1"/>
    </xf>
    <xf numFmtId="165" fontId="3" fillId="5" borderId="52" xfId="0" applyNumberFormat="1" applyFont="1" applyFill="1" applyBorder="1" applyAlignment="1">
      <alignment horizontal="left" vertical="center" wrapText="1"/>
    </xf>
    <xf numFmtId="164" fontId="2" fillId="14" borderId="6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/>
    </xf>
    <xf numFmtId="165" fontId="2" fillId="14" borderId="8" xfId="0" applyNumberFormat="1" applyFont="1" applyFill="1" applyBorder="1" applyAlignment="1">
      <alignment horizontal="center" vertical="center" textRotation="90" wrapText="1"/>
    </xf>
    <xf numFmtId="165" fontId="2" fillId="14" borderId="16" xfId="0" applyNumberFormat="1" applyFont="1" applyFill="1" applyBorder="1" applyAlignment="1">
      <alignment horizontal="center" vertical="center" textRotation="90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 textRotation="90" wrapText="1"/>
    </xf>
    <xf numFmtId="165" fontId="2" fillId="0" borderId="10" xfId="0" applyNumberFormat="1" applyFont="1" applyBorder="1" applyAlignment="1">
      <alignment horizontal="center" vertical="center" textRotation="90" wrapText="1"/>
    </xf>
    <xf numFmtId="0" fontId="2" fillId="14" borderId="46" xfId="0" applyFont="1" applyFill="1" applyBorder="1" applyAlignment="1">
      <alignment horizontal="center" vertical="center" wrapText="1"/>
    </xf>
    <xf numFmtId="0" fontId="2" fillId="14" borderId="47" xfId="0" applyFont="1" applyFill="1" applyBorder="1" applyAlignment="1">
      <alignment horizontal="center" vertical="center" wrapText="1"/>
    </xf>
    <xf numFmtId="0" fontId="2" fillId="14" borderId="48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textRotation="90" wrapText="1"/>
    </xf>
    <xf numFmtId="165" fontId="2" fillId="0" borderId="2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165" fontId="2" fillId="0" borderId="24" xfId="0" applyNumberFormat="1" applyFont="1" applyBorder="1" applyAlignment="1">
      <alignment horizontal="center" vertical="center" textRotation="90" wrapText="1"/>
    </xf>
    <xf numFmtId="165" fontId="2" fillId="0" borderId="29" xfId="0" applyNumberFormat="1" applyFont="1" applyBorder="1" applyAlignment="1">
      <alignment horizontal="center" vertical="center" textRotation="90" wrapText="1"/>
    </xf>
    <xf numFmtId="165" fontId="2" fillId="0" borderId="13" xfId="0" applyNumberFormat="1" applyFont="1" applyBorder="1" applyAlignment="1">
      <alignment horizontal="center" vertical="center" textRotation="90" wrapText="1"/>
    </xf>
    <xf numFmtId="165" fontId="3" fillId="10" borderId="39" xfId="0" applyNumberFormat="1" applyFont="1" applyFill="1" applyBorder="1" applyAlignment="1">
      <alignment horizontal="left" vertical="center" wrapText="1"/>
    </xf>
    <xf numFmtId="165" fontId="3" fillId="10" borderId="49" xfId="0" applyNumberFormat="1" applyFont="1" applyFill="1" applyBorder="1" applyAlignment="1">
      <alignment horizontal="left" vertical="center" wrapText="1"/>
    </xf>
    <xf numFmtId="165" fontId="3" fillId="10" borderId="50" xfId="0" applyNumberFormat="1" applyFont="1" applyFill="1" applyBorder="1" applyAlignment="1">
      <alignment horizontal="left" vertical="center" wrapText="1"/>
    </xf>
    <xf numFmtId="165" fontId="2" fillId="14" borderId="2" xfId="0" applyNumberFormat="1" applyFont="1" applyFill="1" applyBorder="1" applyAlignment="1">
      <alignment horizontal="center" vertical="center"/>
    </xf>
    <xf numFmtId="164" fontId="2" fillId="14" borderId="2" xfId="0" applyNumberFormat="1" applyFont="1" applyFill="1" applyBorder="1" applyAlignment="1">
      <alignment horizontal="center" vertical="center"/>
    </xf>
    <xf numFmtId="165" fontId="3" fillId="2" borderId="44" xfId="0" applyNumberFormat="1" applyFont="1" applyFill="1" applyBorder="1" applyAlignment="1">
      <alignment horizontal="left" vertical="center" wrapText="1"/>
    </xf>
    <xf numFmtId="165" fontId="3" fillId="2" borderId="49" xfId="0" applyNumberFormat="1" applyFont="1" applyFill="1" applyBorder="1" applyAlignment="1">
      <alignment horizontal="left" vertical="center" wrapText="1"/>
    </xf>
    <xf numFmtId="165" fontId="3" fillId="2" borderId="50" xfId="0" applyNumberFormat="1" applyFont="1" applyFill="1" applyBorder="1" applyAlignment="1">
      <alignment horizontal="left" vertical="center" wrapText="1"/>
    </xf>
    <xf numFmtId="165" fontId="3" fillId="11" borderId="39" xfId="0" applyNumberFormat="1" applyFont="1" applyFill="1" applyBorder="1" applyAlignment="1">
      <alignment horizontal="left" vertical="center" wrapText="1"/>
    </xf>
    <xf numFmtId="165" fontId="3" fillId="11" borderId="49" xfId="0" applyNumberFormat="1" applyFont="1" applyFill="1" applyBorder="1" applyAlignment="1">
      <alignment horizontal="left" vertical="center" wrapText="1"/>
    </xf>
    <xf numFmtId="165" fontId="3" fillId="11" borderId="5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left" vertical="center" wrapText="1"/>
    </xf>
    <xf numFmtId="2" fontId="3" fillId="5" borderId="24" xfId="0" applyNumberFormat="1" applyFont="1" applyFill="1" applyBorder="1" applyAlignment="1">
      <alignment horizontal="left" vertical="center" wrapText="1"/>
    </xf>
    <xf numFmtId="2" fontId="3" fillId="5" borderId="27" xfId="0" applyNumberFormat="1" applyFont="1" applyFill="1" applyBorder="1" applyAlignment="1">
      <alignment horizontal="left" vertical="center" wrapText="1"/>
    </xf>
    <xf numFmtId="165" fontId="2" fillId="14" borderId="2" xfId="0" applyNumberFormat="1" applyFont="1" applyFill="1" applyBorder="1" applyAlignment="1">
      <alignment horizontal="center" vertical="center" textRotation="90" wrapText="1"/>
    </xf>
    <xf numFmtId="165" fontId="2" fillId="14" borderId="11" xfId="0" applyNumberFormat="1" applyFont="1" applyFill="1" applyBorder="1" applyAlignment="1">
      <alignment horizontal="center" vertical="center" textRotation="90" wrapText="1"/>
    </xf>
    <xf numFmtId="165" fontId="4" fillId="0" borderId="42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2" fillId="14" borderId="46" xfId="0" applyNumberFormat="1" applyFont="1" applyFill="1" applyBorder="1" applyAlignment="1">
      <alignment horizontal="center" vertical="center" wrapText="1"/>
    </xf>
    <xf numFmtId="165" fontId="2" fillId="14" borderId="47" xfId="0" applyNumberFormat="1" applyFont="1" applyFill="1" applyBorder="1" applyAlignment="1">
      <alignment horizontal="center" vertical="center" wrapText="1"/>
    </xf>
    <xf numFmtId="165" fontId="2" fillId="14" borderId="48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textRotation="90" wrapText="1"/>
    </xf>
    <xf numFmtId="165" fontId="2" fillId="0" borderId="28" xfId="0" applyNumberFormat="1" applyFont="1" applyBorder="1" applyAlignment="1">
      <alignment horizontal="center" vertical="center" textRotation="90" wrapText="1"/>
    </xf>
    <xf numFmtId="165" fontId="2" fillId="0" borderId="12" xfId="0" applyNumberFormat="1" applyFont="1" applyBorder="1" applyAlignment="1">
      <alignment horizontal="center" vertical="center" textRotation="90" wrapText="1"/>
    </xf>
    <xf numFmtId="0" fontId="2" fillId="14" borderId="36" xfId="0" applyFont="1" applyFill="1" applyBorder="1" applyAlignment="1">
      <alignment horizontal="center" vertical="center"/>
    </xf>
    <xf numFmtId="0" fontId="2" fillId="14" borderId="34" xfId="0" applyFont="1" applyFill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14" borderId="20" xfId="1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left" vertical="center" wrapText="1"/>
    </xf>
    <xf numFmtId="165" fontId="3" fillId="5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" fontId="2" fillId="14" borderId="1" xfId="1" applyNumberFormat="1" applyFont="1" applyFill="1" applyBorder="1" applyAlignment="1">
      <alignment horizontal="center" vertical="center"/>
    </xf>
    <xf numFmtId="1" fontId="2" fillId="14" borderId="20" xfId="1" applyNumberFormat="1" applyFont="1" applyFill="1" applyBorder="1" applyAlignment="1">
      <alignment horizontal="center" vertical="center"/>
    </xf>
    <xf numFmtId="1" fontId="2" fillId="0" borderId="20" xfId="1" applyNumberFormat="1" applyFont="1" applyFill="1" applyBorder="1" applyAlignment="1">
      <alignment horizontal="center" vertical="center" wrapText="1"/>
    </xf>
    <xf numFmtId="1" fontId="2" fillId="0" borderId="29" xfId="1" applyNumberFormat="1" applyFont="1" applyFill="1" applyBorder="1" applyAlignment="1">
      <alignment horizontal="center" vertical="center" wrapText="1"/>
    </xf>
    <xf numFmtId="165" fontId="2" fillId="14" borderId="29" xfId="0" applyNumberFormat="1" applyFont="1" applyFill="1" applyBorder="1" applyAlignment="1">
      <alignment horizontal="left" vertical="center" wrapText="1"/>
    </xf>
    <xf numFmtId="165" fontId="2" fillId="14" borderId="29" xfId="1" applyNumberFormat="1" applyFont="1" applyFill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5" fontId="2" fillId="8" borderId="10" xfId="0" applyNumberFormat="1" applyFont="1" applyFill="1" applyBorder="1" applyAlignment="1">
      <alignment horizontal="center" vertical="center"/>
    </xf>
    <xf numFmtId="165" fontId="2" fillId="8" borderId="3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textRotation="90" wrapText="1"/>
    </xf>
    <xf numFmtId="165" fontId="3" fillId="2" borderId="6" xfId="0" applyNumberFormat="1" applyFont="1" applyFill="1" applyBorder="1" applyAlignment="1">
      <alignment horizontal="center" vertical="center" textRotation="90" wrapText="1"/>
    </xf>
    <xf numFmtId="165" fontId="3" fillId="2" borderId="8" xfId="0" applyNumberFormat="1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165" fontId="3" fillId="2" borderId="19" xfId="0" applyNumberFormat="1" applyFont="1" applyFill="1" applyBorder="1" applyAlignment="1">
      <alignment horizontal="center" vertical="center" textRotation="90" wrapText="1"/>
    </xf>
    <xf numFmtId="165" fontId="3" fillId="2" borderId="20" xfId="0" applyNumberFormat="1" applyFont="1" applyFill="1" applyBorder="1" applyAlignment="1">
      <alignment horizontal="center" vertical="center" textRotation="90" wrapText="1"/>
    </xf>
    <xf numFmtId="165" fontId="3" fillId="2" borderId="16" xfId="0" applyNumberFormat="1" applyFont="1" applyFill="1" applyBorder="1" applyAlignment="1">
      <alignment horizontal="center" vertical="center" textRotation="90" wrapText="1"/>
    </xf>
    <xf numFmtId="165" fontId="3" fillId="2" borderId="10" xfId="0" applyNumberFormat="1" applyFont="1" applyFill="1" applyBorder="1" applyAlignment="1">
      <alignment horizontal="center" vertical="center" textRotation="90" wrapText="1"/>
    </xf>
    <xf numFmtId="165" fontId="3" fillId="8" borderId="1" xfId="0" applyNumberFormat="1" applyFont="1" applyFill="1" applyBorder="1" applyAlignment="1">
      <alignment horizontal="left" vertical="center" wrapText="1"/>
    </xf>
    <xf numFmtId="165" fontId="3" fillId="8" borderId="1" xfId="0" applyNumberFormat="1" applyFont="1" applyFill="1" applyBorder="1" applyAlignment="1">
      <alignment horizontal="left" vertical="center"/>
    </xf>
    <xf numFmtId="165" fontId="3" fillId="8" borderId="6" xfId="0" applyNumberFormat="1" applyFont="1" applyFill="1" applyBorder="1" applyAlignment="1">
      <alignment horizontal="left" vertical="center" wrapText="1"/>
    </xf>
    <xf numFmtId="0" fontId="3" fillId="8" borderId="1" xfId="2" applyFont="1" applyFill="1" applyBorder="1" applyAlignment="1">
      <alignment horizontal="left" vertical="center" wrapText="1"/>
    </xf>
    <xf numFmtId="165" fontId="3" fillId="19" borderId="1" xfId="0" applyNumberFormat="1" applyFont="1" applyFill="1" applyBorder="1" applyAlignment="1">
      <alignment horizontal="left" vertical="center"/>
    </xf>
    <xf numFmtId="165" fontId="3" fillId="19" borderId="15" xfId="0" applyNumberFormat="1" applyFont="1" applyFill="1" applyBorder="1" applyAlignment="1">
      <alignment horizontal="left" vertical="center"/>
    </xf>
    <xf numFmtId="165" fontId="3" fillId="19" borderId="60" xfId="0" applyNumberFormat="1" applyFont="1" applyFill="1" applyBorder="1" applyAlignment="1">
      <alignment horizontal="left" vertical="center"/>
    </xf>
    <xf numFmtId="165" fontId="3" fillId="19" borderId="36" xfId="0" applyNumberFormat="1" applyFont="1" applyFill="1" applyBorder="1" applyAlignment="1">
      <alignment horizontal="left" vertical="center"/>
    </xf>
    <xf numFmtId="165" fontId="3" fillId="4" borderId="39" xfId="0" applyNumberFormat="1" applyFont="1" applyFill="1" applyBorder="1" applyAlignment="1">
      <alignment horizontal="center" vertical="center"/>
    </xf>
    <xf numFmtId="165" fontId="3" fillId="4" borderId="49" xfId="0" applyNumberFormat="1" applyFont="1" applyFill="1" applyBorder="1" applyAlignment="1">
      <alignment horizontal="center" vertical="center"/>
    </xf>
    <xf numFmtId="165" fontId="3" fillId="4" borderId="50" xfId="0" applyNumberFormat="1" applyFont="1" applyFill="1" applyBorder="1" applyAlignment="1">
      <alignment horizontal="center" vertical="center"/>
    </xf>
    <xf numFmtId="165" fontId="3" fillId="2" borderId="44" xfId="0" applyNumberFormat="1" applyFont="1" applyFill="1" applyBorder="1" applyAlignment="1">
      <alignment horizontal="center" vertical="center"/>
    </xf>
    <xf numFmtId="165" fontId="3" fillId="2" borderId="49" xfId="0" applyNumberFormat="1" applyFont="1" applyFill="1" applyBorder="1" applyAlignment="1">
      <alignment horizontal="center" vertical="center"/>
    </xf>
    <xf numFmtId="165" fontId="3" fillId="2" borderId="50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49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49" fontId="2" fillId="0" borderId="24" xfId="1" applyNumberFormat="1" applyFont="1" applyFill="1" applyBorder="1" applyAlignment="1">
      <alignment horizontal="center" vertical="center" wrapText="1"/>
    </xf>
    <xf numFmtId="49" fontId="2" fillId="0" borderId="29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3" fillId="15" borderId="8" xfId="0" applyNumberFormat="1" applyFont="1" applyFill="1" applyBorder="1" applyAlignment="1">
      <alignment horizontal="center" vertical="center"/>
    </xf>
    <xf numFmtId="49" fontId="3" fillId="15" borderId="16" xfId="0" applyNumberFormat="1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165" fontId="2" fillId="14" borderId="10" xfId="1" applyNumberFormat="1" applyFont="1" applyFill="1" applyBorder="1" applyAlignment="1">
      <alignment horizontal="center" vertical="center" wrapText="1"/>
    </xf>
    <xf numFmtId="1" fontId="2" fillId="14" borderId="10" xfId="1" applyNumberFormat="1" applyFont="1" applyFill="1" applyBorder="1" applyAlignment="1">
      <alignment horizontal="center" vertical="center"/>
    </xf>
    <xf numFmtId="1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3" fillId="14" borderId="1" xfId="0" applyNumberFormat="1" applyFont="1" applyFill="1" applyBorder="1" applyAlignment="1">
      <alignment horizontal="center" vertical="center"/>
    </xf>
    <xf numFmtId="164" fontId="2" fillId="14" borderId="15" xfId="0" applyNumberFormat="1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164" fontId="2" fillId="14" borderId="7" xfId="0" applyNumberFormat="1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left" vertical="center" wrapText="1"/>
    </xf>
    <xf numFmtId="0" fontId="2" fillId="14" borderId="32" xfId="0" applyFont="1" applyFill="1" applyBorder="1" applyAlignment="1">
      <alignment horizontal="left" vertical="center" wrapText="1"/>
    </xf>
    <xf numFmtId="164" fontId="2" fillId="14" borderId="8" xfId="0" applyNumberFormat="1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vertical="center" wrapText="1"/>
    </xf>
    <xf numFmtId="164" fontId="2" fillId="14" borderId="8" xfId="0" applyNumberFormat="1" applyFont="1" applyFill="1" applyBorder="1" applyAlignment="1">
      <alignment horizontal="left" vertical="center" wrapText="1"/>
    </xf>
    <xf numFmtId="0" fontId="8" fillId="14" borderId="8" xfId="0" applyFont="1" applyFill="1" applyBorder="1" applyAlignment="1">
      <alignment horizontal="left" vertical="center" wrapText="1"/>
    </xf>
    <xf numFmtId="165" fontId="3" fillId="5" borderId="43" xfId="0" applyNumberFormat="1" applyFont="1" applyFill="1" applyBorder="1" applyAlignment="1">
      <alignment horizontal="center" vertical="center"/>
    </xf>
    <xf numFmtId="2" fontId="2" fillId="14" borderId="1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vertical="center" wrapText="1"/>
    </xf>
    <xf numFmtId="164" fontId="2" fillId="0" borderId="41" xfId="0" applyNumberFormat="1" applyFont="1" applyFill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165" fontId="2" fillId="14" borderId="20" xfId="0" applyNumberFormat="1" applyFont="1" applyFill="1" applyBorder="1" applyAlignment="1">
      <alignment horizontal="center" vertical="center"/>
    </xf>
    <xf numFmtId="165" fontId="2" fillId="14" borderId="32" xfId="0" applyNumberFormat="1" applyFont="1" applyFill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3">
    <cellStyle name="Įprastas" xfId="0" builtinId="0"/>
    <cellStyle name="Normal_6 programa" xfId="1" xr:uid="{00000000-0005-0000-0000-000001000000}"/>
    <cellStyle name="Normal_Sheet1" xfId="2" xr:uid="{00000000-0005-0000-0000-000002000000}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38"/>
  <sheetViews>
    <sheetView zoomScaleNormal="100" workbookViewId="0">
      <selection activeCell="E29" sqref="E29"/>
    </sheetView>
  </sheetViews>
  <sheetFormatPr defaultRowHeight="12.75" x14ac:dyDescent="0.2"/>
  <cols>
    <col min="1" max="1" width="44.28515625" style="24" customWidth="1"/>
    <col min="2" max="2" width="12.5703125" style="24" customWidth="1"/>
    <col min="3" max="3" width="10.85546875" style="24" customWidth="1"/>
    <col min="4" max="4" width="11.85546875" style="24" customWidth="1"/>
    <col min="5" max="16384" width="9.140625" style="24"/>
  </cols>
  <sheetData>
    <row r="1" spans="1:4" ht="30.75" customHeight="1" x14ac:dyDescent="0.2">
      <c r="A1" s="290" t="s">
        <v>181</v>
      </c>
      <c r="B1" s="291"/>
      <c r="C1" s="291"/>
      <c r="D1" s="291"/>
    </row>
    <row r="2" spans="1:4" x14ac:dyDescent="0.2">
      <c r="A2" s="291" t="s">
        <v>115</v>
      </c>
      <c r="B2" s="291"/>
      <c r="C2" s="291"/>
      <c r="D2" s="291"/>
    </row>
    <row r="4" spans="1:4" ht="13.5" thickBot="1" x14ac:dyDescent="0.25">
      <c r="A4" s="292" t="s">
        <v>151</v>
      </c>
      <c r="B4" s="292"/>
      <c r="C4" s="292"/>
      <c r="D4" s="292"/>
    </row>
    <row r="5" spans="1:4" ht="12.75" customHeight="1" x14ac:dyDescent="0.2">
      <c r="A5" s="293" t="s">
        <v>116</v>
      </c>
      <c r="B5" s="296" t="s">
        <v>233</v>
      </c>
      <c r="C5" s="299" t="s">
        <v>203</v>
      </c>
      <c r="D5" s="302" t="s">
        <v>234</v>
      </c>
    </row>
    <row r="6" spans="1:4" x14ac:dyDescent="0.2">
      <c r="A6" s="294"/>
      <c r="B6" s="297"/>
      <c r="C6" s="300"/>
      <c r="D6" s="303"/>
    </row>
    <row r="7" spans="1:4" x14ac:dyDescent="0.2">
      <c r="A7" s="294"/>
      <c r="B7" s="297"/>
      <c r="C7" s="300"/>
      <c r="D7" s="303"/>
    </row>
    <row r="8" spans="1:4" ht="13.5" thickBot="1" x14ac:dyDescent="0.25">
      <c r="A8" s="295"/>
      <c r="B8" s="298"/>
      <c r="C8" s="301"/>
      <c r="D8" s="304"/>
    </row>
    <row r="9" spans="1:4" x14ac:dyDescent="0.2">
      <c r="A9" s="217" t="s">
        <v>117</v>
      </c>
      <c r="B9" s="218">
        <f>'1 lentele'!H158</f>
        <v>7475.2149999999992</v>
      </c>
      <c r="C9" s="218">
        <f>C10+C12</f>
        <v>11286.623999999998</v>
      </c>
      <c r="D9" s="219">
        <f>D10+D12</f>
        <v>9083.7999999999993</v>
      </c>
    </row>
    <row r="10" spans="1:4" x14ac:dyDescent="0.2">
      <c r="A10" s="52" t="s">
        <v>118</v>
      </c>
      <c r="B10" s="107">
        <f>'1 lentele'!I158</f>
        <v>1699.095</v>
      </c>
      <c r="C10" s="108">
        <f>'1 lentele'!M158</f>
        <v>2486.8999999999996</v>
      </c>
      <c r="D10" s="109">
        <f>'1 lentele'!Q158</f>
        <v>2250.1000000000004</v>
      </c>
    </row>
    <row r="11" spans="1:4" x14ac:dyDescent="0.2">
      <c r="A11" s="53" t="s">
        <v>119</v>
      </c>
      <c r="B11" s="110">
        <f>'1 lentele'!J158</f>
        <v>306.572</v>
      </c>
      <c r="C11" s="111">
        <f>'1 lentele'!N158</f>
        <v>327.50000000000006</v>
      </c>
      <c r="D11" s="112">
        <f>'1 lentele'!R142</f>
        <v>353.8</v>
      </c>
    </row>
    <row r="12" spans="1:4" ht="25.5" x14ac:dyDescent="0.2">
      <c r="A12" s="52" t="s">
        <v>120</v>
      </c>
      <c r="B12" s="107">
        <f>'1 lentele'!K158</f>
        <v>5776.0969999999988</v>
      </c>
      <c r="C12" s="108">
        <f>'1 lentele'!O158</f>
        <v>8799.7239999999983</v>
      </c>
      <c r="D12" s="109">
        <f>'1 lentele'!S158</f>
        <v>6833.7</v>
      </c>
    </row>
    <row r="13" spans="1:4" x14ac:dyDescent="0.2">
      <c r="A13" s="54" t="s">
        <v>121</v>
      </c>
      <c r="B13" s="113">
        <f>B14+B22</f>
        <v>7475.2149999999992</v>
      </c>
      <c r="C13" s="113">
        <f>C14+C22</f>
        <v>11286.624</v>
      </c>
      <c r="D13" s="114">
        <f>D14+D22</f>
        <v>9083.7999999999993</v>
      </c>
    </row>
    <row r="14" spans="1:4" x14ac:dyDescent="0.2">
      <c r="A14" s="55" t="s">
        <v>122</v>
      </c>
      <c r="B14" s="107">
        <f>B15+B20+B21</f>
        <v>1897.2150000000001</v>
      </c>
      <c r="C14" s="107">
        <f>C15+C20+C21</f>
        <v>4993.6219999999994</v>
      </c>
      <c r="D14" s="115">
        <f t="shared" ref="D14" si="0">D15+D20+D21</f>
        <v>4847.8</v>
      </c>
    </row>
    <row r="15" spans="1:4" x14ac:dyDescent="0.2">
      <c r="A15" s="56" t="s">
        <v>123</v>
      </c>
      <c r="B15" s="110">
        <f>SUM(B17:B19)</f>
        <v>100</v>
      </c>
      <c r="C15" s="110">
        <f>SUM(C17:C19)</f>
        <v>1200</v>
      </c>
      <c r="D15" s="116">
        <f>SUM(D17:D19)</f>
        <v>1200</v>
      </c>
    </row>
    <row r="16" spans="1:4" x14ac:dyDescent="0.2">
      <c r="A16" s="56" t="s">
        <v>124</v>
      </c>
      <c r="B16" s="110"/>
      <c r="C16" s="110"/>
      <c r="D16" s="116"/>
    </row>
    <row r="17" spans="1:4" ht="25.5" x14ac:dyDescent="0.2">
      <c r="A17" s="57" t="s">
        <v>125</v>
      </c>
      <c r="B17" s="110"/>
      <c r="C17" s="110"/>
      <c r="D17" s="116"/>
    </row>
    <row r="18" spans="1:4" x14ac:dyDescent="0.2">
      <c r="A18" s="56" t="s">
        <v>126</v>
      </c>
      <c r="B18" s="110"/>
      <c r="C18" s="110"/>
      <c r="D18" s="116"/>
    </row>
    <row r="19" spans="1:4" ht="25.5" x14ac:dyDescent="0.2">
      <c r="A19" s="56" t="s">
        <v>127</v>
      </c>
      <c r="B19" s="110">
        <f>'1 lentele'!H155</f>
        <v>100</v>
      </c>
      <c r="C19" s="110">
        <f>'1 lentele'!L155</f>
        <v>1200</v>
      </c>
      <c r="D19" s="116">
        <f>'1 lentele'!P155</f>
        <v>1200</v>
      </c>
    </row>
    <row r="20" spans="1:4" x14ac:dyDescent="0.2">
      <c r="A20" s="56" t="s">
        <v>128</v>
      </c>
      <c r="B20" s="110">
        <f>'1 lentele'!H146</f>
        <v>1743.3150000000001</v>
      </c>
      <c r="C20" s="110">
        <f>'1 lentele'!L146</f>
        <v>3738.7219999999998</v>
      </c>
      <c r="D20" s="116">
        <f>'1 lentele'!P146</f>
        <v>3591.3</v>
      </c>
    </row>
    <row r="21" spans="1:4" ht="25.5" x14ac:dyDescent="0.2">
      <c r="A21" s="53" t="s">
        <v>137</v>
      </c>
      <c r="B21" s="110">
        <f>'1 lentele'!H150</f>
        <v>53.900000000000006</v>
      </c>
      <c r="C21" s="110">
        <f>'1 lentele'!L150</f>
        <v>54.9</v>
      </c>
      <c r="D21" s="116">
        <f>'1 lentele'!P150</f>
        <v>56.5</v>
      </c>
    </row>
    <row r="22" spans="1:4" x14ac:dyDescent="0.2">
      <c r="A22" s="52" t="s">
        <v>129</v>
      </c>
      <c r="B22" s="107">
        <f>SUM(B23:B31)</f>
        <v>5577.9999999999991</v>
      </c>
      <c r="C22" s="107">
        <f>SUM(C23:C31)</f>
        <v>6293.0020000000004</v>
      </c>
      <c r="D22" s="115">
        <f>SUM(D23:D31)</f>
        <v>4236</v>
      </c>
    </row>
    <row r="23" spans="1:4" x14ac:dyDescent="0.2">
      <c r="A23" s="58" t="s">
        <v>130</v>
      </c>
      <c r="B23" s="110">
        <f>'1 lentele'!H149</f>
        <v>0</v>
      </c>
      <c r="C23" s="110">
        <f>'1 lentele'!L149</f>
        <v>0</v>
      </c>
      <c r="D23" s="116">
        <f>'1 lentele'!P149</f>
        <v>0</v>
      </c>
    </row>
    <row r="24" spans="1:4" x14ac:dyDescent="0.2">
      <c r="A24" s="59" t="s">
        <v>131</v>
      </c>
      <c r="B24" s="110">
        <f>'1 lentele'!H154</f>
        <v>211.197</v>
      </c>
      <c r="C24" s="110">
        <f>'1 lentele'!L154</f>
        <v>231.14099999999999</v>
      </c>
      <c r="D24" s="116">
        <f>'1 lentele'!P154</f>
        <v>121</v>
      </c>
    </row>
    <row r="25" spans="1:4" x14ac:dyDescent="0.2">
      <c r="A25" s="59" t="s">
        <v>132</v>
      </c>
      <c r="B25" s="110">
        <f>'1 lentele'!H148</f>
        <v>2639.8469999999998</v>
      </c>
      <c r="C25" s="110">
        <f>'1 lentele'!L148</f>
        <v>2542.1610000000001</v>
      </c>
      <c r="D25" s="116">
        <f>'1 lentele'!P148</f>
        <v>1409</v>
      </c>
    </row>
    <row r="26" spans="1:4" x14ac:dyDescent="0.2">
      <c r="A26" s="59" t="s">
        <v>133</v>
      </c>
      <c r="B26" s="110">
        <f>'1 lentele'!H147+'1 lentele'!H156</f>
        <v>1675</v>
      </c>
      <c r="C26" s="110">
        <f>'1 lentele'!L156+'1 lentele'!L147</f>
        <v>1914.8</v>
      </c>
      <c r="D26" s="116">
        <f>'1 lentele'!P147</f>
        <v>1950</v>
      </c>
    </row>
    <row r="27" spans="1:4" x14ac:dyDescent="0.2">
      <c r="A27" s="59" t="s">
        <v>134</v>
      </c>
      <c r="B27" s="110"/>
      <c r="C27" s="110"/>
      <c r="D27" s="116"/>
    </row>
    <row r="28" spans="1:4" ht="25.5" x14ac:dyDescent="0.2">
      <c r="A28" s="59" t="s">
        <v>135</v>
      </c>
      <c r="B28" s="110">
        <f>'1 lentele'!H151</f>
        <v>379.80599999999998</v>
      </c>
      <c r="C28" s="110">
        <f>'1 lentele'!L151</f>
        <v>1091.9000000000001</v>
      </c>
      <c r="D28" s="116">
        <f>'1 lentele'!P151</f>
        <v>579</v>
      </c>
    </row>
    <row r="29" spans="1:4" ht="25.5" x14ac:dyDescent="0.2">
      <c r="A29" s="59" t="s">
        <v>140</v>
      </c>
      <c r="B29" s="110">
        <f>'1 lentele'!H152</f>
        <v>0</v>
      </c>
      <c r="C29" s="110">
        <f>'1 lentele'!L152</f>
        <v>0</v>
      </c>
      <c r="D29" s="116">
        <f>'1 lentele'!P152</f>
        <v>0</v>
      </c>
    </row>
    <row r="30" spans="1:4" ht="25.5" x14ac:dyDescent="0.2">
      <c r="A30" s="59" t="s">
        <v>136</v>
      </c>
      <c r="B30" s="110">
        <f>'1 lentele'!H153</f>
        <v>168</v>
      </c>
      <c r="C30" s="110">
        <f>'1 lentele'!L153</f>
        <v>0</v>
      </c>
      <c r="D30" s="116">
        <f>'1 lentele'!P153</f>
        <v>0</v>
      </c>
    </row>
    <row r="31" spans="1:4" ht="25.5" customHeight="1" thickBot="1" x14ac:dyDescent="0.25">
      <c r="A31" s="220" t="s">
        <v>244</v>
      </c>
      <c r="B31" s="221">
        <f>'1 lentele'!H157</f>
        <v>504.15</v>
      </c>
      <c r="C31" s="221">
        <f>'1 lentele'!L157</f>
        <v>513</v>
      </c>
      <c r="D31" s="222">
        <f>'1 lentele'!P157</f>
        <v>177</v>
      </c>
    </row>
    <row r="32" spans="1:4" x14ac:dyDescent="0.2">
      <c r="A32" s="216"/>
      <c r="B32" s="60"/>
      <c r="D32" s="60"/>
    </row>
    <row r="33" spans="2:4" x14ac:dyDescent="0.2">
      <c r="B33" s="60"/>
      <c r="C33" s="60"/>
      <c r="D33" s="60"/>
    </row>
    <row r="34" spans="2:4" x14ac:dyDescent="0.2">
      <c r="B34" s="60"/>
      <c r="C34" s="60"/>
      <c r="D34" s="60"/>
    </row>
    <row r="35" spans="2:4" x14ac:dyDescent="0.2">
      <c r="B35" s="60"/>
      <c r="C35" s="60"/>
      <c r="D35" s="60"/>
    </row>
    <row r="38" spans="2:4" x14ac:dyDescent="0.2">
      <c r="B38" s="60"/>
      <c r="C38" s="60"/>
      <c r="D38" s="60"/>
    </row>
  </sheetData>
  <mergeCells count="7">
    <mergeCell ref="A1:D1"/>
    <mergeCell ref="A2:D2"/>
    <mergeCell ref="A4:D4"/>
    <mergeCell ref="A5:A8"/>
    <mergeCell ref="B5:B8"/>
    <mergeCell ref="C5:C8"/>
    <mergeCell ref="D5:D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78"/>
  <sheetViews>
    <sheetView tabSelected="1" zoomScale="105" zoomScaleNormal="105" zoomScaleSheetLayoutView="75" workbookViewId="0">
      <selection activeCell="D95" sqref="D95:D99"/>
    </sheetView>
  </sheetViews>
  <sheetFormatPr defaultRowHeight="11.25" x14ac:dyDescent="0.2"/>
  <cols>
    <col min="1" max="2" width="3.7109375" style="3" customWidth="1"/>
    <col min="3" max="3" width="3.140625" style="3" customWidth="1"/>
    <col min="4" max="4" width="24.42578125" style="3" customWidth="1"/>
    <col min="5" max="5" width="5.7109375" style="3" customWidth="1"/>
    <col min="6" max="6" width="7.42578125" style="3" customWidth="1"/>
    <col min="7" max="7" width="10.7109375" style="3" customWidth="1"/>
    <col min="8" max="8" width="9" style="3" customWidth="1"/>
    <col min="9" max="9" width="7.5703125" style="3" customWidth="1"/>
    <col min="10" max="10" width="5.42578125" style="3" customWidth="1"/>
    <col min="11" max="11" width="10.5703125" style="3" customWidth="1"/>
    <col min="12" max="12" width="7.85546875" style="3" customWidth="1"/>
    <col min="13" max="13" width="7.7109375" style="3" customWidth="1"/>
    <col min="14" max="14" width="8.7109375" style="3" customWidth="1"/>
    <col min="15" max="15" width="8.140625" style="3" customWidth="1"/>
    <col min="16" max="16" width="8.85546875" style="3" customWidth="1"/>
    <col min="17" max="17" width="6.140625" style="3" customWidth="1"/>
    <col min="18" max="18" width="6.42578125" style="3" customWidth="1"/>
    <col min="19" max="19" width="8.7109375" style="3" customWidth="1"/>
    <col min="20" max="20" width="19.140625" style="3" customWidth="1"/>
    <col min="21" max="21" width="6.7109375" style="3" customWidth="1"/>
    <col min="22" max="22" width="6.5703125" style="3" customWidth="1"/>
    <col min="23" max="23" width="6.42578125" style="3" customWidth="1"/>
    <col min="24" max="24" width="9.140625" style="253"/>
    <col min="25" max="16384" width="9.140625" style="3"/>
  </cols>
  <sheetData>
    <row r="1" spans="1:30" ht="38.25" customHeight="1" x14ac:dyDescent="0.2">
      <c r="T1" s="474"/>
      <c r="U1" s="474"/>
      <c r="V1" s="474"/>
      <c r="W1" s="474"/>
    </row>
    <row r="2" spans="1:30" ht="15.75" customHeight="1" x14ac:dyDescent="0.2">
      <c r="A2" s="483" t="s">
        <v>25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</row>
    <row r="3" spans="1:30" s="4" customFormat="1" ht="14.25" customHeight="1" x14ac:dyDescent="0.2">
      <c r="A3" s="485" t="s">
        <v>232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253"/>
    </row>
    <row r="4" spans="1:30" s="86" customFormat="1" ht="15.75" customHeight="1" x14ac:dyDescent="0.2">
      <c r="A4" s="487" t="s">
        <v>40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254"/>
    </row>
    <row r="5" spans="1:30" s="4" customFormat="1" ht="11.25" customHeight="1" x14ac:dyDescent="0.2">
      <c r="A5" s="484" t="s">
        <v>179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253"/>
    </row>
    <row r="6" spans="1:30" ht="15" customHeight="1" x14ac:dyDescent="0.2">
      <c r="A6" s="486" t="s">
        <v>41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</row>
    <row r="7" spans="1:30" ht="15" customHeight="1" thickBot="1" x14ac:dyDescent="0.25">
      <c r="A7" s="482" t="s">
        <v>147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</row>
    <row r="8" spans="1:30" ht="24.75" customHeight="1" x14ac:dyDescent="0.2">
      <c r="A8" s="492" t="s">
        <v>0</v>
      </c>
      <c r="B8" s="451" t="s">
        <v>1</v>
      </c>
      <c r="C8" s="451" t="s">
        <v>2</v>
      </c>
      <c r="D8" s="497" t="s">
        <v>3</v>
      </c>
      <c r="E8" s="460" t="s">
        <v>4</v>
      </c>
      <c r="F8" s="451" t="s">
        <v>5</v>
      </c>
      <c r="G8" s="457" t="s">
        <v>6</v>
      </c>
      <c r="H8" s="454" t="s">
        <v>233</v>
      </c>
      <c r="I8" s="455"/>
      <c r="J8" s="455"/>
      <c r="K8" s="456"/>
      <c r="L8" s="454" t="s">
        <v>203</v>
      </c>
      <c r="M8" s="455"/>
      <c r="N8" s="455"/>
      <c r="O8" s="456"/>
      <c r="P8" s="454" t="s">
        <v>234</v>
      </c>
      <c r="Q8" s="455"/>
      <c r="R8" s="455"/>
      <c r="S8" s="456"/>
      <c r="T8" s="489" t="s">
        <v>7</v>
      </c>
      <c r="U8" s="490"/>
      <c r="V8" s="490"/>
      <c r="W8" s="491"/>
    </row>
    <row r="9" spans="1:30" ht="19.5" customHeight="1" x14ac:dyDescent="0.2">
      <c r="A9" s="493"/>
      <c r="B9" s="452"/>
      <c r="C9" s="452"/>
      <c r="D9" s="498"/>
      <c r="E9" s="461"/>
      <c r="F9" s="452"/>
      <c r="G9" s="458"/>
      <c r="H9" s="449" t="s">
        <v>8</v>
      </c>
      <c r="I9" s="448" t="s">
        <v>9</v>
      </c>
      <c r="J9" s="448"/>
      <c r="K9" s="480" t="s">
        <v>10</v>
      </c>
      <c r="L9" s="449" t="s">
        <v>8</v>
      </c>
      <c r="M9" s="448" t="s">
        <v>9</v>
      </c>
      <c r="N9" s="448"/>
      <c r="O9" s="480" t="s">
        <v>10</v>
      </c>
      <c r="P9" s="449" t="s">
        <v>8</v>
      </c>
      <c r="Q9" s="448" t="s">
        <v>9</v>
      </c>
      <c r="R9" s="448"/>
      <c r="S9" s="480" t="s">
        <v>10</v>
      </c>
      <c r="T9" s="495" t="s">
        <v>27</v>
      </c>
      <c r="U9" s="448" t="s">
        <v>11</v>
      </c>
      <c r="V9" s="448"/>
      <c r="W9" s="466"/>
    </row>
    <row r="10" spans="1:30" ht="106.5" customHeight="1" thickBot="1" x14ac:dyDescent="0.25">
      <c r="A10" s="494"/>
      <c r="B10" s="453"/>
      <c r="C10" s="453"/>
      <c r="D10" s="499"/>
      <c r="E10" s="462"/>
      <c r="F10" s="453"/>
      <c r="G10" s="459"/>
      <c r="H10" s="450"/>
      <c r="I10" s="148" t="s">
        <v>8</v>
      </c>
      <c r="J10" s="148" t="s">
        <v>12</v>
      </c>
      <c r="K10" s="481"/>
      <c r="L10" s="450"/>
      <c r="M10" s="148" t="s">
        <v>8</v>
      </c>
      <c r="N10" s="148" t="s">
        <v>12</v>
      </c>
      <c r="O10" s="481"/>
      <c r="P10" s="450"/>
      <c r="Q10" s="148" t="s">
        <v>8</v>
      </c>
      <c r="R10" s="148" t="s">
        <v>12</v>
      </c>
      <c r="S10" s="481"/>
      <c r="T10" s="496"/>
      <c r="U10" s="149" t="s">
        <v>235</v>
      </c>
      <c r="V10" s="149" t="s">
        <v>204</v>
      </c>
      <c r="W10" s="150" t="s">
        <v>236</v>
      </c>
    </row>
    <row r="11" spans="1:30" ht="15" customHeight="1" thickBot="1" x14ac:dyDescent="0.25">
      <c r="A11" s="463" t="s">
        <v>28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5"/>
      <c r="X11" s="255"/>
    </row>
    <row r="12" spans="1:30" ht="15" customHeight="1" thickBot="1" x14ac:dyDescent="0.25">
      <c r="A12" s="471" t="s">
        <v>49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3"/>
      <c r="X12" s="255"/>
    </row>
    <row r="13" spans="1:30" ht="15" customHeight="1" thickBot="1" x14ac:dyDescent="0.25">
      <c r="A13" s="10" t="s">
        <v>19</v>
      </c>
      <c r="B13" s="468" t="s">
        <v>32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70"/>
      <c r="X13" s="255"/>
    </row>
    <row r="14" spans="1:30" ht="15" customHeight="1" thickBot="1" x14ac:dyDescent="0.25">
      <c r="A14" s="10" t="s">
        <v>19</v>
      </c>
      <c r="B14" s="62" t="s">
        <v>19</v>
      </c>
      <c r="C14" s="477" t="s">
        <v>80</v>
      </c>
      <c r="D14" s="477"/>
      <c r="E14" s="477"/>
      <c r="F14" s="477"/>
      <c r="G14" s="477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9"/>
      <c r="X14" s="255"/>
    </row>
    <row r="15" spans="1:30" ht="39" customHeight="1" x14ac:dyDescent="0.2">
      <c r="A15" s="335" t="s">
        <v>19</v>
      </c>
      <c r="B15" s="342" t="s">
        <v>19</v>
      </c>
      <c r="C15" s="325" t="s">
        <v>20</v>
      </c>
      <c r="D15" s="415" t="s">
        <v>211</v>
      </c>
      <c r="E15" s="475" t="s">
        <v>54</v>
      </c>
      <c r="F15" s="370">
        <v>8</v>
      </c>
      <c r="G15" s="208" t="s">
        <v>14</v>
      </c>
      <c r="H15" s="270">
        <v>39.700000000000003</v>
      </c>
      <c r="I15" s="252">
        <v>39.700000000000003</v>
      </c>
      <c r="J15" s="252"/>
      <c r="K15" s="204"/>
      <c r="L15" s="256">
        <v>50</v>
      </c>
      <c r="M15" s="245">
        <v>50</v>
      </c>
      <c r="N15" s="245"/>
      <c r="O15" s="257"/>
      <c r="P15" s="256">
        <v>60</v>
      </c>
      <c r="Q15" s="245">
        <v>60</v>
      </c>
      <c r="R15" s="245"/>
      <c r="S15" s="257"/>
      <c r="T15" s="420" t="s">
        <v>68</v>
      </c>
      <c r="U15" s="245">
        <v>90</v>
      </c>
      <c r="V15" s="245">
        <v>100</v>
      </c>
      <c r="W15" s="204">
        <v>100</v>
      </c>
      <c r="X15" s="255"/>
    </row>
    <row r="16" spans="1:30" s="4" customFormat="1" ht="50.25" customHeight="1" x14ac:dyDescent="0.2">
      <c r="A16" s="321"/>
      <c r="B16" s="314"/>
      <c r="C16" s="310"/>
      <c r="D16" s="416"/>
      <c r="E16" s="476"/>
      <c r="F16" s="371"/>
      <c r="G16" s="152" t="s">
        <v>13</v>
      </c>
      <c r="H16" s="78">
        <f>SUM(H15:H15)</f>
        <v>39.700000000000003</v>
      </c>
      <c r="I16" s="67">
        <f>SUM(I15:I15)</f>
        <v>39.700000000000003</v>
      </c>
      <c r="J16" s="67">
        <f t="shared" ref="J16:S16" si="0">SUM(J15:J15)</f>
        <v>0</v>
      </c>
      <c r="K16" s="72">
        <f t="shared" si="0"/>
        <v>0</v>
      </c>
      <c r="L16" s="78">
        <f>SUM(L15:L15)</f>
        <v>50</v>
      </c>
      <c r="M16" s="67">
        <f t="shared" si="0"/>
        <v>50</v>
      </c>
      <c r="N16" s="67">
        <f t="shared" si="0"/>
        <v>0</v>
      </c>
      <c r="O16" s="72">
        <f t="shared" si="0"/>
        <v>0</v>
      </c>
      <c r="P16" s="78">
        <f t="shared" si="0"/>
        <v>60</v>
      </c>
      <c r="Q16" s="67">
        <f t="shared" si="0"/>
        <v>60</v>
      </c>
      <c r="R16" s="67">
        <f t="shared" si="0"/>
        <v>0</v>
      </c>
      <c r="S16" s="72">
        <f t="shared" si="0"/>
        <v>0</v>
      </c>
      <c r="T16" s="411"/>
      <c r="U16" s="67">
        <f>SUM(U15:U15)</f>
        <v>90</v>
      </c>
      <c r="V16" s="67">
        <f>SUM(V15:V15)</f>
        <v>100</v>
      </c>
      <c r="W16" s="72">
        <f>SUM(W15:W15)</f>
        <v>100</v>
      </c>
      <c r="X16" s="255"/>
      <c r="AB16" s="3"/>
      <c r="AC16" s="3"/>
      <c r="AD16" s="3"/>
    </row>
    <row r="17" spans="1:27" ht="14.25" customHeight="1" x14ac:dyDescent="0.2">
      <c r="A17" s="321" t="s">
        <v>19</v>
      </c>
      <c r="B17" s="314" t="s">
        <v>19</v>
      </c>
      <c r="C17" s="308" t="s">
        <v>22</v>
      </c>
      <c r="D17" s="416" t="s">
        <v>52</v>
      </c>
      <c r="E17" s="358" t="s">
        <v>141</v>
      </c>
      <c r="F17" s="360" t="s">
        <v>66</v>
      </c>
      <c r="G17" s="174" t="s">
        <v>14</v>
      </c>
      <c r="H17" s="226">
        <v>720.3</v>
      </c>
      <c r="I17" s="241">
        <v>714.3</v>
      </c>
      <c r="J17" s="241">
        <v>283</v>
      </c>
      <c r="K17" s="242">
        <v>6</v>
      </c>
      <c r="L17" s="226">
        <v>1005.7</v>
      </c>
      <c r="M17" s="241">
        <v>1005.7</v>
      </c>
      <c r="N17" s="241">
        <v>313.60000000000002</v>
      </c>
      <c r="O17" s="242"/>
      <c r="P17" s="226">
        <v>1106.3</v>
      </c>
      <c r="Q17" s="241">
        <v>1106.3</v>
      </c>
      <c r="R17" s="241">
        <v>345</v>
      </c>
      <c r="S17" s="242"/>
      <c r="T17" s="411" t="s">
        <v>61</v>
      </c>
      <c r="U17" s="434">
        <v>8</v>
      </c>
      <c r="V17" s="434">
        <v>8</v>
      </c>
      <c r="W17" s="419">
        <v>8</v>
      </c>
      <c r="X17" s="255"/>
      <c r="Z17" s="133"/>
    </row>
    <row r="18" spans="1:27" ht="15" customHeight="1" x14ac:dyDescent="0.2">
      <c r="A18" s="321"/>
      <c r="B18" s="314"/>
      <c r="C18" s="308"/>
      <c r="D18" s="416"/>
      <c r="E18" s="358"/>
      <c r="F18" s="360"/>
      <c r="G18" s="174" t="s">
        <v>53</v>
      </c>
      <c r="H18" s="226">
        <v>10.8</v>
      </c>
      <c r="I18" s="241">
        <v>10.8</v>
      </c>
      <c r="J18" s="241"/>
      <c r="K18" s="242"/>
      <c r="L18" s="226">
        <v>10.9</v>
      </c>
      <c r="M18" s="241">
        <v>10.9</v>
      </c>
      <c r="N18" s="241"/>
      <c r="O18" s="242"/>
      <c r="P18" s="226">
        <v>12</v>
      </c>
      <c r="Q18" s="241">
        <v>12</v>
      </c>
      <c r="R18" s="241"/>
      <c r="S18" s="242"/>
      <c r="T18" s="411"/>
      <c r="U18" s="434"/>
      <c r="V18" s="434"/>
      <c r="W18" s="419"/>
      <c r="X18" s="255"/>
    </row>
    <row r="19" spans="1:27" ht="16.5" customHeight="1" x14ac:dyDescent="0.2">
      <c r="A19" s="321"/>
      <c r="B19" s="314"/>
      <c r="C19" s="308"/>
      <c r="D19" s="416"/>
      <c r="E19" s="358"/>
      <c r="F19" s="360"/>
      <c r="G19" s="152" t="s">
        <v>13</v>
      </c>
      <c r="H19" s="78">
        <f>SUM(H17:H18)</f>
        <v>731.09999999999991</v>
      </c>
      <c r="I19" s="67">
        <f>SUM(I17:I18)</f>
        <v>725.09999999999991</v>
      </c>
      <c r="J19" s="67">
        <f t="shared" ref="J19:S19" si="1">SUM(J17:J18)</f>
        <v>283</v>
      </c>
      <c r="K19" s="72">
        <f>SUM(K17:K18)</f>
        <v>6</v>
      </c>
      <c r="L19" s="78">
        <f t="shared" si="1"/>
        <v>1016.6</v>
      </c>
      <c r="M19" s="67">
        <f t="shared" si="1"/>
        <v>1016.6</v>
      </c>
      <c r="N19" s="67">
        <f t="shared" si="1"/>
        <v>313.60000000000002</v>
      </c>
      <c r="O19" s="72">
        <f t="shared" si="1"/>
        <v>0</v>
      </c>
      <c r="P19" s="78">
        <f t="shared" si="1"/>
        <v>1118.3</v>
      </c>
      <c r="Q19" s="67">
        <f t="shared" si="1"/>
        <v>1118.3</v>
      </c>
      <c r="R19" s="67">
        <f t="shared" si="1"/>
        <v>345</v>
      </c>
      <c r="S19" s="72">
        <f t="shared" si="1"/>
        <v>0</v>
      </c>
      <c r="T19" s="411"/>
      <c r="U19" s="67">
        <f>SUM(U17:U17)</f>
        <v>8</v>
      </c>
      <c r="V19" s="67">
        <f>SUM(V17:V17)</f>
        <v>8</v>
      </c>
      <c r="W19" s="72">
        <f>SUM(W17:W17)</f>
        <v>8</v>
      </c>
      <c r="X19" s="255"/>
    </row>
    <row r="20" spans="1:27" ht="16.5" customHeight="1" x14ac:dyDescent="0.2">
      <c r="A20" s="321" t="s">
        <v>19</v>
      </c>
      <c r="B20" s="314" t="s">
        <v>19</v>
      </c>
      <c r="C20" s="310" t="s">
        <v>23</v>
      </c>
      <c r="D20" s="416" t="s">
        <v>249</v>
      </c>
      <c r="E20" s="358" t="s">
        <v>46</v>
      </c>
      <c r="F20" s="505">
        <v>16</v>
      </c>
      <c r="G20" s="174" t="s">
        <v>14</v>
      </c>
      <c r="H20" s="258">
        <v>609.55999999999995</v>
      </c>
      <c r="I20" s="259">
        <v>75.599999999999994</v>
      </c>
      <c r="J20" s="259"/>
      <c r="K20" s="260">
        <v>534</v>
      </c>
      <c r="L20" s="258">
        <v>1480</v>
      </c>
      <c r="M20" s="259">
        <v>230</v>
      </c>
      <c r="N20" s="259"/>
      <c r="O20" s="260">
        <v>1250</v>
      </c>
      <c r="P20" s="258">
        <v>1450</v>
      </c>
      <c r="Q20" s="259">
        <v>230</v>
      </c>
      <c r="R20" s="259"/>
      <c r="S20" s="260">
        <v>1220</v>
      </c>
      <c r="T20" s="411" t="s">
        <v>250</v>
      </c>
      <c r="U20" s="434">
        <v>3</v>
      </c>
      <c r="V20" s="434">
        <v>3</v>
      </c>
      <c r="W20" s="467">
        <v>3</v>
      </c>
      <c r="X20" s="255"/>
      <c r="AA20" s="206"/>
    </row>
    <row r="21" spans="1:27" ht="16.5" customHeight="1" x14ac:dyDescent="0.2">
      <c r="A21" s="321"/>
      <c r="B21" s="314"/>
      <c r="C21" s="310"/>
      <c r="D21" s="416"/>
      <c r="E21" s="358"/>
      <c r="F21" s="505"/>
      <c r="G21" s="174" t="s">
        <v>58</v>
      </c>
      <c r="H21" s="258"/>
      <c r="I21" s="259"/>
      <c r="J21" s="259"/>
      <c r="K21" s="260"/>
      <c r="L21" s="87"/>
      <c r="M21" s="88"/>
      <c r="N21" s="88"/>
      <c r="O21" s="129"/>
      <c r="P21" s="87"/>
      <c r="Q21" s="88"/>
      <c r="R21" s="88"/>
      <c r="S21" s="129"/>
      <c r="T21" s="411"/>
      <c r="U21" s="434"/>
      <c r="V21" s="434"/>
      <c r="W21" s="467"/>
      <c r="X21" s="255"/>
      <c r="AA21" s="206"/>
    </row>
    <row r="22" spans="1:27" ht="17.25" customHeight="1" x14ac:dyDescent="0.2">
      <c r="A22" s="321"/>
      <c r="B22" s="314"/>
      <c r="C22" s="310"/>
      <c r="D22" s="416"/>
      <c r="E22" s="358"/>
      <c r="F22" s="505"/>
      <c r="G22" s="152" t="s">
        <v>13</v>
      </c>
      <c r="H22" s="78">
        <f>SUM(H20:H21)</f>
        <v>609.55999999999995</v>
      </c>
      <c r="I22" s="67">
        <f t="shared" ref="I22:S22" si="2">SUM(I20:I21)</f>
        <v>75.599999999999994</v>
      </c>
      <c r="J22" s="67">
        <f t="shared" si="2"/>
        <v>0</v>
      </c>
      <c r="K22" s="72">
        <f>SUM(K20:K21)</f>
        <v>534</v>
      </c>
      <c r="L22" s="78">
        <f t="shared" si="2"/>
        <v>1480</v>
      </c>
      <c r="M22" s="67">
        <f t="shared" si="2"/>
        <v>230</v>
      </c>
      <c r="N22" s="67">
        <f>SUM(N20:N21)</f>
        <v>0</v>
      </c>
      <c r="O22" s="72">
        <f t="shared" si="2"/>
        <v>1250</v>
      </c>
      <c r="P22" s="78">
        <f t="shared" si="2"/>
        <v>1450</v>
      </c>
      <c r="Q22" s="67">
        <f t="shared" si="2"/>
        <v>230</v>
      </c>
      <c r="R22" s="67">
        <f t="shared" si="2"/>
        <v>0</v>
      </c>
      <c r="S22" s="72">
        <f t="shared" si="2"/>
        <v>1220</v>
      </c>
      <c r="T22" s="411"/>
      <c r="U22" s="67">
        <f>SUM(U20:U20)</f>
        <v>3</v>
      </c>
      <c r="V22" s="67">
        <f>SUM(V20:V20)</f>
        <v>3</v>
      </c>
      <c r="W22" s="72">
        <f>SUM(W20:W20)</f>
        <v>3</v>
      </c>
      <c r="X22" s="255"/>
    </row>
    <row r="23" spans="1:27" ht="13.5" customHeight="1" x14ac:dyDescent="0.2">
      <c r="A23" s="321" t="s">
        <v>19</v>
      </c>
      <c r="B23" s="314" t="s">
        <v>19</v>
      </c>
      <c r="C23" s="310" t="s">
        <v>29</v>
      </c>
      <c r="D23" s="426" t="s">
        <v>164</v>
      </c>
      <c r="E23" s="437" t="s">
        <v>148</v>
      </c>
      <c r="F23" s="505">
        <v>16</v>
      </c>
      <c r="G23" s="174" t="s">
        <v>14</v>
      </c>
      <c r="H23" s="226"/>
      <c r="I23" s="241"/>
      <c r="J23" s="241"/>
      <c r="K23" s="242"/>
      <c r="L23" s="226"/>
      <c r="M23" s="241"/>
      <c r="N23" s="241"/>
      <c r="O23" s="242"/>
      <c r="P23" s="226"/>
      <c r="Q23" s="241"/>
      <c r="R23" s="241"/>
      <c r="S23" s="242"/>
      <c r="T23" s="411" t="s">
        <v>142</v>
      </c>
      <c r="U23" s="434">
        <v>0</v>
      </c>
      <c r="V23" s="434">
        <v>0</v>
      </c>
      <c r="W23" s="419">
        <v>0</v>
      </c>
      <c r="X23" s="255"/>
    </row>
    <row r="24" spans="1:27" ht="13.5" customHeight="1" x14ac:dyDescent="0.2">
      <c r="A24" s="321"/>
      <c r="B24" s="314"/>
      <c r="C24" s="310"/>
      <c r="D24" s="426"/>
      <c r="E24" s="437"/>
      <c r="F24" s="505"/>
      <c r="G24" s="174" t="s">
        <v>51</v>
      </c>
      <c r="H24" s="226"/>
      <c r="I24" s="241"/>
      <c r="J24" s="241"/>
      <c r="K24" s="242"/>
      <c r="L24" s="226"/>
      <c r="M24" s="241"/>
      <c r="N24" s="241"/>
      <c r="O24" s="242"/>
      <c r="P24" s="226"/>
      <c r="Q24" s="241"/>
      <c r="R24" s="241"/>
      <c r="S24" s="242"/>
      <c r="T24" s="411"/>
      <c r="U24" s="434"/>
      <c r="V24" s="434"/>
      <c r="W24" s="419"/>
      <c r="X24" s="255"/>
    </row>
    <row r="25" spans="1:27" ht="17.25" customHeight="1" x14ac:dyDescent="0.2">
      <c r="A25" s="321"/>
      <c r="B25" s="314"/>
      <c r="C25" s="310"/>
      <c r="D25" s="426"/>
      <c r="E25" s="437"/>
      <c r="F25" s="505"/>
      <c r="G25" s="152" t="s">
        <v>13</v>
      </c>
      <c r="H25" s="78">
        <f t="shared" ref="H25:S25" si="3">SUM(H23:H24)</f>
        <v>0</v>
      </c>
      <c r="I25" s="67">
        <f t="shared" si="3"/>
        <v>0</v>
      </c>
      <c r="J25" s="67">
        <f t="shared" si="3"/>
        <v>0</v>
      </c>
      <c r="K25" s="72">
        <f>SUM(K23:K24)</f>
        <v>0</v>
      </c>
      <c r="L25" s="78">
        <f t="shared" si="3"/>
        <v>0</v>
      </c>
      <c r="M25" s="67">
        <f t="shared" si="3"/>
        <v>0</v>
      </c>
      <c r="N25" s="67">
        <f t="shared" si="3"/>
        <v>0</v>
      </c>
      <c r="O25" s="72">
        <f t="shared" si="3"/>
        <v>0</v>
      </c>
      <c r="P25" s="78">
        <f t="shared" si="3"/>
        <v>0</v>
      </c>
      <c r="Q25" s="67">
        <f t="shared" si="3"/>
        <v>0</v>
      </c>
      <c r="R25" s="67">
        <f t="shared" si="3"/>
        <v>0</v>
      </c>
      <c r="S25" s="72">
        <f t="shared" si="3"/>
        <v>0</v>
      </c>
      <c r="T25" s="411"/>
      <c r="U25" s="67">
        <f>SUM(U23)</f>
        <v>0</v>
      </c>
      <c r="V25" s="67">
        <f>SUM(V23)</f>
        <v>0</v>
      </c>
      <c r="W25" s="72">
        <f>SUM(W23)</f>
        <v>0</v>
      </c>
      <c r="X25" s="255"/>
    </row>
    <row r="26" spans="1:27" ht="15.75" customHeight="1" x14ac:dyDescent="0.2">
      <c r="A26" s="321" t="s">
        <v>19</v>
      </c>
      <c r="B26" s="314" t="s">
        <v>19</v>
      </c>
      <c r="C26" s="310" t="s">
        <v>30</v>
      </c>
      <c r="D26" s="426" t="s">
        <v>165</v>
      </c>
      <c r="E26" s="437" t="s">
        <v>149</v>
      </c>
      <c r="F26" s="505">
        <v>16</v>
      </c>
      <c r="G26" s="174" t="s">
        <v>14</v>
      </c>
      <c r="H26" s="223"/>
      <c r="I26" s="246"/>
      <c r="J26" s="246"/>
      <c r="K26" s="244"/>
      <c r="L26" s="223"/>
      <c r="M26" s="246"/>
      <c r="N26" s="246"/>
      <c r="O26" s="244"/>
      <c r="P26" s="223"/>
      <c r="Q26" s="246"/>
      <c r="R26" s="246"/>
      <c r="S26" s="244"/>
      <c r="T26" s="411" t="s">
        <v>142</v>
      </c>
      <c r="U26" s="434">
        <v>0</v>
      </c>
      <c r="V26" s="434">
        <v>0</v>
      </c>
      <c r="W26" s="419">
        <v>0</v>
      </c>
      <c r="X26" s="255"/>
    </row>
    <row r="27" spans="1:27" ht="15.75" customHeight="1" x14ac:dyDescent="0.2">
      <c r="A27" s="321"/>
      <c r="B27" s="314"/>
      <c r="C27" s="310"/>
      <c r="D27" s="426"/>
      <c r="E27" s="437"/>
      <c r="F27" s="505"/>
      <c r="G27" s="174" t="s">
        <v>51</v>
      </c>
      <c r="H27" s="223"/>
      <c r="I27" s="246"/>
      <c r="J27" s="246"/>
      <c r="K27" s="244"/>
      <c r="L27" s="223"/>
      <c r="M27" s="246"/>
      <c r="N27" s="246"/>
      <c r="O27" s="244"/>
      <c r="P27" s="223"/>
      <c r="Q27" s="246"/>
      <c r="R27" s="246"/>
      <c r="S27" s="244"/>
      <c r="T27" s="411"/>
      <c r="U27" s="434"/>
      <c r="V27" s="434"/>
      <c r="W27" s="419"/>
      <c r="X27" s="255"/>
    </row>
    <row r="28" spans="1:27" ht="17.25" customHeight="1" x14ac:dyDescent="0.2">
      <c r="A28" s="321"/>
      <c r="B28" s="314"/>
      <c r="C28" s="310"/>
      <c r="D28" s="426"/>
      <c r="E28" s="437"/>
      <c r="F28" s="505"/>
      <c r="G28" s="152" t="s">
        <v>13</v>
      </c>
      <c r="H28" s="78">
        <f>SUM(H26:H27)</f>
        <v>0</v>
      </c>
      <c r="I28" s="67">
        <f t="shared" ref="I28:S28" si="4">SUM(I26:I27)</f>
        <v>0</v>
      </c>
      <c r="J28" s="67">
        <f t="shared" si="4"/>
        <v>0</v>
      </c>
      <c r="K28" s="72">
        <f>SUM(K26:K27)</f>
        <v>0</v>
      </c>
      <c r="L28" s="78">
        <f t="shared" si="4"/>
        <v>0</v>
      </c>
      <c r="M28" s="67">
        <f t="shared" si="4"/>
        <v>0</v>
      </c>
      <c r="N28" s="67">
        <f t="shared" si="4"/>
        <v>0</v>
      </c>
      <c r="O28" s="72">
        <f t="shared" si="4"/>
        <v>0</v>
      </c>
      <c r="P28" s="78">
        <f t="shared" si="4"/>
        <v>0</v>
      </c>
      <c r="Q28" s="67">
        <f t="shared" si="4"/>
        <v>0</v>
      </c>
      <c r="R28" s="67">
        <f t="shared" si="4"/>
        <v>0</v>
      </c>
      <c r="S28" s="72">
        <f t="shared" si="4"/>
        <v>0</v>
      </c>
      <c r="T28" s="411"/>
      <c r="U28" s="67">
        <f>SUM(U26)</f>
        <v>0</v>
      </c>
      <c r="V28" s="67">
        <f>SUM(V26)</f>
        <v>0</v>
      </c>
      <c r="W28" s="72">
        <f>SUM(W26)</f>
        <v>0</v>
      </c>
      <c r="X28" s="255"/>
    </row>
    <row r="29" spans="1:27" ht="15.75" customHeight="1" x14ac:dyDescent="0.2">
      <c r="A29" s="315" t="s">
        <v>19</v>
      </c>
      <c r="B29" s="317" t="s">
        <v>19</v>
      </c>
      <c r="C29" s="319" t="s">
        <v>81</v>
      </c>
      <c r="D29" s="431" t="s">
        <v>152</v>
      </c>
      <c r="E29" s="412" t="s">
        <v>38</v>
      </c>
      <c r="F29" s="388" t="s">
        <v>47</v>
      </c>
      <c r="G29" s="209" t="s">
        <v>14</v>
      </c>
      <c r="H29" s="226"/>
      <c r="I29" s="241"/>
      <c r="J29" s="241"/>
      <c r="K29" s="242"/>
      <c r="L29" s="134"/>
      <c r="M29" s="89"/>
      <c r="N29" s="89"/>
      <c r="O29" s="128"/>
      <c r="P29" s="134"/>
      <c r="Q29" s="89"/>
      <c r="R29" s="89"/>
      <c r="S29" s="128"/>
      <c r="T29" s="411" t="s">
        <v>60</v>
      </c>
      <c r="U29" s="434">
        <v>20</v>
      </c>
      <c r="V29" s="434">
        <v>20</v>
      </c>
      <c r="W29" s="467">
        <v>20</v>
      </c>
      <c r="X29" s="255"/>
    </row>
    <row r="30" spans="1:27" ht="14.25" customHeight="1" x14ac:dyDescent="0.2">
      <c r="A30" s="316"/>
      <c r="B30" s="318"/>
      <c r="C30" s="320"/>
      <c r="D30" s="501"/>
      <c r="E30" s="413"/>
      <c r="F30" s="435"/>
      <c r="G30" s="209" t="s">
        <v>53</v>
      </c>
      <c r="H30" s="226">
        <v>43.1</v>
      </c>
      <c r="I30" s="241">
        <v>43.1</v>
      </c>
      <c r="J30" s="241"/>
      <c r="K30" s="242"/>
      <c r="L30" s="226">
        <v>44</v>
      </c>
      <c r="M30" s="241">
        <v>44</v>
      </c>
      <c r="N30" s="241"/>
      <c r="O30" s="242"/>
      <c r="P30" s="226">
        <v>44.5</v>
      </c>
      <c r="Q30" s="241">
        <v>44.5</v>
      </c>
      <c r="R30" s="241"/>
      <c r="S30" s="242"/>
      <c r="T30" s="411"/>
      <c r="U30" s="434"/>
      <c r="V30" s="563"/>
      <c r="W30" s="564"/>
      <c r="X30" s="255"/>
    </row>
    <row r="31" spans="1:27" ht="16.5" customHeight="1" x14ac:dyDescent="0.2">
      <c r="A31" s="441"/>
      <c r="B31" s="442"/>
      <c r="C31" s="429"/>
      <c r="D31" s="430"/>
      <c r="E31" s="334"/>
      <c r="F31" s="436"/>
      <c r="G31" s="152" t="s">
        <v>13</v>
      </c>
      <c r="H31" s="78">
        <f>SUM(H29:H30)</f>
        <v>43.1</v>
      </c>
      <c r="I31" s="67">
        <f>SUM(I29:I30)</f>
        <v>43.1</v>
      </c>
      <c r="J31" s="67">
        <f t="shared" ref="J31:S31" si="5">SUM(J29:J30)</f>
        <v>0</v>
      </c>
      <c r="K31" s="72">
        <f>SUM(K29:K30)</f>
        <v>0</v>
      </c>
      <c r="L31" s="78">
        <f t="shared" si="5"/>
        <v>44</v>
      </c>
      <c r="M31" s="67">
        <f t="shared" si="5"/>
        <v>44</v>
      </c>
      <c r="N31" s="67">
        <f t="shared" si="5"/>
        <v>0</v>
      </c>
      <c r="O31" s="72">
        <f t="shared" si="5"/>
        <v>0</v>
      </c>
      <c r="P31" s="78">
        <f t="shared" si="5"/>
        <v>44.5</v>
      </c>
      <c r="Q31" s="67">
        <f t="shared" si="5"/>
        <v>44.5</v>
      </c>
      <c r="R31" s="67">
        <f t="shared" si="5"/>
        <v>0</v>
      </c>
      <c r="S31" s="72">
        <f t="shared" si="5"/>
        <v>0</v>
      </c>
      <c r="T31" s="411"/>
      <c r="U31" s="67">
        <f>SUM(U29)</f>
        <v>20</v>
      </c>
      <c r="V31" s="67">
        <f>SUM(V29)</f>
        <v>20</v>
      </c>
      <c r="W31" s="72">
        <f>SUM(W29)</f>
        <v>20</v>
      </c>
      <c r="X31" s="255"/>
    </row>
    <row r="32" spans="1:27" ht="18.75" customHeight="1" x14ac:dyDescent="0.2">
      <c r="A32" s="321" t="s">
        <v>19</v>
      </c>
      <c r="B32" s="314" t="s">
        <v>19</v>
      </c>
      <c r="C32" s="310" t="s">
        <v>143</v>
      </c>
      <c r="D32" s="426" t="s">
        <v>207</v>
      </c>
      <c r="E32" s="437" t="s">
        <v>38</v>
      </c>
      <c r="F32" s="505">
        <v>16</v>
      </c>
      <c r="G32" s="174" t="s">
        <v>14</v>
      </c>
      <c r="H32" s="223">
        <v>5</v>
      </c>
      <c r="I32" s="246">
        <v>5</v>
      </c>
      <c r="J32" s="246"/>
      <c r="K32" s="244"/>
      <c r="L32" s="223"/>
      <c r="M32" s="246"/>
      <c r="N32" s="246"/>
      <c r="O32" s="244"/>
      <c r="P32" s="223"/>
      <c r="Q32" s="246"/>
      <c r="R32" s="246"/>
      <c r="S32" s="244"/>
      <c r="T32" s="411" t="s">
        <v>37</v>
      </c>
      <c r="U32" s="246">
        <v>1</v>
      </c>
      <c r="V32" s="246">
        <v>0</v>
      </c>
      <c r="W32" s="244">
        <v>0</v>
      </c>
      <c r="X32" s="255"/>
    </row>
    <row r="33" spans="1:30" ht="19.5" customHeight="1" x14ac:dyDescent="0.2">
      <c r="A33" s="321"/>
      <c r="B33" s="314"/>
      <c r="C33" s="310"/>
      <c r="D33" s="426"/>
      <c r="E33" s="437"/>
      <c r="F33" s="505"/>
      <c r="G33" s="152" t="s">
        <v>13</v>
      </c>
      <c r="H33" s="78">
        <f>SUM(H32)</f>
        <v>5</v>
      </c>
      <c r="I33" s="67">
        <f t="shared" ref="I33:S33" si="6">SUM(I32)</f>
        <v>5</v>
      </c>
      <c r="J33" s="67">
        <f t="shared" si="6"/>
        <v>0</v>
      </c>
      <c r="K33" s="72">
        <f>SUM(K32)</f>
        <v>0</v>
      </c>
      <c r="L33" s="78">
        <f t="shared" si="6"/>
        <v>0</v>
      </c>
      <c r="M33" s="67">
        <f t="shared" si="6"/>
        <v>0</v>
      </c>
      <c r="N33" s="67">
        <f t="shared" si="6"/>
        <v>0</v>
      </c>
      <c r="O33" s="72">
        <f t="shared" si="6"/>
        <v>0</v>
      </c>
      <c r="P33" s="78">
        <f t="shared" si="6"/>
        <v>0</v>
      </c>
      <c r="Q33" s="67">
        <f t="shared" si="6"/>
        <v>0</v>
      </c>
      <c r="R33" s="67">
        <f t="shared" si="6"/>
        <v>0</v>
      </c>
      <c r="S33" s="72">
        <f t="shared" si="6"/>
        <v>0</v>
      </c>
      <c r="T33" s="411"/>
      <c r="U33" s="67">
        <f>SUM(U32)</f>
        <v>1</v>
      </c>
      <c r="V33" s="67">
        <f>SUM(V32)</f>
        <v>0</v>
      </c>
      <c r="W33" s="72">
        <f>SUM(W32)</f>
        <v>0</v>
      </c>
      <c r="X33" s="255"/>
    </row>
    <row r="34" spans="1:30" ht="14.25" customHeight="1" x14ac:dyDescent="0.2">
      <c r="A34" s="441" t="s">
        <v>19</v>
      </c>
      <c r="B34" s="442" t="s">
        <v>19</v>
      </c>
      <c r="C34" s="429" t="s">
        <v>145</v>
      </c>
      <c r="D34" s="430" t="s">
        <v>154</v>
      </c>
      <c r="E34" s="334" t="s">
        <v>50</v>
      </c>
      <c r="F34" s="438" t="s">
        <v>201</v>
      </c>
      <c r="G34" s="210" t="s">
        <v>31</v>
      </c>
      <c r="H34" s="226">
        <v>80</v>
      </c>
      <c r="I34" s="287">
        <v>9.69</v>
      </c>
      <c r="J34" s="287">
        <v>0.85799999999999998</v>
      </c>
      <c r="K34" s="286">
        <v>70.31</v>
      </c>
      <c r="L34" s="223"/>
      <c r="M34" s="246"/>
      <c r="N34" s="246"/>
      <c r="O34" s="244"/>
      <c r="P34" s="223"/>
      <c r="Q34" s="246"/>
      <c r="R34" s="246"/>
      <c r="S34" s="244"/>
      <c r="T34" s="411" t="s">
        <v>59</v>
      </c>
      <c r="U34" s="434">
        <v>1</v>
      </c>
      <c r="V34" s="434">
        <v>0</v>
      </c>
      <c r="W34" s="419">
        <v>0</v>
      </c>
      <c r="X34" s="255"/>
    </row>
    <row r="35" spans="1:30" ht="14.25" customHeight="1" x14ac:dyDescent="0.2">
      <c r="A35" s="321"/>
      <c r="B35" s="314"/>
      <c r="C35" s="310"/>
      <c r="D35" s="416"/>
      <c r="E35" s="358"/>
      <c r="F35" s="439"/>
      <c r="G35" s="174" t="s">
        <v>69</v>
      </c>
      <c r="H35" s="226">
        <v>26.106000000000002</v>
      </c>
      <c r="I35" s="241">
        <v>6.1</v>
      </c>
      <c r="J35" s="241"/>
      <c r="K35" s="242">
        <v>20</v>
      </c>
      <c r="L35" s="223"/>
      <c r="M35" s="246"/>
      <c r="N35" s="246"/>
      <c r="O35" s="244"/>
      <c r="P35" s="223"/>
      <c r="Q35" s="246"/>
      <c r="R35" s="246"/>
      <c r="S35" s="244"/>
      <c r="T35" s="411"/>
      <c r="U35" s="434"/>
      <c r="V35" s="434"/>
      <c r="W35" s="419"/>
      <c r="X35" s="255"/>
    </row>
    <row r="36" spans="1:30" ht="15" customHeight="1" x14ac:dyDescent="0.2">
      <c r="A36" s="315"/>
      <c r="B36" s="317"/>
      <c r="C36" s="319"/>
      <c r="D36" s="431"/>
      <c r="E36" s="412"/>
      <c r="F36" s="440"/>
      <c r="G36" s="211" t="s">
        <v>13</v>
      </c>
      <c r="H36" s="78">
        <f>SUM(H34:H35)</f>
        <v>106.10599999999999</v>
      </c>
      <c r="I36" s="67">
        <f t="shared" ref="I36:J36" si="7">SUM(I34:I35)</f>
        <v>15.79</v>
      </c>
      <c r="J36" s="67">
        <f t="shared" si="7"/>
        <v>0.85799999999999998</v>
      </c>
      <c r="K36" s="72">
        <f>SUM(K34:K35)</f>
        <v>90.31</v>
      </c>
      <c r="L36" s="78">
        <f t="shared" ref="L36:S36" si="8">SUM(L34:L35)</f>
        <v>0</v>
      </c>
      <c r="M36" s="67">
        <f t="shared" si="8"/>
        <v>0</v>
      </c>
      <c r="N36" s="67">
        <f t="shared" si="8"/>
        <v>0</v>
      </c>
      <c r="O36" s="72">
        <f t="shared" si="8"/>
        <v>0</v>
      </c>
      <c r="P36" s="78">
        <f t="shared" si="8"/>
        <v>0</v>
      </c>
      <c r="Q36" s="67">
        <f t="shared" si="8"/>
        <v>0</v>
      </c>
      <c r="R36" s="67">
        <f t="shared" si="8"/>
        <v>0</v>
      </c>
      <c r="S36" s="72">
        <f t="shared" si="8"/>
        <v>0</v>
      </c>
      <c r="T36" s="411"/>
      <c r="U36" s="67">
        <f>SUM(U34)</f>
        <v>1</v>
      </c>
      <c r="V36" s="67">
        <f>SUM(V34)</f>
        <v>0</v>
      </c>
      <c r="W36" s="72">
        <f>SUM(W34)</f>
        <v>0</v>
      </c>
      <c r="X36" s="255"/>
    </row>
    <row r="37" spans="1:30" ht="24.75" customHeight="1" x14ac:dyDescent="0.2">
      <c r="A37" s="321" t="s">
        <v>19</v>
      </c>
      <c r="B37" s="314" t="s">
        <v>19</v>
      </c>
      <c r="C37" s="310" t="s">
        <v>155</v>
      </c>
      <c r="D37" s="426" t="s">
        <v>208</v>
      </c>
      <c r="E37" s="437" t="s">
        <v>182</v>
      </c>
      <c r="F37" s="505">
        <v>16</v>
      </c>
      <c r="G37" s="212" t="s">
        <v>14</v>
      </c>
      <c r="H37" s="226"/>
      <c r="I37" s="241"/>
      <c r="J37" s="241"/>
      <c r="K37" s="242"/>
      <c r="L37" s="226"/>
      <c r="M37" s="241"/>
      <c r="N37" s="241"/>
      <c r="O37" s="242"/>
      <c r="P37" s="226"/>
      <c r="Q37" s="241"/>
      <c r="R37" s="241"/>
      <c r="S37" s="242"/>
      <c r="T37" s="421" t="s">
        <v>210</v>
      </c>
      <c r="U37" s="241">
        <v>0</v>
      </c>
      <c r="V37" s="241">
        <v>0</v>
      </c>
      <c r="W37" s="242">
        <v>0</v>
      </c>
      <c r="X37" s="255"/>
    </row>
    <row r="38" spans="1:30" ht="27" customHeight="1" x14ac:dyDescent="0.2">
      <c r="A38" s="315"/>
      <c r="B38" s="317"/>
      <c r="C38" s="319"/>
      <c r="D38" s="432"/>
      <c r="E38" s="500"/>
      <c r="F38" s="506"/>
      <c r="G38" s="211" t="s">
        <v>13</v>
      </c>
      <c r="H38" s="78">
        <f>H37</f>
        <v>0</v>
      </c>
      <c r="I38" s="67">
        <f t="shared" ref="I38:S38" si="9">I37</f>
        <v>0</v>
      </c>
      <c r="J38" s="67">
        <f t="shared" si="9"/>
        <v>0</v>
      </c>
      <c r="K38" s="72">
        <f>K37</f>
        <v>0</v>
      </c>
      <c r="L38" s="78">
        <f t="shared" si="9"/>
        <v>0</v>
      </c>
      <c r="M38" s="67">
        <f t="shared" si="9"/>
        <v>0</v>
      </c>
      <c r="N38" s="67">
        <f t="shared" si="9"/>
        <v>0</v>
      </c>
      <c r="O38" s="72">
        <f t="shared" si="9"/>
        <v>0</v>
      </c>
      <c r="P38" s="78">
        <f t="shared" si="9"/>
        <v>0</v>
      </c>
      <c r="Q38" s="67">
        <f t="shared" si="9"/>
        <v>0</v>
      </c>
      <c r="R38" s="67">
        <f t="shared" si="9"/>
        <v>0</v>
      </c>
      <c r="S38" s="72">
        <f t="shared" si="9"/>
        <v>0</v>
      </c>
      <c r="T38" s="422"/>
      <c r="U38" s="143">
        <f>SUM(U37)</f>
        <v>0</v>
      </c>
      <c r="V38" s="143">
        <f t="shared" ref="V38:W38" si="10">SUM(V37)</f>
        <v>0</v>
      </c>
      <c r="W38" s="144">
        <f t="shared" si="10"/>
        <v>0</v>
      </c>
      <c r="X38" s="255"/>
    </row>
    <row r="39" spans="1:30" ht="33" customHeight="1" x14ac:dyDescent="0.2">
      <c r="A39" s="315" t="s">
        <v>19</v>
      </c>
      <c r="B39" s="317" t="s">
        <v>19</v>
      </c>
      <c r="C39" s="319" t="s">
        <v>159</v>
      </c>
      <c r="D39" s="432" t="s">
        <v>212</v>
      </c>
      <c r="E39" s="500" t="s">
        <v>54</v>
      </c>
      <c r="F39" s="507" t="s">
        <v>256</v>
      </c>
      <c r="G39" s="212" t="s">
        <v>14</v>
      </c>
      <c r="H39" s="226">
        <v>33.534999999999997</v>
      </c>
      <c r="I39" s="241">
        <v>33.534999999999997</v>
      </c>
      <c r="J39" s="241"/>
      <c r="K39" s="242"/>
      <c r="L39" s="226">
        <v>21</v>
      </c>
      <c r="M39" s="241">
        <v>21</v>
      </c>
      <c r="N39" s="241"/>
      <c r="O39" s="242"/>
      <c r="P39" s="226"/>
      <c r="Q39" s="241"/>
      <c r="R39" s="241"/>
      <c r="S39" s="242"/>
      <c r="T39" s="421" t="s">
        <v>206</v>
      </c>
      <c r="U39" s="241">
        <v>0</v>
      </c>
      <c r="V39" s="241">
        <v>5</v>
      </c>
      <c r="W39" s="242">
        <v>3</v>
      </c>
      <c r="X39" s="255"/>
    </row>
    <row r="40" spans="1:30" ht="27" customHeight="1" x14ac:dyDescent="0.2">
      <c r="A40" s="316"/>
      <c r="B40" s="318"/>
      <c r="C40" s="320"/>
      <c r="D40" s="509"/>
      <c r="E40" s="510"/>
      <c r="F40" s="508"/>
      <c r="G40" s="211" t="s">
        <v>13</v>
      </c>
      <c r="H40" s="78">
        <f>H39</f>
        <v>33.534999999999997</v>
      </c>
      <c r="I40" s="67">
        <f t="shared" ref="I40:S40" si="11">I39</f>
        <v>33.534999999999997</v>
      </c>
      <c r="J40" s="67">
        <f t="shared" si="11"/>
        <v>0</v>
      </c>
      <c r="K40" s="72">
        <f>K39</f>
        <v>0</v>
      </c>
      <c r="L40" s="78">
        <f t="shared" si="11"/>
        <v>21</v>
      </c>
      <c r="M40" s="67">
        <f t="shared" si="11"/>
        <v>21</v>
      </c>
      <c r="N40" s="67">
        <f t="shared" si="11"/>
        <v>0</v>
      </c>
      <c r="O40" s="72">
        <f t="shared" si="11"/>
        <v>0</v>
      </c>
      <c r="P40" s="78">
        <f t="shared" si="11"/>
        <v>0</v>
      </c>
      <c r="Q40" s="67">
        <f t="shared" si="11"/>
        <v>0</v>
      </c>
      <c r="R40" s="67">
        <f t="shared" si="11"/>
        <v>0</v>
      </c>
      <c r="S40" s="72">
        <f t="shared" si="11"/>
        <v>0</v>
      </c>
      <c r="T40" s="422"/>
      <c r="U40" s="143">
        <f>U39</f>
        <v>0</v>
      </c>
      <c r="V40" s="143">
        <f t="shared" ref="V40:W40" si="12">V39</f>
        <v>5</v>
      </c>
      <c r="W40" s="144">
        <f t="shared" si="12"/>
        <v>3</v>
      </c>
      <c r="X40" s="255"/>
    </row>
    <row r="41" spans="1:30" ht="30.75" customHeight="1" x14ac:dyDescent="0.2">
      <c r="A41" s="321" t="s">
        <v>19</v>
      </c>
      <c r="B41" s="314" t="s">
        <v>19</v>
      </c>
      <c r="C41" s="310" t="s">
        <v>161</v>
      </c>
      <c r="D41" s="426" t="s">
        <v>213</v>
      </c>
      <c r="E41" s="500" t="s">
        <v>54</v>
      </c>
      <c r="F41" s="505">
        <v>2</v>
      </c>
      <c r="G41" s="212" t="s">
        <v>14</v>
      </c>
      <c r="H41" s="226">
        <v>4.5</v>
      </c>
      <c r="I41" s="241">
        <v>4.5</v>
      </c>
      <c r="J41" s="241"/>
      <c r="K41" s="242"/>
      <c r="L41" s="226"/>
      <c r="M41" s="241"/>
      <c r="N41" s="241"/>
      <c r="O41" s="242"/>
      <c r="P41" s="226"/>
      <c r="Q41" s="241"/>
      <c r="R41" s="241"/>
      <c r="S41" s="242"/>
      <c r="T41" s="421" t="s">
        <v>214</v>
      </c>
      <c r="U41" s="241">
        <v>2</v>
      </c>
      <c r="V41" s="241">
        <v>1</v>
      </c>
      <c r="W41" s="242">
        <v>0</v>
      </c>
      <c r="X41" s="255"/>
    </row>
    <row r="42" spans="1:30" ht="27" customHeight="1" x14ac:dyDescent="0.2">
      <c r="A42" s="315"/>
      <c r="B42" s="317"/>
      <c r="C42" s="319"/>
      <c r="D42" s="432"/>
      <c r="E42" s="510"/>
      <c r="F42" s="506"/>
      <c r="G42" s="211" t="s">
        <v>13</v>
      </c>
      <c r="H42" s="207">
        <f>H41</f>
        <v>4.5</v>
      </c>
      <c r="I42" s="143">
        <f t="shared" ref="I42:S42" si="13">I41</f>
        <v>4.5</v>
      </c>
      <c r="J42" s="143">
        <f t="shared" si="13"/>
        <v>0</v>
      </c>
      <c r="K42" s="144">
        <f t="shared" si="13"/>
        <v>0</v>
      </c>
      <c r="L42" s="207">
        <f t="shared" si="13"/>
        <v>0</v>
      </c>
      <c r="M42" s="143">
        <f t="shared" si="13"/>
        <v>0</v>
      </c>
      <c r="N42" s="143">
        <f t="shared" si="13"/>
        <v>0</v>
      </c>
      <c r="O42" s="144">
        <f t="shared" si="13"/>
        <v>0</v>
      </c>
      <c r="P42" s="207">
        <f t="shared" si="13"/>
        <v>0</v>
      </c>
      <c r="Q42" s="143">
        <f t="shared" si="13"/>
        <v>0</v>
      </c>
      <c r="R42" s="143">
        <f t="shared" si="13"/>
        <v>0</v>
      </c>
      <c r="S42" s="144">
        <f t="shared" si="13"/>
        <v>0</v>
      </c>
      <c r="T42" s="422"/>
      <c r="U42" s="143">
        <f>U41</f>
        <v>2</v>
      </c>
      <c r="V42" s="143">
        <f t="shared" ref="V42:W42" si="14">V41</f>
        <v>1</v>
      </c>
      <c r="W42" s="144">
        <f t="shared" si="14"/>
        <v>0</v>
      </c>
      <c r="X42" s="255"/>
    </row>
    <row r="43" spans="1:30" ht="27" customHeight="1" x14ac:dyDescent="0.2">
      <c r="A43" s="321" t="s">
        <v>19</v>
      </c>
      <c r="B43" s="314" t="s">
        <v>19</v>
      </c>
      <c r="C43" s="310" t="s">
        <v>47</v>
      </c>
      <c r="D43" s="426" t="s">
        <v>240</v>
      </c>
      <c r="E43" s="437" t="s">
        <v>38</v>
      </c>
      <c r="F43" s="505" t="s">
        <v>57</v>
      </c>
      <c r="G43" s="212" t="s">
        <v>14</v>
      </c>
      <c r="H43" s="226"/>
      <c r="I43" s="241"/>
      <c r="J43" s="241"/>
      <c r="K43" s="242"/>
      <c r="L43" s="226"/>
      <c r="M43" s="241"/>
      <c r="N43" s="241"/>
      <c r="O43" s="242"/>
      <c r="P43" s="226"/>
      <c r="Q43" s="241"/>
      <c r="R43" s="241"/>
      <c r="S43" s="242"/>
      <c r="T43" s="421" t="s">
        <v>239</v>
      </c>
      <c r="U43" s="241">
        <v>1</v>
      </c>
      <c r="V43" s="241">
        <v>0</v>
      </c>
      <c r="W43" s="242">
        <v>1</v>
      </c>
      <c r="X43" s="255"/>
    </row>
    <row r="44" spans="1:30" ht="27" customHeight="1" thickBot="1" x14ac:dyDescent="0.25">
      <c r="A44" s="322"/>
      <c r="B44" s="323"/>
      <c r="C44" s="324"/>
      <c r="D44" s="427"/>
      <c r="E44" s="556"/>
      <c r="F44" s="557"/>
      <c r="G44" s="261" t="s">
        <v>13</v>
      </c>
      <c r="H44" s="262">
        <f>H43</f>
        <v>0</v>
      </c>
      <c r="I44" s="263">
        <f t="shared" ref="I44:S44" si="15">I43</f>
        <v>0</v>
      </c>
      <c r="J44" s="263">
        <f t="shared" si="15"/>
        <v>0</v>
      </c>
      <c r="K44" s="74">
        <f t="shared" si="15"/>
        <v>0</v>
      </c>
      <c r="L44" s="262">
        <f t="shared" si="15"/>
        <v>0</v>
      </c>
      <c r="M44" s="263">
        <f t="shared" si="15"/>
        <v>0</v>
      </c>
      <c r="N44" s="263">
        <f t="shared" si="15"/>
        <v>0</v>
      </c>
      <c r="O44" s="74">
        <f t="shared" si="15"/>
        <v>0</v>
      </c>
      <c r="P44" s="262">
        <f t="shared" si="15"/>
        <v>0</v>
      </c>
      <c r="Q44" s="263">
        <f t="shared" si="15"/>
        <v>0</v>
      </c>
      <c r="R44" s="263">
        <f t="shared" si="15"/>
        <v>0</v>
      </c>
      <c r="S44" s="74">
        <f t="shared" si="15"/>
        <v>0</v>
      </c>
      <c r="T44" s="443"/>
      <c r="U44" s="70">
        <f>U43</f>
        <v>1</v>
      </c>
      <c r="V44" s="70">
        <f t="shared" ref="V44:W44" si="16">V43</f>
        <v>0</v>
      </c>
      <c r="W44" s="74">
        <f t="shared" si="16"/>
        <v>1</v>
      </c>
      <c r="X44" s="255"/>
    </row>
    <row r="45" spans="1:30" s="4" customFormat="1" ht="12.75" customHeight="1" thickBot="1" x14ac:dyDescent="0.25">
      <c r="A45" s="11" t="s">
        <v>19</v>
      </c>
      <c r="B45" s="12" t="s">
        <v>19</v>
      </c>
      <c r="C45" s="502" t="s">
        <v>15</v>
      </c>
      <c r="D45" s="503"/>
      <c r="E45" s="503"/>
      <c r="F45" s="503"/>
      <c r="G45" s="504"/>
      <c r="H45" s="138">
        <f>H16+H19+H22+H33+H25+H28+H31+H36+H38+H40+H42+H44</f>
        <v>1572.6009999999999</v>
      </c>
      <c r="I45" s="138">
        <f t="shared" ref="I45:S45" si="17">I16+I19+I22+I33+I25+I28+I31+I36+I38+I40+I42+I44</f>
        <v>942.32499999999993</v>
      </c>
      <c r="J45" s="138">
        <f t="shared" si="17"/>
        <v>283.858</v>
      </c>
      <c r="K45" s="138">
        <f t="shared" si="17"/>
        <v>630.30999999999995</v>
      </c>
      <c r="L45" s="138">
        <f t="shared" si="17"/>
        <v>2611.6</v>
      </c>
      <c r="M45" s="138">
        <f t="shared" si="17"/>
        <v>1361.6</v>
      </c>
      <c r="N45" s="138">
        <f t="shared" si="17"/>
        <v>313.60000000000002</v>
      </c>
      <c r="O45" s="138">
        <f t="shared" si="17"/>
        <v>1250</v>
      </c>
      <c r="P45" s="138">
        <f t="shared" si="17"/>
        <v>2672.8</v>
      </c>
      <c r="Q45" s="138">
        <f t="shared" si="17"/>
        <v>1452.8</v>
      </c>
      <c r="R45" s="138">
        <f t="shared" si="17"/>
        <v>345</v>
      </c>
      <c r="S45" s="138">
        <f t="shared" si="17"/>
        <v>1220</v>
      </c>
      <c r="T45" s="240" t="s">
        <v>24</v>
      </c>
      <c r="U45" s="240" t="s">
        <v>24</v>
      </c>
      <c r="V45" s="240" t="s">
        <v>24</v>
      </c>
      <c r="W45" s="240" t="s">
        <v>24</v>
      </c>
      <c r="X45" s="255"/>
      <c r="AB45" s="3"/>
      <c r="AC45" s="3"/>
      <c r="AD45" s="3"/>
    </row>
    <row r="46" spans="1:30" ht="15" customHeight="1" thickBot="1" x14ac:dyDescent="0.25">
      <c r="A46" s="13" t="s">
        <v>19</v>
      </c>
      <c r="B46" s="15" t="s">
        <v>20</v>
      </c>
      <c r="C46" s="444" t="s">
        <v>79</v>
      </c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445"/>
      <c r="X46" s="255"/>
    </row>
    <row r="47" spans="1:30" ht="22.5" customHeight="1" x14ac:dyDescent="0.2">
      <c r="A47" s="335" t="s">
        <v>19</v>
      </c>
      <c r="B47" s="342" t="s">
        <v>20</v>
      </c>
      <c r="C47" s="325" t="s">
        <v>19</v>
      </c>
      <c r="D47" s="415" t="s">
        <v>215</v>
      </c>
      <c r="E47" s="357" t="s">
        <v>171</v>
      </c>
      <c r="F47" s="511">
        <v>8</v>
      </c>
      <c r="G47" s="184" t="s">
        <v>14</v>
      </c>
      <c r="H47" s="270">
        <v>5</v>
      </c>
      <c r="I47" s="276">
        <v>5</v>
      </c>
      <c r="J47" s="276"/>
      <c r="K47" s="271"/>
      <c r="L47" s="256">
        <v>10</v>
      </c>
      <c r="M47" s="245">
        <v>10</v>
      </c>
      <c r="N47" s="245"/>
      <c r="O47" s="264"/>
      <c r="P47" s="256">
        <v>10</v>
      </c>
      <c r="Q47" s="245">
        <v>10</v>
      </c>
      <c r="R47" s="245"/>
      <c r="S47" s="264"/>
      <c r="T47" s="420" t="s">
        <v>173</v>
      </c>
      <c r="U47" s="446">
        <v>1</v>
      </c>
      <c r="V47" s="423">
        <v>2</v>
      </c>
      <c r="W47" s="565">
        <v>2</v>
      </c>
      <c r="X47" s="255"/>
    </row>
    <row r="48" spans="1:30" ht="29.25" customHeight="1" x14ac:dyDescent="0.2">
      <c r="A48" s="321"/>
      <c r="B48" s="314"/>
      <c r="C48" s="310"/>
      <c r="D48" s="416"/>
      <c r="E48" s="358"/>
      <c r="F48" s="512"/>
      <c r="G48" s="185" t="s">
        <v>71</v>
      </c>
      <c r="H48" s="278"/>
      <c r="I48" s="275"/>
      <c r="J48" s="275"/>
      <c r="K48" s="277"/>
      <c r="L48" s="223"/>
      <c r="M48" s="246"/>
      <c r="N48" s="246"/>
      <c r="O48" s="224"/>
      <c r="P48" s="223"/>
      <c r="Q48" s="246"/>
      <c r="R48" s="246"/>
      <c r="S48" s="224"/>
      <c r="T48" s="411"/>
      <c r="U48" s="447"/>
      <c r="V48" s="398"/>
      <c r="W48" s="564"/>
      <c r="X48" s="255"/>
    </row>
    <row r="49" spans="1:30" s="4" customFormat="1" ht="25.5" customHeight="1" x14ac:dyDescent="0.2">
      <c r="A49" s="321"/>
      <c r="B49" s="314"/>
      <c r="C49" s="310"/>
      <c r="D49" s="416"/>
      <c r="E49" s="358"/>
      <c r="F49" s="512"/>
      <c r="G49" s="21" t="s">
        <v>13</v>
      </c>
      <c r="H49" s="78">
        <f>SUM(H47:H48)</f>
        <v>5</v>
      </c>
      <c r="I49" s="67">
        <f>SUM(I47:I48)</f>
        <v>5</v>
      </c>
      <c r="J49" s="67">
        <f t="shared" ref="J49:S49" si="18">SUM(J47:J48)</f>
        <v>0</v>
      </c>
      <c r="K49" s="79">
        <f>SUM(K47:K48)</f>
        <v>0</v>
      </c>
      <c r="L49" s="78">
        <f t="shared" si="18"/>
        <v>10</v>
      </c>
      <c r="M49" s="67">
        <f t="shared" si="18"/>
        <v>10</v>
      </c>
      <c r="N49" s="67">
        <f t="shared" si="18"/>
        <v>0</v>
      </c>
      <c r="O49" s="79">
        <f t="shared" si="18"/>
        <v>0</v>
      </c>
      <c r="P49" s="78">
        <f t="shared" si="18"/>
        <v>10</v>
      </c>
      <c r="Q49" s="67">
        <f t="shared" si="18"/>
        <v>10</v>
      </c>
      <c r="R49" s="67">
        <f t="shared" si="18"/>
        <v>0</v>
      </c>
      <c r="S49" s="79">
        <f t="shared" si="18"/>
        <v>0</v>
      </c>
      <c r="T49" s="411"/>
      <c r="U49" s="67">
        <f>SUM(U47:U47)</f>
        <v>1</v>
      </c>
      <c r="V49" s="67">
        <f>SUM(V47:V47)</f>
        <v>2</v>
      </c>
      <c r="W49" s="72">
        <f>SUM(W47:W47)</f>
        <v>2</v>
      </c>
      <c r="X49" s="255"/>
      <c r="AB49" s="3"/>
      <c r="AC49" s="3"/>
      <c r="AD49" s="3"/>
    </row>
    <row r="50" spans="1:30" s="91" customFormat="1" ht="18.75" customHeight="1" x14ac:dyDescent="0.2">
      <c r="A50" s="321" t="s">
        <v>19</v>
      </c>
      <c r="B50" s="314" t="s">
        <v>20</v>
      </c>
      <c r="C50" s="428">
        <v>10</v>
      </c>
      <c r="D50" s="305" t="s">
        <v>144</v>
      </c>
      <c r="E50" s="558" t="s">
        <v>150</v>
      </c>
      <c r="F50" s="433" t="s">
        <v>251</v>
      </c>
      <c r="G50" s="186" t="s">
        <v>51</v>
      </c>
      <c r="H50" s="226">
        <v>100</v>
      </c>
      <c r="I50" s="241"/>
      <c r="J50" s="241"/>
      <c r="K50" s="225">
        <v>100</v>
      </c>
      <c r="L50" s="223">
        <v>1200</v>
      </c>
      <c r="M50" s="246"/>
      <c r="N50" s="246"/>
      <c r="O50" s="224">
        <v>1200</v>
      </c>
      <c r="P50" s="223">
        <v>1200</v>
      </c>
      <c r="Q50" s="246"/>
      <c r="R50" s="246"/>
      <c r="S50" s="224">
        <v>1200</v>
      </c>
      <c r="T50" s="424" t="s">
        <v>88</v>
      </c>
      <c r="U50" s="434">
        <v>2</v>
      </c>
      <c r="V50" s="434">
        <v>0</v>
      </c>
      <c r="W50" s="467">
        <v>0</v>
      </c>
      <c r="X50" s="265"/>
      <c r="AB50" s="3"/>
      <c r="AC50" s="3"/>
      <c r="AD50" s="3"/>
    </row>
    <row r="51" spans="1:30" s="91" customFormat="1" ht="18.75" customHeight="1" x14ac:dyDescent="0.2">
      <c r="A51" s="321"/>
      <c r="B51" s="314"/>
      <c r="C51" s="428"/>
      <c r="D51" s="305"/>
      <c r="E51" s="558"/>
      <c r="F51" s="433"/>
      <c r="G51" s="249" t="s">
        <v>14</v>
      </c>
      <c r="H51" s="226">
        <v>63.7</v>
      </c>
      <c r="I51" s="241"/>
      <c r="J51" s="241"/>
      <c r="K51" s="225">
        <v>63.7</v>
      </c>
      <c r="L51" s="223">
        <v>800</v>
      </c>
      <c r="M51" s="246"/>
      <c r="N51" s="246"/>
      <c r="O51" s="224">
        <v>800</v>
      </c>
      <c r="P51" s="223">
        <v>800</v>
      </c>
      <c r="Q51" s="246"/>
      <c r="R51" s="246"/>
      <c r="S51" s="224">
        <v>800</v>
      </c>
      <c r="T51" s="424"/>
      <c r="U51" s="434"/>
      <c r="V51" s="434"/>
      <c r="W51" s="467"/>
      <c r="X51" s="265"/>
      <c r="AB51" s="3"/>
      <c r="AC51" s="3"/>
      <c r="AD51" s="3"/>
    </row>
    <row r="52" spans="1:30" s="86" customFormat="1" ht="18" customHeight="1" x14ac:dyDescent="0.2">
      <c r="A52" s="321"/>
      <c r="B52" s="314"/>
      <c r="C52" s="428"/>
      <c r="D52" s="401"/>
      <c r="E52" s="559"/>
      <c r="F52" s="433"/>
      <c r="G52" s="92" t="s">
        <v>13</v>
      </c>
      <c r="H52" s="78">
        <f>SUM(H50+H51)</f>
        <v>163.69999999999999</v>
      </c>
      <c r="I52" s="67">
        <f t="shared" ref="I52:S52" si="19">SUM(I50+I51)</f>
        <v>0</v>
      </c>
      <c r="J52" s="67">
        <f t="shared" si="19"/>
        <v>0</v>
      </c>
      <c r="K52" s="79">
        <f>SUM(K50+K51)</f>
        <v>163.69999999999999</v>
      </c>
      <c r="L52" s="78">
        <f t="shared" si="19"/>
        <v>2000</v>
      </c>
      <c r="M52" s="67">
        <f t="shared" si="19"/>
        <v>0</v>
      </c>
      <c r="N52" s="67">
        <f t="shared" si="19"/>
        <v>0</v>
      </c>
      <c r="O52" s="79">
        <f t="shared" si="19"/>
        <v>2000</v>
      </c>
      <c r="P52" s="78">
        <f t="shared" si="19"/>
        <v>2000</v>
      </c>
      <c r="Q52" s="67">
        <f t="shared" si="19"/>
        <v>0</v>
      </c>
      <c r="R52" s="67">
        <f t="shared" si="19"/>
        <v>0</v>
      </c>
      <c r="S52" s="79">
        <f t="shared" si="19"/>
        <v>2000</v>
      </c>
      <c r="T52" s="425"/>
      <c r="U52" s="67">
        <f>SUM(U50)</f>
        <v>2</v>
      </c>
      <c r="V52" s="67">
        <f>SUM(V50)</f>
        <v>0</v>
      </c>
      <c r="W52" s="72">
        <f>SUM(W50)</f>
        <v>0</v>
      </c>
      <c r="X52" s="265"/>
      <c r="AB52" s="3"/>
      <c r="AC52" s="3"/>
      <c r="AD52" s="3"/>
    </row>
    <row r="53" spans="1:30" s="91" customFormat="1" ht="11.25" customHeight="1" x14ac:dyDescent="0.2">
      <c r="A53" s="321" t="s">
        <v>19</v>
      </c>
      <c r="B53" s="314" t="s">
        <v>20</v>
      </c>
      <c r="C53" s="310" t="s">
        <v>159</v>
      </c>
      <c r="D53" s="305" t="s">
        <v>160</v>
      </c>
      <c r="E53" s="378" t="s">
        <v>54</v>
      </c>
      <c r="F53" s="537" t="s">
        <v>158</v>
      </c>
      <c r="G53" s="186" t="s">
        <v>31</v>
      </c>
      <c r="H53" s="266">
        <v>434</v>
      </c>
      <c r="I53" s="250">
        <v>2.6</v>
      </c>
      <c r="J53" s="250">
        <v>2.6</v>
      </c>
      <c r="K53" s="267">
        <v>431.4</v>
      </c>
      <c r="L53" s="266">
        <v>1106</v>
      </c>
      <c r="M53" s="250">
        <v>6.5</v>
      </c>
      <c r="N53" s="250">
        <v>6.4</v>
      </c>
      <c r="O53" s="267">
        <v>1099.5</v>
      </c>
      <c r="P53" s="266">
        <v>284</v>
      </c>
      <c r="Q53" s="250">
        <v>1.8</v>
      </c>
      <c r="R53" s="250">
        <v>1.7</v>
      </c>
      <c r="S53" s="267">
        <v>282.2</v>
      </c>
      <c r="T53" s="424" t="s">
        <v>166</v>
      </c>
      <c r="U53" s="391">
        <v>0</v>
      </c>
      <c r="V53" s="391">
        <v>0</v>
      </c>
      <c r="W53" s="467">
        <v>22073</v>
      </c>
      <c r="X53" s="265"/>
      <c r="AB53" s="3"/>
      <c r="AC53" s="3"/>
      <c r="AD53" s="3"/>
    </row>
    <row r="54" spans="1:30" s="91" customFormat="1" ht="11.25" customHeight="1" x14ac:dyDescent="0.2">
      <c r="A54" s="321"/>
      <c r="B54" s="314"/>
      <c r="C54" s="310"/>
      <c r="D54" s="305"/>
      <c r="E54" s="378"/>
      <c r="F54" s="537"/>
      <c r="G54" s="186" t="s">
        <v>58</v>
      </c>
      <c r="H54" s="266">
        <v>42</v>
      </c>
      <c r="I54" s="250">
        <v>0.3</v>
      </c>
      <c r="J54" s="250">
        <v>0.3</v>
      </c>
      <c r="K54" s="267">
        <v>41.7</v>
      </c>
      <c r="L54" s="266">
        <v>97</v>
      </c>
      <c r="M54" s="250">
        <v>0.6</v>
      </c>
      <c r="N54" s="250">
        <v>0.6</v>
      </c>
      <c r="O54" s="267">
        <v>96.4</v>
      </c>
      <c r="P54" s="266">
        <v>22</v>
      </c>
      <c r="Q54" s="250">
        <v>0.2</v>
      </c>
      <c r="R54" s="250">
        <v>0.2</v>
      </c>
      <c r="S54" s="267">
        <v>21.8</v>
      </c>
      <c r="T54" s="424"/>
      <c r="U54" s="391"/>
      <c r="V54" s="391"/>
      <c r="W54" s="467"/>
      <c r="X54" s="265"/>
      <c r="AB54" s="3"/>
      <c r="AC54" s="3"/>
      <c r="AD54" s="3"/>
    </row>
    <row r="55" spans="1:30" s="91" customFormat="1" ht="24" customHeight="1" x14ac:dyDescent="0.2">
      <c r="A55" s="321"/>
      <c r="B55" s="314"/>
      <c r="C55" s="310"/>
      <c r="D55" s="305"/>
      <c r="E55" s="378"/>
      <c r="F55" s="537"/>
      <c r="G55" s="279" t="s">
        <v>252</v>
      </c>
      <c r="H55" s="266">
        <v>100</v>
      </c>
      <c r="I55" s="250"/>
      <c r="J55" s="250"/>
      <c r="K55" s="267">
        <v>100</v>
      </c>
      <c r="L55" s="266">
        <v>40</v>
      </c>
      <c r="M55" s="250"/>
      <c r="N55" s="250"/>
      <c r="O55" s="267">
        <v>40</v>
      </c>
      <c r="P55" s="266">
        <v>21</v>
      </c>
      <c r="Q55" s="250"/>
      <c r="R55" s="250"/>
      <c r="S55" s="267">
        <v>21</v>
      </c>
      <c r="T55" s="424"/>
      <c r="U55" s="391"/>
      <c r="V55" s="391"/>
      <c r="W55" s="467"/>
      <c r="X55" s="265"/>
      <c r="AB55" s="3"/>
      <c r="AC55" s="3"/>
      <c r="AD55" s="3"/>
    </row>
    <row r="56" spans="1:30" s="91" customFormat="1" ht="11.25" customHeight="1" x14ac:dyDescent="0.2">
      <c r="A56" s="321"/>
      <c r="B56" s="314"/>
      <c r="C56" s="310"/>
      <c r="D56" s="305"/>
      <c r="E56" s="378"/>
      <c r="F56" s="537"/>
      <c r="G56" s="186" t="s">
        <v>69</v>
      </c>
      <c r="H56" s="266">
        <v>124</v>
      </c>
      <c r="I56" s="250"/>
      <c r="J56" s="250"/>
      <c r="K56" s="267">
        <v>124</v>
      </c>
      <c r="L56" s="266">
        <v>757</v>
      </c>
      <c r="M56" s="250"/>
      <c r="N56" s="250"/>
      <c r="O56" s="267">
        <v>757</v>
      </c>
      <c r="P56" s="266">
        <v>273</v>
      </c>
      <c r="Q56" s="250"/>
      <c r="R56" s="250"/>
      <c r="S56" s="267">
        <v>273</v>
      </c>
      <c r="T56" s="424"/>
      <c r="U56" s="391"/>
      <c r="V56" s="391"/>
      <c r="W56" s="467"/>
      <c r="X56" s="265"/>
      <c r="AB56" s="3"/>
      <c r="AC56" s="3"/>
      <c r="AD56" s="3"/>
    </row>
    <row r="57" spans="1:30" s="91" customFormat="1" ht="24" customHeight="1" x14ac:dyDescent="0.2">
      <c r="A57" s="321"/>
      <c r="B57" s="314"/>
      <c r="C57" s="310"/>
      <c r="D57" s="305"/>
      <c r="E57" s="378"/>
      <c r="F57" s="537"/>
      <c r="G57" s="92" t="s">
        <v>13</v>
      </c>
      <c r="H57" s="78">
        <f>SUM(H53:H56)</f>
        <v>700</v>
      </c>
      <c r="I57" s="67">
        <f t="shared" ref="I57:S57" si="20">SUM(I53:I56)</f>
        <v>2.9</v>
      </c>
      <c r="J57" s="67">
        <f t="shared" si="20"/>
        <v>2.9</v>
      </c>
      <c r="K57" s="79">
        <f>SUM(K53:K56)</f>
        <v>697.09999999999991</v>
      </c>
      <c r="L57" s="78">
        <f>SUM(L53:L56)</f>
        <v>2000</v>
      </c>
      <c r="M57" s="67">
        <f t="shared" si="20"/>
        <v>7.1</v>
      </c>
      <c r="N57" s="67">
        <f t="shared" si="20"/>
        <v>7</v>
      </c>
      <c r="O57" s="79">
        <f>SUM(O53:O56)</f>
        <v>1992.9</v>
      </c>
      <c r="P57" s="78">
        <f>SUM(P53:P56)</f>
        <v>600</v>
      </c>
      <c r="Q57" s="67">
        <f t="shared" si="20"/>
        <v>2</v>
      </c>
      <c r="R57" s="67">
        <f t="shared" si="20"/>
        <v>1.9</v>
      </c>
      <c r="S57" s="79">
        <f t="shared" si="20"/>
        <v>598</v>
      </c>
      <c r="T57" s="424"/>
      <c r="U57" s="67">
        <f>SUM(U53:U56)</f>
        <v>0</v>
      </c>
      <c r="V57" s="67">
        <f>SUM(V53:V56)</f>
        <v>0</v>
      </c>
      <c r="W57" s="72">
        <f>SUM(W53:W56)</f>
        <v>22073</v>
      </c>
      <c r="X57" s="265"/>
      <c r="AB57" s="3"/>
      <c r="AC57" s="3"/>
      <c r="AD57" s="3"/>
    </row>
    <row r="58" spans="1:30" s="91" customFormat="1" ht="15" customHeight="1" x14ac:dyDescent="0.2">
      <c r="A58" s="321" t="s">
        <v>19</v>
      </c>
      <c r="B58" s="314" t="s">
        <v>20</v>
      </c>
      <c r="C58" s="310" t="s">
        <v>47</v>
      </c>
      <c r="D58" s="305" t="s">
        <v>162</v>
      </c>
      <c r="E58" s="378" t="s">
        <v>54</v>
      </c>
      <c r="F58" s="537" t="s">
        <v>158</v>
      </c>
      <c r="G58" s="186" t="s">
        <v>31</v>
      </c>
      <c r="H58" s="266">
        <v>195.5</v>
      </c>
      <c r="I58" s="250">
        <v>1.7</v>
      </c>
      <c r="J58" s="250">
        <v>1.6</v>
      </c>
      <c r="K58" s="267">
        <v>193.8</v>
      </c>
      <c r="L58" s="266"/>
      <c r="M58" s="250"/>
      <c r="N58" s="250"/>
      <c r="O58" s="267"/>
      <c r="P58" s="266"/>
      <c r="Q58" s="250"/>
      <c r="R58" s="250"/>
      <c r="S58" s="267"/>
      <c r="T58" s="424" t="s">
        <v>166</v>
      </c>
      <c r="U58" s="434">
        <v>5922</v>
      </c>
      <c r="V58" s="434">
        <v>0</v>
      </c>
      <c r="W58" s="467">
        <v>0</v>
      </c>
      <c r="X58" s="265"/>
      <c r="AB58" s="3"/>
      <c r="AC58" s="3"/>
      <c r="AD58" s="3"/>
    </row>
    <row r="59" spans="1:30" s="91" customFormat="1" ht="16.5" customHeight="1" x14ac:dyDescent="0.2">
      <c r="A59" s="321"/>
      <c r="B59" s="314"/>
      <c r="C59" s="310"/>
      <c r="D59" s="305"/>
      <c r="E59" s="378"/>
      <c r="F59" s="537"/>
      <c r="G59" s="186" t="s">
        <v>58</v>
      </c>
      <c r="H59" s="266">
        <v>17.3</v>
      </c>
      <c r="I59" s="250">
        <v>0.2</v>
      </c>
      <c r="J59" s="250">
        <v>0.1</v>
      </c>
      <c r="K59" s="267">
        <v>17.100000000000001</v>
      </c>
      <c r="L59" s="266"/>
      <c r="M59" s="250"/>
      <c r="N59" s="250"/>
      <c r="O59" s="267"/>
      <c r="P59" s="266"/>
      <c r="Q59" s="250"/>
      <c r="R59" s="250"/>
      <c r="S59" s="267"/>
      <c r="T59" s="424"/>
      <c r="U59" s="434"/>
      <c r="V59" s="434"/>
      <c r="W59" s="467"/>
      <c r="X59" s="265"/>
      <c r="AB59" s="3"/>
      <c r="AC59" s="3"/>
      <c r="AD59" s="3"/>
    </row>
    <row r="60" spans="1:30" s="91" customFormat="1" ht="16.5" customHeight="1" x14ac:dyDescent="0.2">
      <c r="A60" s="321"/>
      <c r="B60" s="314"/>
      <c r="C60" s="310"/>
      <c r="D60" s="305"/>
      <c r="E60" s="378"/>
      <c r="F60" s="537"/>
      <c r="G60" s="186" t="s">
        <v>69</v>
      </c>
      <c r="H60" s="266">
        <v>80.5</v>
      </c>
      <c r="I60" s="250">
        <v>0.1</v>
      </c>
      <c r="J60" s="250"/>
      <c r="K60" s="267">
        <v>80.400000000000006</v>
      </c>
      <c r="L60" s="266"/>
      <c r="M60" s="250"/>
      <c r="N60" s="250"/>
      <c r="O60" s="267"/>
      <c r="P60" s="266"/>
      <c r="Q60" s="250"/>
      <c r="R60" s="250"/>
      <c r="S60" s="267"/>
      <c r="T60" s="424"/>
      <c r="U60" s="434"/>
      <c r="V60" s="434"/>
      <c r="W60" s="467"/>
      <c r="X60" s="265"/>
      <c r="AB60" s="3"/>
      <c r="AC60" s="3"/>
      <c r="AD60" s="3"/>
    </row>
    <row r="61" spans="1:30" s="91" customFormat="1" ht="17.25" customHeight="1" x14ac:dyDescent="0.2">
      <c r="A61" s="321"/>
      <c r="B61" s="314"/>
      <c r="C61" s="310"/>
      <c r="D61" s="305"/>
      <c r="E61" s="378"/>
      <c r="F61" s="537"/>
      <c r="G61" s="92" t="s">
        <v>13</v>
      </c>
      <c r="H61" s="78">
        <f t="shared" ref="H61:S61" si="21">SUM(H58:H60)</f>
        <v>293.3</v>
      </c>
      <c r="I61" s="67">
        <f t="shared" si="21"/>
        <v>2</v>
      </c>
      <c r="J61" s="67">
        <f t="shared" si="21"/>
        <v>1.7000000000000002</v>
      </c>
      <c r="K61" s="79">
        <f>SUM(K58:K60)</f>
        <v>291.3</v>
      </c>
      <c r="L61" s="78">
        <f t="shared" si="21"/>
        <v>0</v>
      </c>
      <c r="M61" s="67">
        <f t="shared" si="21"/>
        <v>0</v>
      </c>
      <c r="N61" s="67">
        <f t="shared" si="21"/>
        <v>0</v>
      </c>
      <c r="O61" s="79">
        <f t="shared" si="21"/>
        <v>0</v>
      </c>
      <c r="P61" s="78">
        <f>SUM(P58:P60)</f>
        <v>0</v>
      </c>
      <c r="Q61" s="67">
        <f t="shared" si="21"/>
        <v>0</v>
      </c>
      <c r="R61" s="67">
        <f t="shared" si="21"/>
        <v>0</v>
      </c>
      <c r="S61" s="79">
        <f t="shared" si="21"/>
        <v>0</v>
      </c>
      <c r="T61" s="424"/>
      <c r="U61" s="67">
        <f>SUM(U58:U60)</f>
        <v>5922</v>
      </c>
      <c r="V61" s="67">
        <f>SUM(V58:V60)</f>
        <v>0</v>
      </c>
      <c r="W61" s="72">
        <f>SUM(W58:W60)</f>
        <v>0</v>
      </c>
      <c r="X61" s="265"/>
      <c r="AB61" s="3"/>
      <c r="AC61" s="3"/>
      <c r="AD61" s="3"/>
    </row>
    <row r="62" spans="1:30" s="91" customFormat="1" ht="11.25" customHeight="1" x14ac:dyDescent="0.2">
      <c r="A62" s="321" t="s">
        <v>19</v>
      </c>
      <c r="B62" s="314" t="s">
        <v>20</v>
      </c>
      <c r="C62" s="310" t="s">
        <v>48</v>
      </c>
      <c r="D62" s="305" t="s">
        <v>202</v>
      </c>
      <c r="E62" s="378" t="s">
        <v>54</v>
      </c>
      <c r="F62" s="537" t="s">
        <v>82</v>
      </c>
      <c r="G62" s="85" t="s">
        <v>31</v>
      </c>
      <c r="H62" s="226">
        <v>773.41499999999996</v>
      </c>
      <c r="I62" s="241">
        <v>3.4780000000000002</v>
      </c>
      <c r="J62" s="241">
        <v>3.4260000000000002</v>
      </c>
      <c r="K62" s="225">
        <v>769.93700000000001</v>
      </c>
      <c r="L62" s="223"/>
      <c r="M62" s="246"/>
      <c r="N62" s="246"/>
      <c r="O62" s="224"/>
      <c r="P62" s="223"/>
      <c r="Q62" s="246"/>
      <c r="R62" s="246"/>
      <c r="S62" s="224"/>
      <c r="T62" s="424" t="s">
        <v>166</v>
      </c>
      <c r="U62" s="376">
        <v>10750</v>
      </c>
      <c r="V62" s="376">
        <v>0</v>
      </c>
      <c r="W62" s="368">
        <v>0</v>
      </c>
      <c r="X62" s="265"/>
      <c r="AB62" s="3"/>
      <c r="AC62" s="3"/>
      <c r="AD62" s="3"/>
    </row>
    <row r="63" spans="1:30" s="91" customFormat="1" ht="11.25" customHeight="1" x14ac:dyDescent="0.2">
      <c r="A63" s="321"/>
      <c r="B63" s="314"/>
      <c r="C63" s="310"/>
      <c r="D63" s="305"/>
      <c r="E63" s="378"/>
      <c r="F63" s="537"/>
      <c r="G63" s="85" t="s">
        <v>58</v>
      </c>
      <c r="H63" s="226">
        <v>68.3</v>
      </c>
      <c r="I63" s="241">
        <v>9.1999999999999998E-2</v>
      </c>
      <c r="J63" s="241">
        <v>8.7999999999999995E-2</v>
      </c>
      <c r="K63" s="225">
        <v>68.150999999999996</v>
      </c>
      <c r="L63" s="223"/>
      <c r="M63" s="246"/>
      <c r="N63" s="246"/>
      <c r="O63" s="224"/>
      <c r="P63" s="223"/>
      <c r="Q63" s="246"/>
      <c r="R63" s="246"/>
      <c r="S63" s="224"/>
      <c r="T63" s="424"/>
      <c r="U63" s="381"/>
      <c r="V63" s="381"/>
      <c r="W63" s="375"/>
      <c r="X63" s="265"/>
      <c r="AB63" s="3"/>
      <c r="AC63" s="3"/>
      <c r="AD63" s="3"/>
    </row>
    <row r="64" spans="1:30" s="91" customFormat="1" ht="15" customHeight="1" x14ac:dyDescent="0.2">
      <c r="A64" s="321"/>
      <c r="B64" s="314"/>
      <c r="C64" s="310"/>
      <c r="D64" s="305"/>
      <c r="E64" s="378"/>
      <c r="F64" s="537"/>
      <c r="G64" s="85" t="s">
        <v>71</v>
      </c>
      <c r="H64" s="226"/>
      <c r="I64" s="241"/>
      <c r="J64" s="241"/>
      <c r="K64" s="225"/>
      <c r="L64" s="223"/>
      <c r="M64" s="246"/>
      <c r="N64" s="246"/>
      <c r="O64" s="224"/>
      <c r="P64" s="223"/>
      <c r="Q64" s="246"/>
      <c r="R64" s="246"/>
      <c r="S64" s="224"/>
      <c r="T64" s="424"/>
      <c r="U64" s="381"/>
      <c r="V64" s="381"/>
      <c r="W64" s="375"/>
      <c r="X64" s="265"/>
      <c r="AB64" s="3"/>
      <c r="AC64" s="3"/>
      <c r="AD64" s="3"/>
    </row>
    <row r="65" spans="1:30" s="91" customFormat="1" ht="18" customHeight="1" x14ac:dyDescent="0.2">
      <c r="A65" s="321"/>
      <c r="B65" s="314"/>
      <c r="C65" s="310"/>
      <c r="D65" s="305"/>
      <c r="E65" s="378"/>
      <c r="F65" s="537"/>
      <c r="G65" s="85" t="s">
        <v>14</v>
      </c>
      <c r="H65" s="226"/>
      <c r="I65" s="241"/>
      <c r="J65" s="241"/>
      <c r="K65" s="225"/>
      <c r="L65" s="223"/>
      <c r="M65" s="246"/>
      <c r="N65" s="246"/>
      <c r="O65" s="224"/>
      <c r="P65" s="223"/>
      <c r="Q65" s="246"/>
      <c r="R65" s="246"/>
      <c r="S65" s="224"/>
      <c r="T65" s="424"/>
      <c r="U65" s="381"/>
      <c r="V65" s="381"/>
      <c r="W65" s="375"/>
      <c r="X65" s="265"/>
      <c r="AB65" s="3"/>
      <c r="AC65" s="3"/>
      <c r="AD65" s="3"/>
    </row>
    <row r="66" spans="1:30" s="91" customFormat="1" ht="24.75" customHeight="1" x14ac:dyDescent="0.2">
      <c r="A66" s="321"/>
      <c r="B66" s="314"/>
      <c r="C66" s="310"/>
      <c r="D66" s="305"/>
      <c r="E66" s="378"/>
      <c r="F66" s="537"/>
      <c r="G66" s="80" t="s">
        <v>242</v>
      </c>
      <c r="H66" s="226">
        <v>88.15</v>
      </c>
      <c r="I66" s="241"/>
      <c r="J66" s="241"/>
      <c r="K66" s="225">
        <v>88.15</v>
      </c>
      <c r="L66" s="223"/>
      <c r="M66" s="246"/>
      <c r="N66" s="246"/>
      <c r="O66" s="224"/>
      <c r="P66" s="223"/>
      <c r="Q66" s="246"/>
      <c r="R66" s="246"/>
      <c r="S66" s="224"/>
      <c r="T66" s="424"/>
      <c r="U66" s="377"/>
      <c r="V66" s="377"/>
      <c r="W66" s="369"/>
      <c r="X66" s="265"/>
      <c r="AB66" s="3"/>
      <c r="AC66" s="3"/>
      <c r="AD66" s="3"/>
    </row>
    <row r="67" spans="1:30" s="91" customFormat="1" ht="23.25" customHeight="1" x14ac:dyDescent="0.2">
      <c r="A67" s="321"/>
      <c r="B67" s="314"/>
      <c r="C67" s="310"/>
      <c r="D67" s="305"/>
      <c r="E67" s="378"/>
      <c r="F67" s="537"/>
      <c r="G67" s="92" t="s">
        <v>13</v>
      </c>
      <c r="H67" s="78">
        <f>SUM(H62:H66)</f>
        <v>929.8649999999999</v>
      </c>
      <c r="I67" s="78">
        <f t="shared" ref="I67:S67" si="22">SUM(I62:I66)</f>
        <v>3.5700000000000003</v>
      </c>
      <c r="J67" s="78">
        <f t="shared" si="22"/>
        <v>3.5140000000000002</v>
      </c>
      <c r="K67" s="78">
        <f t="shared" si="22"/>
        <v>926.23799999999994</v>
      </c>
      <c r="L67" s="78">
        <f t="shared" si="22"/>
        <v>0</v>
      </c>
      <c r="M67" s="78">
        <f t="shared" si="22"/>
        <v>0</v>
      </c>
      <c r="N67" s="78">
        <f t="shared" si="22"/>
        <v>0</v>
      </c>
      <c r="O67" s="78">
        <f t="shared" si="22"/>
        <v>0</v>
      </c>
      <c r="P67" s="78">
        <f t="shared" si="22"/>
        <v>0</v>
      </c>
      <c r="Q67" s="78">
        <f t="shared" si="22"/>
        <v>0</v>
      </c>
      <c r="R67" s="78">
        <f t="shared" si="22"/>
        <v>0</v>
      </c>
      <c r="S67" s="78">
        <f t="shared" si="22"/>
        <v>0</v>
      </c>
      <c r="T67" s="424"/>
      <c r="U67" s="67">
        <f>SUM(U62:U64)</f>
        <v>10750</v>
      </c>
      <c r="V67" s="67">
        <f>SUM(V62:V64)</f>
        <v>0</v>
      </c>
      <c r="W67" s="72">
        <f>SUM(W62:W64)</f>
        <v>0</v>
      </c>
      <c r="X67" s="265"/>
      <c r="AB67" s="3"/>
      <c r="AC67" s="3"/>
      <c r="AD67" s="3"/>
    </row>
    <row r="68" spans="1:30" s="91" customFormat="1" ht="9.75" customHeight="1" x14ac:dyDescent="0.2">
      <c r="A68" s="321" t="s">
        <v>19</v>
      </c>
      <c r="B68" s="314" t="s">
        <v>20</v>
      </c>
      <c r="C68" s="310" t="s">
        <v>174</v>
      </c>
      <c r="D68" s="305" t="s">
        <v>175</v>
      </c>
      <c r="E68" s="355" t="s">
        <v>54</v>
      </c>
      <c r="F68" s="379" t="s">
        <v>20</v>
      </c>
      <c r="G68" s="549" t="s">
        <v>14</v>
      </c>
      <c r="H68" s="568">
        <v>1</v>
      </c>
      <c r="I68" s="391">
        <v>1</v>
      </c>
      <c r="J68" s="391"/>
      <c r="K68" s="561"/>
      <c r="L68" s="568">
        <v>5</v>
      </c>
      <c r="M68" s="391">
        <v>5</v>
      </c>
      <c r="N68" s="560"/>
      <c r="O68" s="561"/>
      <c r="P68" s="568">
        <v>5</v>
      </c>
      <c r="Q68" s="391">
        <v>5</v>
      </c>
      <c r="R68" s="560"/>
      <c r="S68" s="561"/>
      <c r="T68" s="424" t="s">
        <v>88</v>
      </c>
      <c r="U68" s="434">
        <v>1</v>
      </c>
      <c r="V68" s="434">
        <v>6</v>
      </c>
      <c r="W68" s="419">
        <v>5</v>
      </c>
      <c r="X68" s="265"/>
      <c r="AB68" s="3"/>
      <c r="AC68" s="3"/>
      <c r="AD68" s="3"/>
    </row>
    <row r="69" spans="1:30" s="91" customFormat="1" ht="10.5" customHeight="1" x14ac:dyDescent="0.2">
      <c r="A69" s="321"/>
      <c r="B69" s="314"/>
      <c r="C69" s="310"/>
      <c r="D69" s="305"/>
      <c r="E69" s="355"/>
      <c r="F69" s="379"/>
      <c r="G69" s="550"/>
      <c r="H69" s="568"/>
      <c r="I69" s="391"/>
      <c r="J69" s="391"/>
      <c r="K69" s="561"/>
      <c r="L69" s="569"/>
      <c r="M69" s="447"/>
      <c r="N69" s="447"/>
      <c r="O69" s="562"/>
      <c r="P69" s="569"/>
      <c r="Q69" s="447"/>
      <c r="R69" s="447"/>
      <c r="S69" s="562"/>
      <c r="T69" s="424"/>
      <c r="U69" s="434"/>
      <c r="V69" s="434"/>
      <c r="W69" s="419"/>
      <c r="X69" s="265"/>
      <c r="AB69" s="3"/>
      <c r="AC69" s="3"/>
      <c r="AD69" s="3"/>
    </row>
    <row r="70" spans="1:30" s="91" customFormat="1" ht="6" customHeight="1" x14ac:dyDescent="0.2">
      <c r="A70" s="321"/>
      <c r="B70" s="314"/>
      <c r="C70" s="310"/>
      <c r="D70" s="305"/>
      <c r="E70" s="355"/>
      <c r="F70" s="379"/>
      <c r="G70" s="550"/>
      <c r="H70" s="568"/>
      <c r="I70" s="391"/>
      <c r="J70" s="391"/>
      <c r="K70" s="561"/>
      <c r="L70" s="569"/>
      <c r="M70" s="447"/>
      <c r="N70" s="447"/>
      <c r="O70" s="562"/>
      <c r="P70" s="569"/>
      <c r="Q70" s="447"/>
      <c r="R70" s="447"/>
      <c r="S70" s="562"/>
      <c r="T70" s="425"/>
      <c r="U70" s="434"/>
      <c r="V70" s="434"/>
      <c r="W70" s="419"/>
      <c r="X70" s="265"/>
      <c r="AB70" s="3"/>
      <c r="AC70" s="3"/>
      <c r="AD70" s="3"/>
    </row>
    <row r="71" spans="1:30" s="91" customFormat="1" ht="22.5" customHeight="1" x14ac:dyDescent="0.2">
      <c r="A71" s="321"/>
      <c r="B71" s="314"/>
      <c r="C71" s="310"/>
      <c r="D71" s="305"/>
      <c r="E71" s="355"/>
      <c r="F71" s="379"/>
      <c r="G71" s="92"/>
      <c r="H71" s="78">
        <f>SUM(H68:H70)</f>
        <v>1</v>
      </c>
      <c r="I71" s="67">
        <f t="shared" ref="I71:S71" si="23">SUM(I68:I70)</f>
        <v>1</v>
      </c>
      <c r="J71" s="67">
        <f t="shared" si="23"/>
        <v>0</v>
      </c>
      <c r="K71" s="79">
        <f>SUM(K68:K70)</f>
        <v>0</v>
      </c>
      <c r="L71" s="78">
        <f t="shared" si="23"/>
        <v>5</v>
      </c>
      <c r="M71" s="67">
        <f t="shared" si="23"/>
        <v>5</v>
      </c>
      <c r="N71" s="67">
        <f t="shared" si="23"/>
        <v>0</v>
      </c>
      <c r="O71" s="79">
        <f t="shared" si="23"/>
        <v>0</v>
      </c>
      <c r="P71" s="78">
        <f t="shared" si="23"/>
        <v>5</v>
      </c>
      <c r="Q71" s="67">
        <f t="shared" si="23"/>
        <v>5</v>
      </c>
      <c r="R71" s="67">
        <f t="shared" si="23"/>
        <v>0</v>
      </c>
      <c r="S71" s="79">
        <f t="shared" si="23"/>
        <v>0</v>
      </c>
      <c r="T71" s="425"/>
      <c r="U71" s="68">
        <f>SUM(U68:U70)</f>
        <v>1</v>
      </c>
      <c r="V71" s="68">
        <f>SUM(V68:V70)</f>
        <v>6</v>
      </c>
      <c r="W71" s="73">
        <f>SUM(W68:W70)</f>
        <v>5</v>
      </c>
      <c r="X71" s="265"/>
      <c r="AB71" s="3"/>
      <c r="AC71" s="3"/>
      <c r="AD71" s="3"/>
    </row>
    <row r="72" spans="1:30" s="91" customFormat="1" ht="16.5" customHeight="1" x14ac:dyDescent="0.2">
      <c r="A72" s="321" t="s">
        <v>19</v>
      </c>
      <c r="B72" s="314" t="s">
        <v>20</v>
      </c>
      <c r="C72" s="310" t="s">
        <v>192</v>
      </c>
      <c r="D72" s="305" t="s">
        <v>193</v>
      </c>
      <c r="E72" s="355" t="s">
        <v>54</v>
      </c>
      <c r="F72" s="379" t="s">
        <v>194</v>
      </c>
      <c r="G72" s="80" t="s">
        <v>14</v>
      </c>
      <c r="H72" s="226"/>
      <c r="I72" s="241"/>
      <c r="J72" s="241"/>
      <c r="K72" s="225"/>
      <c r="L72" s="226"/>
      <c r="M72" s="241"/>
      <c r="N72" s="241"/>
      <c r="O72" s="225"/>
      <c r="P72" s="226"/>
      <c r="Q72" s="241"/>
      <c r="R72" s="241"/>
      <c r="S72" s="225"/>
      <c r="T72" s="380" t="s">
        <v>253</v>
      </c>
      <c r="U72" s="391">
        <v>1</v>
      </c>
      <c r="V72" s="391">
        <v>0</v>
      </c>
      <c r="W72" s="467">
        <v>0</v>
      </c>
      <c r="X72" s="265"/>
      <c r="AB72" s="3"/>
      <c r="AC72" s="3"/>
      <c r="AD72" s="3"/>
    </row>
    <row r="73" spans="1:30" s="91" customFormat="1" ht="16.5" customHeight="1" x14ac:dyDescent="0.2">
      <c r="A73" s="321"/>
      <c r="B73" s="314"/>
      <c r="C73" s="310"/>
      <c r="D73" s="305"/>
      <c r="E73" s="355"/>
      <c r="F73" s="379"/>
      <c r="G73" s="80" t="s">
        <v>31</v>
      </c>
      <c r="H73" s="226"/>
      <c r="I73" s="241"/>
      <c r="J73" s="241"/>
      <c r="K73" s="225"/>
      <c r="L73" s="226"/>
      <c r="M73" s="241"/>
      <c r="N73" s="241"/>
      <c r="O73" s="225"/>
      <c r="P73" s="226"/>
      <c r="Q73" s="241"/>
      <c r="R73" s="241"/>
      <c r="S73" s="225"/>
      <c r="T73" s="425"/>
      <c r="U73" s="391"/>
      <c r="V73" s="391"/>
      <c r="W73" s="467"/>
      <c r="X73" s="265"/>
      <c r="AB73" s="3"/>
      <c r="AC73" s="3"/>
      <c r="AD73" s="3"/>
    </row>
    <row r="74" spans="1:30" s="91" customFormat="1" ht="63.75" customHeight="1" x14ac:dyDescent="0.2">
      <c r="A74" s="321"/>
      <c r="B74" s="314"/>
      <c r="C74" s="310"/>
      <c r="D74" s="305"/>
      <c r="E74" s="355"/>
      <c r="F74" s="379"/>
      <c r="G74" s="92" t="s">
        <v>13</v>
      </c>
      <c r="H74" s="78">
        <f t="shared" ref="H74:J74" si="24">SUM(H72:H73)</f>
        <v>0</v>
      </c>
      <c r="I74" s="67">
        <f t="shared" si="24"/>
        <v>0</v>
      </c>
      <c r="J74" s="67">
        <f t="shared" si="24"/>
        <v>0</v>
      </c>
      <c r="K74" s="79">
        <f>SUM(K72:K73)</f>
        <v>0</v>
      </c>
      <c r="L74" s="78">
        <f>SUM(L72:L73)</f>
        <v>0</v>
      </c>
      <c r="M74" s="67">
        <f t="shared" ref="M74:S74" si="25">SUM(M72:M73)</f>
        <v>0</v>
      </c>
      <c r="N74" s="67">
        <f t="shared" si="25"/>
        <v>0</v>
      </c>
      <c r="O74" s="79">
        <f t="shared" si="25"/>
        <v>0</v>
      </c>
      <c r="P74" s="78">
        <f t="shared" si="25"/>
        <v>0</v>
      </c>
      <c r="Q74" s="67">
        <f t="shared" si="25"/>
        <v>0</v>
      </c>
      <c r="R74" s="67">
        <f t="shared" si="25"/>
        <v>0</v>
      </c>
      <c r="S74" s="79">
        <f t="shared" si="25"/>
        <v>0</v>
      </c>
      <c r="T74" s="425"/>
      <c r="U74" s="68">
        <f>SUM(U72)</f>
        <v>1</v>
      </c>
      <c r="V74" s="68">
        <f t="shared" ref="V74:W74" si="26">SUM(V72)</f>
        <v>0</v>
      </c>
      <c r="W74" s="73">
        <f t="shared" si="26"/>
        <v>0</v>
      </c>
      <c r="X74" s="265"/>
      <c r="AB74" s="3"/>
      <c r="AC74" s="3"/>
      <c r="AD74" s="3"/>
    </row>
    <row r="75" spans="1:30" s="91" customFormat="1" ht="16.5" customHeight="1" x14ac:dyDescent="0.2">
      <c r="A75" s="306" t="s">
        <v>19</v>
      </c>
      <c r="B75" s="307" t="s">
        <v>20</v>
      </c>
      <c r="C75" s="309" t="s">
        <v>185</v>
      </c>
      <c r="D75" s="311" t="s">
        <v>238</v>
      </c>
      <c r="E75" s="343" t="s">
        <v>54</v>
      </c>
      <c r="F75" s="387" t="s">
        <v>82</v>
      </c>
      <c r="G75" s="85" t="s">
        <v>14</v>
      </c>
      <c r="H75" s="226">
        <v>5</v>
      </c>
      <c r="I75" s="241">
        <v>5</v>
      </c>
      <c r="J75" s="241"/>
      <c r="K75" s="225"/>
      <c r="L75" s="226"/>
      <c r="M75" s="241"/>
      <c r="N75" s="241"/>
      <c r="O75" s="225"/>
      <c r="P75" s="226"/>
      <c r="Q75" s="241"/>
      <c r="R75" s="241"/>
      <c r="S75" s="225"/>
      <c r="T75" s="571" t="s">
        <v>186</v>
      </c>
      <c r="U75" s="372">
        <v>1</v>
      </c>
      <c r="V75" s="372">
        <v>0</v>
      </c>
      <c r="W75" s="368">
        <v>0</v>
      </c>
      <c r="X75" s="265"/>
      <c r="AB75" s="3"/>
      <c r="AC75" s="3"/>
      <c r="AD75" s="3"/>
    </row>
    <row r="76" spans="1:30" s="91" customFormat="1" ht="16.5" customHeight="1" x14ac:dyDescent="0.2">
      <c r="A76" s="306"/>
      <c r="B76" s="307"/>
      <c r="C76" s="309"/>
      <c r="D76" s="311"/>
      <c r="E76" s="343"/>
      <c r="F76" s="387"/>
      <c r="G76" s="85" t="s">
        <v>71</v>
      </c>
      <c r="H76" s="226"/>
      <c r="I76" s="241"/>
      <c r="J76" s="241"/>
      <c r="K76" s="225"/>
      <c r="L76" s="226"/>
      <c r="M76" s="241"/>
      <c r="N76" s="241"/>
      <c r="O76" s="225"/>
      <c r="P76" s="226"/>
      <c r="Q76" s="241"/>
      <c r="R76" s="241"/>
      <c r="S76" s="225"/>
      <c r="T76" s="571"/>
      <c r="U76" s="373"/>
      <c r="V76" s="373"/>
      <c r="W76" s="375"/>
      <c r="X76" s="265"/>
      <c r="AB76" s="3"/>
      <c r="AC76" s="3"/>
      <c r="AD76" s="3"/>
    </row>
    <row r="77" spans="1:30" s="91" customFormat="1" ht="16.5" customHeight="1" x14ac:dyDescent="0.2">
      <c r="A77" s="306"/>
      <c r="B77" s="307"/>
      <c r="C77" s="309"/>
      <c r="D77" s="311"/>
      <c r="E77" s="343"/>
      <c r="F77" s="387"/>
      <c r="G77" s="85" t="s">
        <v>69</v>
      </c>
      <c r="H77" s="226"/>
      <c r="I77" s="241"/>
      <c r="J77" s="241"/>
      <c r="K77" s="225"/>
      <c r="L77" s="226"/>
      <c r="M77" s="241"/>
      <c r="N77" s="241"/>
      <c r="O77" s="225"/>
      <c r="P77" s="226"/>
      <c r="Q77" s="241"/>
      <c r="R77" s="241"/>
      <c r="S77" s="225"/>
      <c r="T77" s="571"/>
      <c r="U77" s="373"/>
      <c r="V77" s="373"/>
      <c r="W77" s="375"/>
      <c r="X77" s="265"/>
      <c r="AB77" s="3"/>
      <c r="AC77" s="3"/>
      <c r="AD77" s="3"/>
    </row>
    <row r="78" spans="1:30" s="91" customFormat="1" ht="15" customHeight="1" x14ac:dyDescent="0.2">
      <c r="A78" s="306"/>
      <c r="B78" s="307"/>
      <c r="C78" s="309"/>
      <c r="D78" s="311"/>
      <c r="E78" s="343"/>
      <c r="F78" s="387"/>
      <c r="G78" s="80" t="s">
        <v>31</v>
      </c>
      <c r="H78" s="226">
        <v>86.5</v>
      </c>
      <c r="I78" s="241">
        <v>13.1</v>
      </c>
      <c r="J78" s="241">
        <v>11.1</v>
      </c>
      <c r="K78" s="225">
        <v>73.400000000000006</v>
      </c>
      <c r="L78" s="226"/>
      <c r="M78" s="241"/>
      <c r="N78" s="241"/>
      <c r="O78" s="225"/>
      <c r="P78" s="226"/>
      <c r="Q78" s="241"/>
      <c r="R78" s="241"/>
      <c r="S78" s="225"/>
      <c r="T78" s="572"/>
      <c r="U78" s="373"/>
      <c r="V78" s="373"/>
      <c r="W78" s="375"/>
      <c r="X78" s="265"/>
      <c r="AB78" s="3"/>
      <c r="AC78" s="3"/>
      <c r="AD78" s="3"/>
    </row>
    <row r="79" spans="1:30" s="91" customFormat="1" ht="15" customHeight="1" x14ac:dyDescent="0.2">
      <c r="A79" s="306"/>
      <c r="B79" s="307"/>
      <c r="C79" s="309"/>
      <c r="D79" s="311"/>
      <c r="E79" s="343"/>
      <c r="F79" s="387"/>
      <c r="G79" s="80" t="s">
        <v>58</v>
      </c>
      <c r="H79" s="226"/>
      <c r="I79" s="241"/>
      <c r="J79" s="241"/>
      <c r="K79" s="225"/>
      <c r="L79" s="226">
        <v>9</v>
      </c>
      <c r="M79" s="241">
        <v>2</v>
      </c>
      <c r="N79" s="241"/>
      <c r="O79" s="225">
        <v>7</v>
      </c>
      <c r="P79" s="226"/>
      <c r="Q79" s="241"/>
      <c r="R79" s="241"/>
      <c r="S79" s="225"/>
      <c r="T79" s="572"/>
      <c r="U79" s="374"/>
      <c r="V79" s="374"/>
      <c r="W79" s="369"/>
      <c r="X79" s="265"/>
      <c r="AB79" s="3"/>
      <c r="AC79" s="3"/>
      <c r="AD79" s="3"/>
    </row>
    <row r="80" spans="1:30" s="91" customFormat="1" ht="30" customHeight="1" x14ac:dyDescent="0.2">
      <c r="A80" s="306"/>
      <c r="B80" s="307"/>
      <c r="C80" s="309"/>
      <c r="D80" s="311"/>
      <c r="E80" s="343"/>
      <c r="F80" s="387"/>
      <c r="G80" s="187" t="s">
        <v>13</v>
      </c>
      <c r="H80" s="191">
        <f>SUM(H75:H79)</f>
        <v>91.5</v>
      </c>
      <c r="I80" s="191">
        <f t="shared" ref="I80:S80" si="27">SUM(I75:I79)</f>
        <v>18.100000000000001</v>
      </c>
      <c r="J80" s="191">
        <f t="shared" si="27"/>
        <v>11.1</v>
      </c>
      <c r="K80" s="191">
        <f t="shared" si="27"/>
        <v>73.400000000000006</v>
      </c>
      <c r="L80" s="191">
        <f t="shared" si="27"/>
        <v>9</v>
      </c>
      <c r="M80" s="191">
        <f t="shared" si="27"/>
        <v>2</v>
      </c>
      <c r="N80" s="191">
        <f t="shared" si="27"/>
        <v>0</v>
      </c>
      <c r="O80" s="191">
        <f t="shared" si="27"/>
        <v>7</v>
      </c>
      <c r="P80" s="191">
        <f t="shared" si="27"/>
        <v>0</v>
      </c>
      <c r="Q80" s="191">
        <f t="shared" si="27"/>
        <v>0</v>
      </c>
      <c r="R80" s="191">
        <f t="shared" si="27"/>
        <v>0</v>
      </c>
      <c r="S80" s="191">
        <f t="shared" si="27"/>
        <v>0</v>
      </c>
      <c r="T80" s="572"/>
      <c r="U80" s="190">
        <f>SUM(U75:U78)</f>
        <v>1</v>
      </c>
      <c r="V80" s="190">
        <f>SUM(V75:V78)</f>
        <v>0</v>
      </c>
      <c r="W80" s="192">
        <f>SUM(W75:W78)</f>
        <v>0</v>
      </c>
      <c r="X80" s="265"/>
      <c r="AB80" s="3"/>
      <c r="AC80" s="3"/>
      <c r="AD80" s="3"/>
    </row>
    <row r="81" spans="1:30" s="91" customFormat="1" ht="19.5" customHeight="1" x14ac:dyDescent="0.2">
      <c r="A81" s="306" t="s">
        <v>19</v>
      </c>
      <c r="B81" s="307" t="s">
        <v>20</v>
      </c>
      <c r="C81" s="309" t="s">
        <v>195</v>
      </c>
      <c r="D81" s="311" t="s">
        <v>241</v>
      </c>
      <c r="E81" s="343" t="s">
        <v>217</v>
      </c>
      <c r="F81" s="387" t="s">
        <v>47</v>
      </c>
      <c r="G81" s="80" t="s">
        <v>14</v>
      </c>
      <c r="H81" s="226"/>
      <c r="I81" s="241"/>
      <c r="J81" s="241"/>
      <c r="K81" s="225"/>
      <c r="L81" s="223"/>
      <c r="M81" s="246"/>
      <c r="N81" s="246"/>
      <c r="O81" s="224"/>
      <c r="P81" s="223"/>
      <c r="Q81" s="246"/>
      <c r="R81" s="246"/>
      <c r="S81" s="224"/>
      <c r="T81" s="570" t="s">
        <v>186</v>
      </c>
      <c r="U81" s="391">
        <v>0</v>
      </c>
      <c r="V81" s="391">
        <v>0</v>
      </c>
      <c r="W81" s="467">
        <v>0</v>
      </c>
      <c r="X81" s="265"/>
      <c r="AB81" s="3"/>
      <c r="AC81" s="3"/>
      <c r="AD81" s="3"/>
    </row>
    <row r="82" spans="1:30" s="91" customFormat="1" ht="18.75" customHeight="1" x14ac:dyDescent="0.2">
      <c r="A82" s="306"/>
      <c r="B82" s="307"/>
      <c r="C82" s="309"/>
      <c r="D82" s="311"/>
      <c r="E82" s="343"/>
      <c r="F82" s="387"/>
      <c r="G82" s="80" t="s">
        <v>58</v>
      </c>
      <c r="H82" s="226"/>
      <c r="I82" s="241"/>
      <c r="J82" s="241"/>
      <c r="K82" s="225"/>
      <c r="L82" s="223"/>
      <c r="M82" s="246"/>
      <c r="N82" s="246"/>
      <c r="O82" s="224"/>
      <c r="P82" s="223"/>
      <c r="Q82" s="246"/>
      <c r="R82" s="246"/>
      <c r="S82" s="224"/>
      <c r="T82" s="570"/>
      <c r="U82" s="391"/>
      <c r="V82" s="391"/>
      <c r="W82" s="467"/>
      <c r="X82" s="265"/>
      <c r="AB82" s="3"/>
      <c r="AC82" s="3"/>
      <c r="AD82" s="3"/>
    </row>
    <row r="83" spans="1:30" s="91" customFormat="1" ht="19.5" customHeight="1" x14ac:dyDescent="0.2">
      <c r="A83" s="306"/>
      <c r="B83" s="307"/>
      <c r="C83" s="309"/>
      <c r="D83" s="311"/>
      <c r="E83" s="343"/>
      <c r="F83" s="387"/>
      <c r="G83" s="187" t="s">
        <v>13</v>
      </c>
      <c r="H83" s="191">
        <f>SUM(H81:H82)</f>
        <v>0</v>
      </c>
      <c r="I83" s="190">
        <f t="shared" ref="I83:S83" si="28">SUM(I81:I82)</f>
        <v>0</v>
      </c>
      <c r="J83" s="190">
        <f t="shared" si="28"/>
        <v>0</v>
      </c>
      <c r="K83" s="193">
        <f>SUM(K81:K82)</f>
        <v>0</v>
      </c>
      <c r="L83" s="191">
        <f t="shared" si="28"/>
        <v>0</v>
      </c>
      <c r="M83" s="190">
        <f t="shared" si="28"/>
        <v>0</v>
      </c>
      <c r="N83" s="190">
        <f t="shared" si="28"/>
        <v>0</v>
      </c>
      <c r="O83" s="193">
        <f t="shared" si="28"/>
        <v>0</v>
      </c>
      <c r="P83" s="191">
        <f t="shared" si="28"/>
        <v>0</v>
      </c>
      <c r="Q83" s="190">
        <f t="shared" si="28"/>
        <v>0</v>
      </c>
      <c r="R83" s="190">
        <f t="shared" si="28"/>
        <v>0</v>
      </c>
      <c r="S83" s="193">
        <f t="shared" si="28"/>
        <v>0</v>
      </c>
      <c r="T83" s="570"/>
      <c r="U83" s="190">
        <f>SUM(U81)</f>
        <v>0</v>
      </c>
      <c r="V83" s="190">
        <f t="shared" ref="V83:W83" si="29">SUM(V81)</f>
        <v>0</v>
      </c>
      <c r="W83" s="192">
        <f t="shared" si="29"/>
        <v>0</v>
      </c>
      <c r="X83" s="265"/>
      <c r="AB83" s="3"/>
      <c r="AC83" s="3"/>
      <c r="AD83" s="3"/>
    </row>
    <row r="84" spans="1:30" s="91" customFormat="1" ht="17.25" customHeight="1" x14ac:dyDescent="0.2">
      <c r="A84" s="306" t="s">
        <v>19</v>
      </c>
      <c r="B84" s="307" t="s">
        <v>20</v>
      </c>
      <c r="C84" s="309" t="s">
        <v>198</v>
      </c>
      <c r="D84" s="312" t="s">
        <v>199</v>
      </c>
      <c r="E84" s="343" t="s">
        <v>54</v>
      </c>
      <c r="F84" s="387" t="s">
        <v>200</v>
      </c>
      <c r="G84" s="80" t="s">
        <v>14</v>
      </c>
      <c r="H84" s="226">
        <v>16.52</v>
      </c>
      <c r="I84" s="241"/>
      <c r="J84" s="241"/>
      <c r="K84" s="226">
        <v>16.52</v>
      </c>
      <c r="L84" s="226"/>
      <c r="M84" s="241"/>
      <c r="N84" s="241"/>
      <c r="O84" s="225"/>
      <c r="P84" s="226"/>
      <c r="Q84" s="241"/>
      <c r="R84" s="241"/>
      <c r="S84" s="225"/>
      <c r="T84" s="389" t="s">
        <v>186</v>
      </c>
      <c r="U84" s="372">
        <v>1</v>
      </c>
      <c r="V84" s="372">
        <v>0</v>
      </c>
      <c r="W84" s="368">
        <v>0</v>
      </c>
      <c r="X84" s="265"/>
      <c r="AB84" s="3"/>
      <c r="AC84" s="3"/>
      <c r="AD84" s="3"/>
    </row>
    <row r="85" spans="1:30" s="91" customFormat="1" ht="17.25" customHeight="1" x14ac:dyDescent="0.2">
      <c r="A85" s="306"/>
      <c r="B85" s="307"/>
      <c r="C85" s="309"/>
      <c r="D85" s="312"/>
      <c r="E85" s="343"/>
      <c r="F85" s="387"/>
      <c r="G85" s="80" t="s">
        <v>31</v>
      </c>
      <c r="H85" s="226">
        <v>29.032</v>
      </c>
      <c r="I85" s="241"/>
      <c r="J85" s="241"/>
      <c r="K85" s="226">
        <v>29.032</v>
      </c>
      <c r="L85" s="226"/>
      <c r="M85" s="241"/>
      <c r="N85" s="241"/>
      <c r="O85" s="225"/>
      <c r="P85" s="226"/>
      <c r="Q85" s="241"/>
      <c r="R85" s="241"/>
      <c r="S85" s="225"/>
      <c r="T85" s="389"/>
      <c r="U85" s="373"/>
      <c r="V85" s="373"/>
      <c r="W85" s="375"/>
      <c r="X85" s="265"/>
      <c r="AB85" s="3"/>
      <c r="AC85" s="3"/>
      <c r="AD85" s="3"/>
    </row>
    <row r="86" spans="1:30" s="91" customFormat="1" ht="17.25" customHeight="1" x14ac:dyDescent="0.2">
      <c r="A86" s="306"/>
      <c r="B86" s="307"/>
      <c r="C86" s="309"/>
      <c r="D86" s="312"/>
      <c r="E86" s="343"/>
      <c r="F86" s="387"/>
      <c r="G86" s="80" t="s">
        <v>58</v>
      </c>
      <c r="H86" s="226">
        <v>5.5970000000000004</v>
      </c>
      <c r="I86" s="241"/>
      <c r="J86" s="241"/>
      <c r="K86" s="226">
        <v>5.5970000000000004</v>
      </c>
      <c r="L86" s="226"/>
      <c r="M86" s="241"/>
      <c r="N86" s="241"/>
      <c r="O86" s="225"/>
      <c r="P86" s="226"/>
      <c r="Q86" s="241"/>
      <c r="R86" s="241"/>
      <c r="S86" s="225"/>
      <c r="T86" s="389"/>
      <c r="U86" s="374"/>
      <c r="V86" s="374"/>
      <c r="W86" s="369"/>
      <c r="X86" s="265"/>
      <c r="AB86" s="3"/>
      <c r="AC86" s="3"/>
      <c r="AD86" s="3"/>
    </row>
    <row r="87" spans="1:30" s="91" customFormat="1" ht="18.75" customHeight="1" x14ac:dyDescent="0.2">
      <c r="A87" s="306"/>
      <c r="B87" s="307"/>
      <c r="C87" s="309"/>
      <c r="D87" s="312"/>
      <c r="E87" s="343"/>
      <c r="F87" s="387"/>
      <c r="G87" s="187" t="s">
        <v>13</v>
      </c>
      <c r="H87" s="191">
        <f>SUM(H84:H86)</f>
        <v>51.149000000000001</v>
      </c>
      <c r="I87" s="190">
        <f t="shared" ref="I87:S87" si="30">SUM(I84:I85)</f>
        <v>0</v>
      </c>
      <c r="J87" s="190">
        <f t="shared" si="30"/>
        <v>0</v>
      </c>
      <c r="K87" s="193">
        <f>SUM(K84:K86)</f>
        <v>51.149000000000001</v>
      </c>
      <c r="L87" s="191">
        <f t="shared" si="30"/>
        <v>0</v>
      </c>
      <c r="M87" s="190">
        <f t="shared" si="30"/>
        <v>0</v>
      </c>
      <c r="N87" s="190">
        <f t="shared" si="30"/>
        <v>0</v>
      </c>
      <c r="O87" s="193">
        <f t="shared" si="30"/>
        <v>0</v>
      </c>
      <c r="P87" s="191">
        <f>SUM(P84:P85)</f>
        <v>0</v>
      </c>
      <c r="Q87" s="190">
        <f t="shared" si="30"/>
        <v>0</v>
      </c>
      <c r="R87" s="190">
        <f t="shared" si="30"/>
        <v>0</v>
      </c>
      <c r="S87" s="193">
        <f t="shared" si="30"/>
        <v>0</v>
      </c>
      <c r="T87" s="389"/>
      <c r="U87" s="190">
        <f>SUM(U84)</f>
        <v>1</v>
      </c>
      <c r="V87" s="190">
        <f t="shared" ref="V87:W87" si="31">SUM(V84)</f>
        <v>0</v>
      </c>
      <c r="W87" s="192">
        <f t="shared" si="31"/>
        <v>0</v>
      </c>
      <c r="X87" s="265"/>
      <c r="AB87" s="3"/>
      <c r="AC87" s="3"/>
      <c r="AD87" s="3"/>
    </row>
    <row r="88" spans="1:30" s="91" customFormat="1" ht="18.75" customHeight="1" x14ac:dyDescent="0.2">
      <c r="A88" s="306" t="s">
        <v>19</v>
      </c>
      <c r="B88" s="307" t="s">
        <v>20</v>
      </c>
      <c r="C88" s="308" t="s">
        <v>218</v>
      </c>
      <c r="D88" s="305" t="s">
        <v>219</v>
      </c>
      <c r="E88" s="378" t="s">
        <v>54</v>
      </c>
      <c r="F88" s="379" t="s">
        <v>48</v>
      </c>
      <c r="G88" s="188" t="s">
        <v>31</v>
      </c>
      <c r="H88" s="223">
        <v>170</v>
      </c>
      <c r="I88" s="246"/>
      <c r="J88" s="246"/>
      <c r="K88" s="224">
        <v>170</v>
      </c>
      <c r="L88" s="223"/>
      <c r="M88" s="246"/>
      <c r="N88" s="246"/>
      <c r="O88" s="224"/>
      <c r="P88" s="223"/>
      <c r="Q88" s="246"/>
      <c r="R88" s="246"/>
      <c r="S88" s="224"/>
      <c r="T88" s="380" t="s">
        <v>222</v>
      </c>
      <c r="U88" s="376">
        <v>0.8</v>
      </c>
      <c r="V88" s="376">
        <v>0</v>
      </c>
      <c r="W88" s="383">
        <v>0</v>
      </c>
      <c r="X88" s="265"/>
      <c r="AB88" s="3"/>
      <c r="AC88" s="3"/>
      <c r="AD88" s="3"/>
    </row>
    <row r="89" spans="1:30" s="91" customFormat="1" ht="18.75" customHeight="1" x14ac:dyDescent="0.2">
      <c r="A89" s="306"/>
      <c r="B89" s="307"/>
      <c r="C89" s="308"/>
      <c r="D89" s="305"/>
      <c r="E89" s="378"/>
      <c r="F89" s="379"/>
      <c r="G89" s="188" t="s">
        <v>58</v>
      </c>
      <c r="H89" s="223">
        <v>30</v>
      </c>
      <c r="I89" s="246"/>
      <c r="J89" s="246"/>
      <c r="K89" s="224">
        <v>30</v>
      </c>
      <c r="L89" s="223"/>
      <c r="M89" s="246"/>
      <c r="N89" s="246"/>
      <c r="O89" s="224"/>
      <c r="P89" s="223"/>
      <c r="Q89" s="246"/>
      <c r="R89" s="246"/>
      <c r="S89" s="224"/>
      <c r="T89" s="380"/>
      <c r="U89" s="381"/>
      <c r="V89" s="381"/>
      <c r="W89" s="384"/>
      <c r="X89" s="265"/>
      <c r="AB89" s="3"/>
      <c r="AC89" s="3"/>
      <c r="AD89" s="3"/>
    </row>
    <row r="90" spans="1:30" s="91" customFormat="1" ht="18.75" customHeight="1" x14ac:dyDescent="0.2">
      <c r="A90" s="306"/>
      <c r="B90" s="307"/>
      <c r="C90" s="308"/>
      <c r="D90" s="305"/>
      <c r="E90" s="378"/>
      <c r="F90" s="379"/>
      <c r="G90" s="188" t="s">
        <v>14</v>
      </c>
      <c r="H90" s="223">
        <v>60</v>
      </c>
      <c r="I90" s="287"/>
      <c r="J90" s="287"/>
      <c r="K90" s="224">
        <v>60</v>
      </c>
      <c r="L90" s="223"/>
      <c r="M90" s="246"/>
      <c r="N90" s="246"/>
      <c r="O90" s="224"/>
      <c r="P90" s="223"/>
      <c r="Q90" s="246"/>
      <c r="R90" s="246"/>
      <c r="S90" s="224"/>
      <c r="T90" s="380"/>
      <c r="U90" s="381"/>
      <c r="V90" s="381"/>
      <c r="W90" s="384"/>
      <c r="X90" s="265"/>
      <c r="AB90" s="3"/>
      <c r="AC90" s="3"/>
      <c r="AD90" s="3"/>
    </row>
    <row r="91" spans="1:30" s="91" customFormat="1" ht="26.25" customHeight="1" x14ac:dyDescent="0.2">
      <c r="A91" s="306"/>
      <c r="B91" s="307"/>
      <c r="C91" s="308"/>
      <c r="D91" s="305"/>
      <c r="E91" s="378"/>
      <c r="F91" s="379"/>
      <c r="G91" s="80" t="s">
        <v>71</v>
      </c>
      <c r="H91" s="223">
        <v>168</v>
      </c>
      <c r="I91" s="287"/>
      <c r="J91" s="287"/>
      <c r="K91" s="224">
        <v>168</v>
      </c>
      <c r="L91" s="226"/>
      <c r="M91" s="246"/>
      <c r="N91" s="246"/>
      <c r="O91" s="224"/>
      <c r="P91" s="223"/>
      <c r="Q91" s="246"/>
      <c r="R91" s="246"/>
      <c r="S91" s="224"/>
      <c r="T91" s="380"/>
      <c r="U91" s="377"/>
      <c r="V91" s="377"/>
      <c r="W91" s="385"/>
      <c r="X91" s="265"/>
      <c r="AB91" s="3"/>
      <c r="AC91" s="3"/>
      <c r="AD91" s="3"/>
    </row>
    <row r="92" spans="1:30" s="91" customFormat="1" ht="18.75" customHeight="1" x14ac:dyDescent="0.2">
      <c r="A92" s="306"/>
      <c r="B92" s="307"/>
      <c r="C92" s="308"/>
      <c r="D92" s="305"/>
      <c r="E92" s="378"/>
      <c r="F92" s="379"/>
      <c r="G92" s="189" t="s">
        <v>13</v>
      </c>
      <c r="H92" s="155">
        <f>SUM(H88:H91)</f>
        <v>428</v>
      </c>
      <c r="I92" s="155">
        <f t="shared" ref="I92:S92" si="32">SUM(I88:I91)</f>
        <v>0</v>
      </c>
      <c r="J92" s="155">
        <f t="shared" si="32"/>
        <v>0</v>
      </c>
      <c r="K92" s="155">
        <f t="shared" si="32"/>
        <v>428</v>
      </c>
      <c r="L92" s="155">
        <f t="shared" si="32"/>
        <v>0</v>
      </c>
      <c r="M92" s="155">
        <f t="shared" si="32"/>
        <v>0</v>
      </c>
      <c r="N92" s="155">
        <f t="shared" si="32"/>
        <v>0</v>
      </c>
      <c r="O92" s="155">
        <f t="shared" si="32"/>
        <v>0</v>
      </c>
      <c r="P92" s="155">
        <f t="shared" si="32"/>
        <v>0</v>
      </c>
      <c r="Q92" s="155">
        <f t="shared" si="32"/>
        <v>0</v>
      </c>
      <c r="R92" s="155">
        <f t="shared" si="32"/>
        <v>0</v>
      </c>
      <c r="S92" s="155">
        <f t="shared" si="32"/>
        <v>0</v>
      </c>
      <c r="T92" s="380"/>
      <c r="U92" s="151">
        <f>U88</f>
        <v>0.8</v>
      </c>
      <c r="V92" s="151">
        <f t="shared" ref="V92:W92" si="33">V88</f>
        <v>0</v>
      </c>
      <c r="W92" s="156">
        <f t="shared" si="33"/>
        <v>0</v>
      </c>
      <c r="X92" s="265"/>
      <c r="AB92" s="3"/>
      <c r="AC92" s="3"/>
      <c r="AD92" s="3"/>
    </row>
    <row r="93" spans="1:30" s="91" customFormat="1" ht="21" customHeight="1" x14ac:dyDescent="0.2">
      <c r="A93" s="306" t="s">
        <v>19</v>
      </c>
      <c r="B93" s="307" t="s">
        <v>20</v>
      </c>
      <c r="C93" s="308" t="s">
        <v>223</v>
      </c>
      <c r="D93" s="305" t="s">
        <v>224</v>
      </c>
      <c r="E93" s="378" t="s">
        <v>54</v>
      </c>
      <c r="F93" s="379" t="s">
        <v>20</v>
      </c>
      <c r="G93" s="188" t="s">
        <v>14</v>
      </c>
      <c r="H93" s="223">
        <v>14.5</v>
      </c>
      <c r="I93" s="246">
        <v>14.5</v>
      </c>
      <c r="J93" s="246"/>
      <c r="K93" s="224"/>
      <c r="L93" s="223"/>
      <c r="M93" s="246"/>
      <c r="N93" s="246"/>
      <c r="O93" s="224"/>
      <c r="P93" s="223"/>
      <c r="Q93" s="246"/>
      <c r="R93" s="246"/>
      <c r="S93" s="224"/>
      <c r="T93" s="380" t="s">
        <v>225</v>
      </c>
      <c r="U93" s="246">
        <v>4</v>
      </c>
      <c r="V93" s="246">
        <v>0</v>
      </c>
      <c r="W93" s="244">
        <v>0</v>
      </c>
      <c r="X93" s="265"/>
      <c r="AB93" s="3"/>
      <c r="AC93" s="3"/>
      <c r="AD93" s="3"/>
    </row>
    <row r="94" spans="1:30" s="91" customFormat="1" ht="18.75" customHeight="1" x14ac:dyDescent="0.2">
      <c r="A94" s="306"/>
      <c r="B94" s="307"/>
      <c r="C94" s="308"/>
      <c r="D94" s="305"/>
      <c r="E94" s="378"/>
      <c r="F94" s="379"/>
      <c r="G94" s="189" t="s">
        <v>13</v>
      </c>
      <c r="H94" s="155">
        <f>H93</f>
        <v>14.5</v>
      </c>
      <c r="I94" s="151">
        <f t="shared" ref="I94:S94" si="34">I93</f>
        <v>14.5</v>
      </c>
      <c r="J94" s="151">
        <f t="shared" si="34"/>
        <v>0</v>
      </c>
      <c r="K94" s="194">
        <f t="shared" si="34"/>
        <v>0</v>
      </c>
      <c r="L94" s="155">
        <f t="shared" si="34"/>
        <v>0</v>
      </c>
      <c r="M94" s="151">
        <f t="shared" si="34"/>
        <v>0</v>
      </c>
      <c r="N94" s="151">
        <f t="shared" si="34"/>
        <v>0</v>
      </c>
      <c r="O94" s="194">
        <f t="shared" si="34"/>
        <v>0</v>
      </c>
      <c r="P94" s="155">
        <f t="shared" si="34"/>
        <v>0</v>
      </c>
      <c r="Q94" s="151">
        <f t="shared" si="34"/>
        <v>0</v>
      </c>
      <c r="R94" s="151">
        <f t="shared" si="34"/>
        <v>0</v>
      </c>
      <c r="S94" s="194">
        <f t="shared" si="34"/>
        <v>0</v>
      </c>
      <c r="T94" s="380"/>
      <c r="U94" s="151">
        <f>U93</f>
        <v>4</v>
      </c>
      <c r="V94" s="151">
        <f t="shared" ref="V94:W94" si="35">V93</f>
        <v>0</v>
      </c>
      <c r="W94" s="156">
        <f t="shared" si="35"/>
        <v>0</v>
      </c>
      <c r="X94" s="265"/>
      <c r="AB94" s="3"/>
      <c r="AC94" s="3"/>
      <c r="AD94" s="3"/>
    </row>
    <row r="95" spans="1:30" s="91" customFormat="1" ht="18.75" customHeight="1" x14ac:dyDescent="0.2">
      <c r="A95" s="306" t="s">
        <v>19</v>
      </c>
      <c r="B95" s="307" t="s">
        <v>20</v>
      </c>
      <c r="C95" s="308" t="s">
        <v>229</v>
      </c>
      <c r="D95" s="312" t="s">
        <v>230</v>
      </c>
      <c r="E95" s="343" t="s">
        <v>54</v>
      </c>
      <c r="F95" s="387" t="s">
        <v>231</v>
      </c>
      <c r="G95" s="80" t="s">
        <v>69</v>
      </c>
      <c r="H95" s="226">
        <v>110</v>
      </c>
      <c r="I95" s="241">
        <v>0.1</v>
      </c>
      <c r="J95" s="241"/>
      <c r="K95" s="225">
        <v>109.9</v>
      </c>
      <c r="L95" s="226">
        <v>306</v>
      </c>
      <c r="M95" s="241"/>
      <c r="N95" s="241"/>
      <c r="O95" s="225">
        <v>306</v>
      </c>
      <c r="P95" s="226">
        <v>306</v>
      </c>
      <c r="Q95" s="241">
        <v>0.1</v>
      </c>
      <c r="R95" s="241"/>
      <c r="S95" s="225">
        <v>305.89999999999998</v>
      </c>
      <c r="T95" s="389" t="s">
        <v>166</v>
      </c>
      <c r="U95" s="391">
        <v>0</v>
      </c>
      <c r="V95" s="391">
        <v>0</v>
      </c>
      <c r="W95" s="467">
        <v>69398</v>
      </c>
      <c r="X95" s="265"/>
      <c r="AB95" s="3"/>
      <c r="AC95" s="3"/>
      <c r="AD95" s="3"/>
    </row>
    <row r="96" spans="1:30" s="91" customFormat="1" ht="22.5" customHeight="1" x14ac:dyDescent="0.2">
      <c r="A96" s="306"/>
      <c r="B96" s="307"/>
      <c r="C96" s="308"/>
      <c r="D96" s="312"/>
      <c r="E96" s="343"/>
      <c r="F96" s="387"/>
      <c r="G96" s="80" t="s">
        <v>242</v>
      </c>
      <c r="H96" s="266">
        <v>100</v>
      </c>
      <c r="I96" s="250"/>
      <c r="J96" s="250"/>
      <c r="K96" s="267">
        <v>100</v>
      </c>
      <c r="L96" s="266">
        <v>73</v>
      </c>
      <c r="M96" s="250"/>
      <c r="N96" s="250"/>
      <c r="O96" s="267">
        <v>73</v>
      </c>
      <c r="P96" s="266">
        <v>73</v>
      </c>
      <c r="Q96" s="250"/>
      <c r="R96" s="250"/>
      <c r="S96" s="267">
        <v>73</v>
      </c>
      <c r="T96" s="389"/>
      <c r="U96" s="391"/>
      <c r="V96" s="391"/>
      <c r="W96" s="467"/>
      <c r="X96" s="265"/>
      <c r="AB96" s="3"/>
      <c r="AC96" s="3"/>
      <c r="AD96" s="3"/>
    </row>
    <row r="97" spans="1:30" s="91" customFormat="1" ht="18.75" customHeight="1" x14ac:dyDescent="0.2">
      <c r="A97" s="306"/>
      <c r="B97" s="307"/>
      <c r="C97" s="308"/>
      <c r="D97" s="312"/>
      <c r="E97" s="343"/>
      <c r="F97" s="387"/>
      <c r="G97" s="80" t="s">
        <v>58</v>
      </c>
      <c r="H97" s="226">
        <v>48</v>
      </c>
      <c r="I97" s="241">
        <v>0.3</v>
      </c>
      <c r="J97" s="241">
        <v>0.3</v>
      </c>
      <c r="K97" s="225">
        <v>47.7</v>
      </c>
      <c r="L97" s="226">
        <v>99</v>
      </c>
      <c r="M97" s="241">
        <v>0.6</v>
      </c>
      <c r="N97" s="241">
        <v>0.5</v>
      </c>
      <c r="O97" s="225">
        <v>98.4</v>
      </c>
      <c r="P97" s="226">
        <v>99</v>
      </c>
      <c r="Q97" s="241">
        <v>0.6</v>
      </c>
      <c r="R97" s="241">
        <v>0.5</v>
      </c>
      <c r="S97" s="225">
        <v>98.4</v>
      </c>
      <c r="T97" s="389"/>
      <c r="U97" s="391"/>
      <c r="V97" s="391"/>
      <c r="W97" s="467"/>
      <c r="X97" s="265"/>
      <c r="AB97" s="3"/>
      <c r="AC97" s="3"/>
      <c r="AD97" s="3"/>
    </row>
    <row r="98" spans="1:30" s="91" customFormat="1" ht="18.75" customHeight="1" x14ac:dyDescent="0.2">
      <c r="A98" s="306"/>
      <c r="B98" s="307"/>
      <c r="C98" s="308"/>
      <c r="D98" s="312"/>
      <c r="E98" s="343"/>
      <c r="F98" s="387"/>
      <c r="G98" s="80" t="s">
        <v>31</v>
      </c>
      <c r="H98" s="226">
        <v>536</v>
      </c>
      <c r="I98" s="241">
        <v>3.3</v>
      </c>
      <c r="J98" s="241">
        <v>3.2</v>
      </c>
      <c r="K98" s="225">
        <v>532.70000000000005</v>
      </c>
      <c r="L98" s="226">
        <v>1125</v>
      </c>
      <c r="M98" s="241">
        <v>6.6</v>
      </c>
      <c r="N98" s="241">
        <v>6.4</v>
      </c>
      <c r="O98" s="225">
        <v>1118.4000000000001</v>
      </c>
      <c r="P98" s="226">
        <v>1125</v>
      </c>
      <c r="Q98" s="241">
        <v>6.6</v>
      </c>
      <c r="R98" s="241">
        <v>6.4</v>
      </c>
      <c r="S98" s="225">
        <v>1118.4000000000001</v>
      </c>
      <c r="T98" s="389"/>
      <c r="U98" s="391"/>
      <c r="V98" s="391"/>
      <c r="W98" s="467"/>
      <c r="X98" s="265"/>
      <c r="AB98" s="3"/>
      <c r="AC98" s="3"/>
      <c r="AD98" s="3"/>
    </row>
    <row r="99" spans="1:30" s="91" customFormat="1" ht="18.75" customHeight="1" x14ac:dyDescent="0.2">
      <c r="A99" s="313"/>
      <c r="B99" s="336"/>
      <c r="C99" s="337"/>
      <c r="D99" s="392"/>
      <c r="E99" s="386"/>
      <c r="F99" s="388"/>
      <c r="G99" s="227" t="s">
        <v>13</v>
      </c>
      <c r="H99" s="228">
        <f>SUM(H95:H98)</f>
        <v>794</v>
      </c>
      <c r="I99" s="229">
        <f t="shared" ref="I99:S99" si="36">SUM(I95:I98)</f>
        <v>3.6999999999999997</v>
      </c>
      <c r="J99" s="229">
        <f t="shared" si="36"/>
        <v>3.5</v>
      </c>
      <c r="K99" s="230">
        <f>SUM(K95:K98)</f>
        <v>790.30000000000007</v>
      </c>
      <c r="L99" s="228">
        <f t="shared" si="36"/>
        <v>1603</v>
      </c>
      <c r="M99" s="229">
        <f t="shared" si="36"/>
        <v>7.1999999999999993</v>
      </c>
      <c r="N99" s="229">
        <f t="shared" si="36"/>
        <v>6.9</v>
      </c>
      <c r="O99" s="230">
        <f t="shared" si="36"/>
        <v>1595.8000000000002</v>
      </c>
      <c r="P99" s="228">
        <f>SUM(P95:P98)</f>
        <v>1603</v>
      </c>
      <c r="Q99" s="229">
        <f t="shared" si="36"/>
        <v>7.3</v>
      </c>
      <c r="R99" s="229">
        <f t="shared" si="36"/>
        <v>6.9</v>
      </c>
      <c r="S99" s="230">
        <f t="shared" si="36"/>
        <v>1595.7</v>
      </c>
      <c r="T99" s="390"/>
      <c r="U99" s="229">
        <f>SUM(U95)</f>
        <v>0</v>
      </c>
      <c r="V99" s="229">
        <f t="shared" ref="V99:W99" si="37">SUM(V95)</f>
        <v>0</v>
      </c>
      <c r="W99" s="231">
        <f t="shared" si="37"/>
        <v>69398</v>
      </c>
      <c r="X99" s="265"/>
      <c r="AB99" s="3"/>
      <c r="AC99" s="3"/>
      <c r="AD99" s="3"/>
    </row>
    <row r="100" spans="1:30" s="91" customFormat="1" ht="18.75" customHeight="1" x14ac:dyDescent="0.2">
      <c r="A100" s="326" t="s">
        <v>19</v>
      </c>
      <c r="B100" s="307" t="s">
        <v>20</v>
      </c>
      <c r="C100" s="308" t="s">
        <v>245</v>
      </c>
      <c r="D100" s="311" t="s">
        <v>246</v>
      </c>
      <c r="E100" s="343" t="s">
        <v>54</v>
      </c>
      <c r="F100" s="387" t="s">
        <v>247</v>
      </c>
      <c r="G100" s="268" t="s">
        <v>14</v>
      </c>
      <c r="H100" s="241">
        <v>55</v>
      </c>
      <c r="I100" s="241">
        <v>55</v>
      </c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566" t="s">
        <v>248</v>
      </c>
      <c r="U100" s="241">
        <v>1</v>
      </c>
      <c r="V100" s="241">
        <v>0</v>
      </c>
      <c r="W100" s="241">
        <v>0</v>
      </c>
      <c r="X100" s="265"/>
      <c r="AB100" s="3"/>
      <c r="AC100" s="3"/>
      <c r="AD100" s="3"/>
    </row>
    <row r="101" spans="1:30" s="91" customFormat="1" ht="18.75" customHeight="1" x14ac:dyDescent="0.2">
      <c r="A101" s="326"/>
      <c r="B101" s="307"/>
      <c r="C101" s="308"/>
      <c r="D101" s="311"/>
      <c r="E101" s="343"/>
      <c r="F101" s="387"/>
      <c r="G101" s="269" t="s">
        <v>13</v>
      </c>
      <c r="H101" s="190">
        <f>H100</f>
        <v>55</v>
      </c>
      <c r="I101" s="190">
        <f t="shared" ref="I101:S101" si="38">I100</f>
        <v>55</v>
      </c>
      <c r="J101" s="190">
        <f t="shared" si="38"/>
        <v>0</v>
      </c>
      <c r="K101" s="190">
        <f t="shared" si="38"/>
        <v>0</v>
      </c>
      <c r="L101" s="190">
        <f t="shared" si="38"/>
        <v>0</v>
      </c>
      <c r="M101" s="190">
        <f t="shared" si="38"/>
        <v>0</v>
      </c>
      <c r="N101" s="190">
        <f t="shared" si="38"/>
        <v>0</v>
      </c>
      <c r="O101" s="190">
        <f t="shared" si="38"/>
        <v>0</v>
      </c>
      <c r="P101" s="190">
        <f t="shared" si="38"/>
        <v>0</v>
      </c>
      <c r="Q101" s="190">
        <f t="shared" si="38"/>
        <v>0</v>
      </c>
      <c r="R101" s="190">
        <f t="shared" si="38"/>
        <v>0</v>
      </c>
      <c r="S101" s="190">
        <f t="shared" si="38"/>
        <v>0</v>
      </c>
      <c r="T101" s="567"/>
      <c r="U101" s="190">
        <f>U100</f>
        <v>1</v>
      </c>
      <c r="V101" s="190">
        <f t="shared" ref="V101:W101" si="39">V100</f>
        <v>0</v>
      </c>
      <c r="W101" s="190">
        <f t="shared" si="39"/>
        <v>0</v>
      </c>
      <c r="X101" s="265"/>
      <c r="AB101" s="3"/>
      <c r="AC101" s="3"/>
      <c r="AD101" s="3"/>
    </row>
    <row r="102" spans="1:30" s="4" customFormat="1" ht="17.25" customHeight="1" thickBot="1" x14ac:dyDescent="0.25">
      <c r="A102" s="121" t="s">
        <v>19</v>
      </c>
      <c r="B102" s="122" t="s">
        <v>20</v>
      </c>
      <c r="C102" s="344" t="s">
        <v>15</v>
      </c>
      <c r="D102" s="344"/>
      <c r="E102" s="344"/>
      <c r="F102" s="344"/>
      <c r="G102" s="344"/>
      <c r="H102" s="117">
        <f>H49+H57+H52+H80+H67+H61+H71+H74+H83+H87+H92+H94+H99</f>
        <v>3472.0140000000001</v>
      </c>
      <c r="I102" s="117">
        <f t="shared" ref="I102:S102" si="40">I49+I57+I52+I80+I67+I61+I71+I74+I83+I87+I92+I94+I99</f>
        <v>50.77</v>
      </c>
      <c r="J102" s="117">
        <f t="shared" si="40"/>
        <v>22.713999999999999</v>
      </c>
      <c r="K102" s="117">
        <f t="shared" si="40"/>
        <v>3421.1869999999999</v>
      </c>
      <c r="L102" s="117">
        <f t="shared" si="40"/>
        <v>5627</v>
      </c>
      <c r="M102" s="117">
        <f t="shared" si="40"/>
        <v>31.3</v>
      </c>
      <c r="N102" s="117">
        <f t="shared" si="40"/>
        <v>13.9</v>
      </c>
      <c r="O102" s="117">
        <f t="shared" si="40"/>
        <v>5595.7000000000007</v>
      </c>
      <c r="P102" s="117">
        <f t="shared" si="40"/>
        <v>4218</v>
      </c>
      <c r="Q102" s="117">
        <f t="shared" si="40"/>
        <v>24.3</v>
      </c>
      <c r="R102" s="117">
        <f t="shared" si="40"/>
        <v>8.8000000000000007</v>
      </c>
      <c r="S102" s="117">
        <f t="shared" si="40"/>
        <v>4193.7</v>
      </c>
      <c r="T102" s="240" t="s">
        <v>24</v>
      </c>
      <c r="U102" s="240" t="s">
        <v>24</v>
      </c>
      <c r="V102" s="240" t="s">
        <v>24</v>
      </c>
      <c r="W102" s="240" t="s">
        <v>24</v>
      </c>
      <c r="X102" s="255"/>
      <c r="AB102" s="3"/>
      <c r="AC102" s="3"/>
      <c r="AD102" s="3"/>
    </row>
    <row r="103" spans="1:30" ht="15" customHeight="1" thickBot="1" x14ac:dyDescent="0.25">
      <c r="A103" s="238" t="s">
        <v>19</v>
      </c>
      <c r="B103" s="239" t="s">
        <v>21</v>
      </c>
      <c r="C103" s="365" t="s">
        <v>77</v>
      </c>
      <c r="D103" s="366"/>
      <c r="E103" s="366"/>
      <c r="F103" s="366"/>
      <c r="G103" s="366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66"/>
      <c r="U103" s="366"/>
      <c r="V103" s="366"/>
      <c r="W103" s="367"/>
      <c r="X103" s="255"/>
    </row>
    <row r="104" spans="1:30" ht="18" customHeight="1" x14ac:dyDescent="0.2">
      <c r="A104" s="335" t="s">
        <v>19</v>
      </c>
      <c r="B104" s="342" t="s">
        <v>21</v>
      </c>
      <c r="C104" s="325" t="s">
        <v>19</v>
      </c>
      <c r="D104" s="415" t="s">
        <v>146</v>
      </c>
      <c r="E104" s="357" t="s">
        <v>45</v>
      </c>
      <c r="F104" s="359">
        <v>16</v>
      </c>
      <c r="G104" s="20" t="s">
        <v>14</v>
      </c>
      <c r="H104" s="270">
        <v>100</v>
      </c>
      <c r="I104" s="243">
        <v>100</v>
      </c>
      <c r="J104" s="243"/>
      <c r="K104" s="271"/>
      <c r="L104" s="256">
        <v>120</v>
      </c>
      <c r="M104" s="245">
        <v>120</v>
      </c>
      <c r="N104" s="245"/>
      <c r="O104" s="264"/>
      <c r="P104" s="256">
        <v>120</v>
      </c>
      <c r="Q104" s="245">
        <v>120</v>
      </c>
      <c r="R104" s="245"/>
      <c r="S104" s="257"/>
      <c r="T104" s="575" t="s">
        <v>33</v>
      </c>
      <c r="U104" s="245">
        <v>1489</v>
      </c>
      <c r="V104" s="245">
        <v>1489</v>
      </c>
      <c r="W104" s="204">
        <v>1489</v>
      </c>
      <c r="X104" s="255"/>
      <c r="Y104" s="6"/>
    </row>
    <row r="105" spans="1:30" ht="15.75" customHeight="1" x14ac:dyDescent="0.2">
      <c r="A105" s="321"/>
      <c r="B105" s="314"/>
      <c r="C105" s="310"/>
      <c r="D105" s="416"/>
      <c r="E105" s="358"/>
      <c r="F105" s="360"/>
      <c r="G105" s="21" t="s">
        <v>13</v>
      </c>
      <c r="H105" s="78">
        <f t="shared" ref="H105:S105" si="41">SUM(H104:H104)</f>
        <v>100</v>
      </c>
      <c r="I105" s="67">
        <f t="shared" si="41"/>
        <v>100</v>
      </c>
      <c r="J105" s="67">
        <f t="shared" si="41"/>
        <v>0</v>
      </c>
      <c r="K105" s="79">
        <f t="shared" si="41"/>
        <v>0</v>
      </c>
      <c r="L105" s="78">
        <f t="shared" si="41"/>
        <v>120</v>
      </c>
      <c r="M105" s="67">
        <f t="shared" si="41"/>
        <v>120</v>
      </c>
      <c r="N105" s="67">
        <f t="shared" si="41"/>
        <v>0</v>
      </c>
      <c r="O105" s="79">
        <f t="shared" si="41"/>
        <v>0</v>
      </c>
      <c r="P105" s="78">
        <f t="shared" si="41"/>
        <v>120</v>
      </c>
      <c r="Q105" s="67">
        <f t="shared" si="41"/>
        <v>120</v>
      </c>
      <c r="R105" s="67">
        <f t="shared" si="41"/>
        <v>0</v>
      </c>
      <c r="S105" s="72">
        <f t="shared" si="41"/>
        <v>0</v>
      </c>
      <c r="T105" s="576"/>
      <c r="U105" s="67">
        <f>SUM(U104:U104)</f>
        <v>1489</v>
      </c>
      <c r="V105" s="67">
        <f>SUM(V104:V104)</f>
        <v>1489</v>
      </c>
      <c r="W105" s="72">
        <f>SUM(W104:W104)</f>
        <v>1489</v>
      </c>
      <c r="X105" s="255"/>
    </row>
    <row r="106" spans="1:30" ht="33" customHeight="1" x14ac:dyDescent="0.2">
      <c r="A106" s="321" t="s">
        <v>19</v>
      </c>
      <c r="B106" s="314" t="s">
        <v>21</v>
      </c>
      <c r="C106" s="310" t="s">
        <v>29</v>
      </c>
      <c r="D106" s="305" t="s">
        <v>163</v>
      </c>
      <c r="E106" s="355" t="s">
        <v>87</v>
      </c>
      <c r="F106" s="433" t="s">
        <v>82</v>
      </c>
      <c r="G106" s="80" t="s">
        <v>242</v>
      </c>
      <c r="H106" s="266">
        <v>216</v>
      </c>
      <c r="I106" s="250">
        <v>216</v>
      </c>
      <c r="J106" s="250"/>
      <c r="K106" s="267"/>
      <c r="L106" s="266">
        <v>400</v>
      </c>
      <c r="M106" s="250">
        <v>400</v>
      </c>
      <c r="N106" s="250"/>
      <c r="O106" s="267"/>
      <c r="P106" s="266">
        <v>83</v>
      </c>
      <c r="Q106" s="250">
        <v>83</v>
      </c>
      <c r="R106" s="250"/>
      <c r="S106" s="251"/>
      <c r="T106" s="577" t="s">
        <v>167</v>
      </c>
      <c r="U106" s="171" t="s">
        <v>216</v>
      </c>
      <c r="V106" s="118" t="s">
        <v>216</v>
      </c>
      <c r="W106" s="280" t="s">
        <v>254</v>
      </c>
      <c r="X106" s="255"/>
    </row>
    <row r="107" spans="1:30" ht="15" customHeight="1" x14ac:dyDescent="0.2">
      <c r="A107" s="321"/>
      <c r="B107" s="314"/>
      <c r="C107" s="398"/>
      <c r="D107" s="401"/>
      <c r="E107" s="356"/>
      <c r="F107" s="433"/>
      <c r="G107" s="92" t="s">
        <v>13</v>
      </c>
      <c r="H107" s="78">
        <f t="shared" ref="H107:S107" si="42">SUM(H106)</f>
        <v>216</v>
      </c>
      <c r="I107" s="67">
        <f t="shared" si="42"/>
        <v>216</v>
      </c>
      <c r="J107" s="67">
        <f t="shared" si="42"/>
        <v>0</v>
      </c>
      <c r="K107" s="79">
        <f t="shared" si="42"/>
        <v>0</v>
      </c>
      <c r="L107" s="78">
        <f t="shared" si="42"/>
        <v>400</v>
      </c>
      <c r="M107" s="67">
        <f t="shared" si="42"/>
        <v>400</v>
      </c>
      <c r="N107" s="67">
        <f t="shared" si="42"/>
        <v>0</v>
      </c>
      <c r="O107" s="79">
        <f t="shared" si="42"/>
        <v>0</v>
      </c>
      <c r="P107" s="78">
        <f t="shared" si="42"/>
        <v>83</v>
      </c>
      <c r="Q107" s="67">
        <f t="shared" si="42"/>
        <v>83</v>
      </c>
      <c r="R107" s="67">
        <f t="shared" si="42"/>
        <v>0</v>
      </c>
      <c r="S107" s="72">
        <f t="shared" si="42"/>
        <v>0</v>
      </c>
      <c r="T107" s="578"/>
      <c r="U107" s="119">
        <f>SUM(U106:U106)</f>
        <v>0</v>
      </c>
      <c r="V107" s="119">
        <f t="shared" ref="V107:W107" si="43">SUM(V106:V106)</f>
        <v>0</v>
      </c>
      <c r="W107" s="120">
        <f t="shared" si="43"/>
        <v>0</v>
      </c>
      <c r="X107" s="255"/>
    </row>
    <row r="108" spans="1:30" ht="17.25" customHeight="1" x14ac:dyDescent="0.2">
      <c r="A108" s="338">
        <v>1</v>
      </c>
      <c r="B108" s="340">
        <v>3</v>
      </c>
      <c r="C108" s="327">
        <v>9</v>
      </c>
      <c r="D108" s="330" t="s">
        <v>196</v>
      </c>
      <c r="E108" s="579" t="s">
        <v>54</v>
      </c>
      <c r="F108" s="349">
        <v>16</v>
      </c>
      <c r="G108" s="80" t="s">
        <v>14</v>
      </c>
      <c r="H108" s="226"/>
      <c r="I108" s="241"/>
      <c r="J108" s="241"/>
      <c r="K108" s="225"/>
      <c r="L108" s="226"/>
      <c r="M108" s="241"/>
      <c r="N108" s="241"/>
      <c r="O108" s="225"/>
      <c r="P108" s="226"/>
      <c r="Q108" s="241"/>
      <c r="R108" s="241"/>
      <c r="S108" s="242"/>
      <c r="T108" s="352" t="s">
        <v>197</v>
      </c>
      <c r="U108" s="372">
        <v>0</v>
      </c>
      <c r="V108" s="372">
        <v>0</v>
      </c>
      <c r="W108" s="368">
        <v>0</v>
      </c>
      <c r="X108" s="255"/>
    </row>
    <row r="109" spans="1:30" ht="17.25" customHeight="1" x14ac:dyDescent="0.2">
      <c r="A109" s="339"/>
      <c r="B109" s="341"/>
      <c r="C109" s="328"/>
      <c r="D109" s="331"/>
      <c r="E109" s="579"/>
      <c r="F109" s="350"/>
      <c r="G109" s="80" t="s">
        <v>58</v>
      </c>
      <c r="H109" s="226"/>
      <c r="I109" s="241"/>
      <c r="J109" s="241"/>
      <c r="K109" s="225"/>
      <c r="L109" s="226"/>
      <c r="M109" s="241"/>
      <c r="N109" s="241"/>
      <c r="O109" s="225"/>
      <c r="P109" s="226"/>
      <c r="Q109" s="241"/>
      <c r="R109" s="241"/>
      <c r="S109" s="242"/>
      <c r="T109" s="353"/>
      <c r="U109" s="374"/>
      <c r="V109" s="374"/>
      <c r="W109" s="369"/>
      <c r="X109" s="255"/>
    </row>
    <row r="110" spans="1:30" ht="33.75" customHeight="1" x14ac:dyDescent="0.2">
      <c r="A110" s="339"/>
      <c r="B110" s="341"/>
      <c r="C110" s="328"/>
      <c r="D110" s="331"/>
      <c r="E110" s="346"/>
      <c r="F110" s="350"/>
      <c r="G110" s="126" t="s">
        <v>13</v>
      </c>
      <c r="H110" s="180">
        <f>SUM(H108:H109)</f>
        <v>0</v>
      </c>
      <c r="I110" s="179">
        <f t="shared" ref="I110:S110" si="44">SUM(I108:I109)</f>
        <v>0</v>
      </c>
      <c r="J110" s="179">
        <f t="shared" si="44"/>
        <v>0</v>
      </c>
      <c r="K110" s="182">
        <f t="shared" si="44"/>
        <v>0</v>
      </c>
      <c r="L110" s="180">
        <f t="shared" si="44"/>
        <v>0</v>
      </c>
      <c r="M110" s="179">
        <f t="shared" si="44"/>
        <v>0</v>
      </c>
      <c r="N110" s="179">
        <f t="shared" si="44"/>
        <v>0</v>
      </c>
      <c r="O110" s="182">
        <f t="shared" si="44"/>
        <v>0</v>
      </c>
      <c r="P110" s="180">
        <f t="shared" si="44"/>
        <v>0</v>
      </c>
      <c r="Q110" s="179">
        <f t="shared" si="44"/>
        <v>0</v>
      </c>
      <c r="R110" s="179">
        <f t="shared" si="44"/>
        <v>0</v>
      </c>
      <c r="S110" s="181">
        <f t="shared" si="44"/>
        <v>0</v>
      </c>
      <c r="T110" s="353"/>
      <c r="U110" s="123">
        <f>SUM(U108)</f>
        <v>0</v>
      </c>
      <c r="V110" s="123">
        <f t="shared" ref="V110:W110" si="45">SUM(V108)</f>
        <v>0</v>
      </c>
      <c r="W110" s="205">
        <f t="shared" si="45"/>
        <v>0</v>
      </c>
      <c r="X110" s="255"/>
    </row>
    <row r="111" spans="1:30" ht="18" customHeight="1" x14ac:dyDescent="0.2">
      <c r="A111" s="338">
        <v>1</v>
      </c>
      <c r="B111" s="340">
        <v>3</v>
      </c>
      <c r="C111" s="327">
        <v>10</v>
      </c>
      <c r="D111" s="330" t="s">
        <v>221</v>
      </c>
      <c r="E111" s="346" t="s">
        <v>54</v>
      </c>
      <c r="F111" s="349" t="s">
        <v>226</v>
      </c>
      <c r="G111" s="80" t="s">
        <v>31</v>
      </c>
      <c r="H111" s="226"/>
      <c r="I111" s="241"/>
      <c r="J111" s="241"/>
      <c r="K111" s="225"/>
      <c r="L111" s="226">
        <v>148.161</v>
      </c>
      <c r="M111" s="241"/>
      <c r="N111" s="241"/>
      <c r="O111" s="225">
        <v>148.161</v>
      </c>
      <c r="P111" s="226"/>
      <c r="Q111" s="241"/>
      <c r="R111" s="241"/>
      <c r="S111" s="242"/>
      <c r="T111" s="352" t="s">
        <v>228</v>
      </c>
      <c r="U111" s="372">
        <v>0</v>
      </c>
      <c r="V111" s="372">
        <v>1</v>
      </c>
      <c r="W111" s="368">
        <v>0</v>
      </c>
      <c r="X111" s="255"/>
    </row>
    <row r="112" spans="1:30" ht="19.5" customHeight="1" x14ac:dyDescent="0.2">
      <c r="A112" s="339"/>
      <c r="B112" s="341"/>
      <c r="C112" s="328"/>
      <c r="D112" s="331"/>
      <c r="E112" s="347"/>
      <c r="F112" s="350"/>
      <c r="G112" s="80" t="s">
        <v>58</v>
      </c>
      <c r="H112" s="226"/>
      <c r="I112" s="241"/>
      <c r="J112" s="241"/>
      <c r="K112" s="225"/>
      <c r="L112" s="226">
        <v>26.140999999999998</v>
      </c>
      <c r="M112" s="241"/>
      <c r="N112" s="241"/>
      <c r="O112" s="225">
        <v>26.140999999999998</v>
      </c>
      <c r="P112" s="226"/>
      <c r="Q112" s="241"/>
      <c r="R112" s="241"/>
      <c r="S112" s="242"/>
      <c r="T112" s="353"/>
      <c r="U112" s="373"/>
      <c r="V112" s="373"/>
      <c r="W112" s="375"/>
      <c r="X112" s="255"/>
    </row>
    <row r="113" spans="1:30" ht="18" customHeight="1" x14ac:dyDescent="0.2">
      <c r="A113" s="339"/>
      <c r="B113" s="341"/>
      <c r="C113" s="328"/>
      <c r="D113" s="331"/>
      <c r="E113" s="347"/>
      <c r="F113" s="350"/>
      <c r="G113" s="80" t="s">
        <v>14</v>
      </c>
      <c r="H113" s="226">
        <v>20</v>
      </c>
      <c r="I113" s="241"/>
      <c r="J113" s="241"/>
      <c r="K113" s="225">
        <v>20</v>
      </c>
      <c r="L113" s="226">
        <v>163.02199999999999</v>
      </c>
      <c r="M113" s="241"/>
      <c r="N113" s="241"/>
      <c r="O113" s="225">
        <v>163.02199999999999</v>
      </c>
      <c r="P113" s="226"/>
      <c r="Q113" s="241"/>
      <c r="R113" s="241"/>
      <c r="S113" s="242"/>
      <c r="T113" s="353"/>
      <c r="U113" s="374"/>
      <c r="V113" s="374"/>
      <c r="W113" s="369"/>
      <c r="X113" s="255"/>
    </row>
    <row r="114" spans="1:30" ht="23.25" customHeight="1" x14ac:dyDescent="0.2">
      <c r="A114" s="548"/>
      <c r="B114" s="544"/>
      <c r="C114" s="329"/>
      <c r="D114" s="332"/>
      <c r="E114" s="348"/>
      <c r="F114" s="351"/>
      <c r="G114" s="195" t="s">
        <v>13</v>
      </c>
      <c r="H114" s="180">
        <f>SUM(H111:H113)</f>
        <v>20</v>
      </c>
      <c r="I114" s="180">
        <f t="shared" ref="I114:S114" si="46">SUM(I111:I113)</f>
        <v>0</v>
      </c>
      <c r="J114" s="180">
        <f t="shared" si="46"/>
        <v>0</v>
      </c>
      <c r="K114" s="180">
        <f t="shared" si="46"/>
        <v>20</v>
      </c>
      <c r="L114" s="180">
        <f t="shared" si="46"/>
        <v>337.32399999999996</v>
      </c>
      <c r="M114" s="180">
        <f t="shared" si="46"/>
        <v>0</v>
      </c>
      <c r="N114" s="180">
        <f t="shared" si="46"/>
        <v>0</v>
      </c>
      <c r="O114" s="180">
        <f t="shared" si="46"/>
        <v>337.32399999999996</v>
      </c>
      <c r="P114" s="180">
        <f t="shared" si="46"/>
        <v>0</v>
      </c>
      <c r="Q114" s="180">
        <f t="shared" si="46"/>
        <v>0</v>
      </c>
      <c r="R114" s="180">
        <f t="shared" si="46"/>
        <v>0</v>
      </c>
      <c r="S114" s="180">
        <f t="shared" si="46"/>
        <v>0</v>
      </c>
      <c r="T114" s="354"/>
      <c r="U114" s="68">
        <f>U111</f>
        <v>0</v>
      </c>
      <c r="V114" s="68">
        <f t="shared" ref="V114:W114" si="47">V111</f>
        <v>1</v>
      </c>
      <c r="W114" s="73">
        <f t="shared" si="47"/>
        <v>0</v>
      </c>
      <c r="X114" s="255"/>
    </row>
    <row r="115" spans="1:30" ht="51.75" customHeight="1" x14ac:dyDescent="0.2">
      <c r="A115" s="338">
        <v>1</v>
      </c>
      <c r="B115" s="340">
        <v>3</v>
      </c>
      <c r="C115" s="327">
        <v>11</v>
      </c>
      <c r="D115" s="330" t="s">
        <v>255</v>
      </c>
      <c r="E115" s="346" t="s">
        <v>54</v>
      </c>
      <c r="F115" s="349" t="s">
        <v>57</v>
      </c>
      <c r="G115" s="80" t="s">
        <v>14</v>
      </c>
      <c r="H115" s="226"/>
      <c r="I115" s="241"/>
      <c r="J115" s="241"/>
      <c r="K115" s="225"/>
      <c r="L115" s="226">
        <v>20</v>
      </c>
      <c r="M115" s="241"/>
      <c r="N115" s="241"/>
      <c r="O115" s="225">
        <v>20</v>
      </c>
      <c r="P115" s="226">
        <v>20</v>
      </c>
      <c r="Q115" s="241"/>
      <c r="R115" s="241"/>
      <c r="S115" s="242">
        <v>20</v>
      </c>
      <c r="T115" s="352" t="s">
        <v>227</v>
      </c>
      <c r="U115" s="241">
        <v>0</v>
      </c>
      <c r="V115" s="241">
        <v>2</v>
      </c>
      <c r="W115" s="251">
        <v>3</v>
      </c>
      <c r="X115" s="255"/>
    </row>
    <row r="116" spans="1:30" ht="43.5" customHeight="1" thickBot="1" x14ac:dyDescent="0.25">
      <c r="A116" s="545"/>
      <c r="B116" s="546"/>
      <c r="C116" s="547"/>
      <c r="D116" s="361"/>
      <c r="E116" s="362"/>
      <c r="F116" s="363"/>
      <c r="G116" s="196" t="s">
        <v>13</v>
      </c>
      <c r="H116" s="197">
        <f>H115</f>
        <v>0</v>
      </c>
      <c r="I116" s="198">
        <f t="shared" ref="I116:S116" si="48">I115</f>
        <v>0</v>
      </c>
      <c r="J116" s="198">
        <f t="shared" si="48"/>
        <v>0</v>
      </c>
      <c r="K116" s="199">
        <f t="shared" si="48"/>
        <v>0</v>
      </c>
      <c r="L116" s="197">
        <f t="shared" si="48"/>
        <v>20</v>
      </c>
      <c r="M116" s="198">
        <f t="shared" si="48"/>
        <v>0</v>
      </c>
      <c r="N116" s="198">
        <f t="shared" si="48"/>
        <v>0</v>
      </c>
      <c r="O116" s="199">
        <f t="shared" si="48"/>
        <v>20</v>
      </c>
      <c r="P116" s="197">
        <f t="shared" si="48"/>
        <v>20</v>
      </c>
      <c r="Q116" s="198">
        <f t="shared" si="48"/>
        <v>0</v>
      </c>
      <c r="R116" s="198">
        <f t="shared" si="48"/>
        <v>0</v>
      </c>
      <c r="S116" s="200">
        <f t="shared" si="48"/>
        <v>20</v>
      </c>
      <c r="T116" s="364"/>
      <c r="U116" s="201">
        <f>U115</f>
        <v>0</v>
      </c>
      <c r="V116" s="201">
        <f t="shared" ref="V116:W116" si="49">V115</f>
        <v>2</v>
      </c>
      <c r="W116" s="202">
        <f t="shared" si="49"/>
        <v>3</v>
      </c>
      <c r="X116" s="255"/>
    </row>
    <row r="117" spans="1:30" s="4" customFormat="1" ht="14.25" customHeight="1" thickBot="1" x14ac:dyDescent="0.25">
      <c r="A117" s="121" t="s">
        <v>19</v>
      </c>
      <c r="B117" s="122" t="s">
        <v>21</v>
      </c>
      <c r="C117" s="344" t="s">
        <v>15</v>
      </c>
      <c r="D117" s="344"/>
      <c r="E117" s="344"/>
      <c r="F117" s="344"/>
      <c r="G117" s="345"/>
      <c r="H117" s="117">
        <f>H105+H107+H110+H114+H116</f>
        <v>336</v>
      </c>
      <c r="I117" s="117">
        <f t="shared" ref="I117:S117" si="50">I105+I107+I110+I114+I116</f>
        <v>316</v>
      </c>
      <c r="J117" s="117">
        <f t="shared" si="50"/>
        <v>0</v>
      </c>
      <c r="K117" s="117">
        <f t="shared" si="50"/>
        <v>20</v>
      </c>
      <c r="L117" s="117">
        <f t="shared" si="50"/>
        <v>877.32399999999996</v>
      </c>
      <c r="M117" s="117">
        <f t="shared" si="50"/>
        <v>520</v>
      </c>
      <c r="N117" s="117">
        <f t="shared" si="50"/>
        <v>0</v>
      </c>
      <c r="O117" s="117">
        <f t="shared" si="50"/>
        <v>357.32399999999996</v>
      </c>
      <c r="P117" s="117">
        <f t="shared" si="50"/>
        <v>223</v>
      </c>
      <c r="Q117" s="117">
        <f t="shared" si="50"/>
        <v>203</v>
      </c>
      <c r="R117" s="117">
        <f t="shared" si="50"/>
        <v>0</v>
      </c>
      <c r="S117" s="117">
        <f t="shared" si="50"/>
        <v>20</v>
      </c>
      <c r="T117" s="240" t="s">
        <v>24</v>
      </c>
      <c r="U117" s="117" t="s">
        <v>24</v>
      </c>
      <c r="V117" s="117" t="s">
        <v>24</v>
      </c>
      <c r="W117" s="117" t="s">
        <v>24</v>
      </c>
      <c r="X117" s="255"/>
      <c r="AB117" s="3"/>
      <c r="AC117" s="3"/>
      <c r="AD117" s="3"/>
    </row>
    <row r="118" spans="1:30" ht="15" customHeight="1" thickBot="1" x14ac:dyDescent="0.25">
      <c r="A118" s="13" t="s">
        <v>19</v>
      </c>
      <c r="B118" s="15" t="s">
        <v>22</v>
      </c>
      <c r="C118" s="365" t="s">
        <v>75</v>
      </c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7"/>
      <c r="X118" s="255"/>
      <c r="Y118" s="6"/>
      <c r="Z118" s="61"/>
      <c r="AA118" s="61"/>
    </row>
    <row r="119" spans="1:30" ht="17.25" customHeight="1" x14ac:dyDescent="0.2">
      <c r="A119" s="335" t="s">
        <v>19</v>
      </c>
      <c r="B119" s="342" t="s">
        <v>22</v>
      </c>
      <c r="C119" s="325" t="s">
        <v>19</v>
      </c>
      <c r="D119" s="415" t="s">
        <v>26</v>
      </c>
      <c r="E119" s="333" t="s">
        <v>39</v>
      </c>
      <c r="F119" s="370">
        <v>16</v>
      </c>
      <c r="G119" s="173" t="s">
        <v>35</v>
      </c>
      <c r="H119" s="272">
        <v>1275</v>
      </c>
      <c r="I119" s="243"/>
      <c r="J119" s="243"/>
      <c r="K119" s="204">
        <v>1275</v>
      </c>
      <c r="L119" s="256">
        <v>1350</v>
      </c>
      <c r="M119" s="245"/>
      <c r="N119" s="245"/>
      <c r="O119" s="257">
        <v>1350</v>
      </c>
      <c r="P119" s="256">
        <v>1400</v>
      </c>
      <c r="Q119" s="245"/>
      <c r="R119" s="245"/>
      <c r="S119" s="257">
        <v>1400</v>
      </c>
      <c r="T119" s="420" t="s">
        <v>168</v>
      </c>
      <c r="U119" s="145">
        <v>1</v>
      </c>
      <c r="V119" s="245">
        <v>1</v>
      </c>
      <c r="W119" s="204">
        <v>1</v>
      </c>
      <c r="X119" s="255"/>
      <c r="Y119" s="6"/>
    </row>
    <row r="120" spans="1:30" ht="18.75" customHeight="1" x14ac:dyDescent="0.2">
      <c r="A120" s="321"/>
      <c r="B120" s="314"/>
      <c r="C120" s="310"/>
      <c r="D120" s="416"/>
      <c r="E120" s="334"/>
      <c r="F120" s="371"/>
      <c r="G120" s="152" t="s">
        <v>13</v>
      </c>
      <c r="H120" s="127">
        <f t="shared" ref="H120:S120" si="51">SUM(H119:H119)</f>
        <v>1275</v>
      </c>
      <c r="I120" s="67">
        <f t="shared" si="51"/>
        <v>0</v>
      </c>
      <c r="J120" s="67">
        <f t="shared" si="51"/>
        <v>0</v>
      </c>
      <c r="K120" s="72">
        <f t="shared" si="51"/>
        <v>1275</v>
      </c>
      <c r="L120" s="78">
        <f t="shared" si="51"/>
        <v>1350</v>
      </c>
      <c r="M120" s="67">
        <f t="shared" si="51"/>
        <v>0</v>
      </c>
      <c r="N120" s="67">
        <f t="shared" si="51"/>
        <v>0</v>
      </c>
      <c r="O120" s="72">
        <f t="shared" si="51"/>
        <v>1350</v>
      </c>
      <c r="P120" s="78">
        <f t="shared" si="51"/>
        <v>1400</v>
      </c>
      <c r="Q120" s="67">
        <f t="shared" si="51"/>
        <v>0</v>
      </c>
      <c r="R120" s="67">
        <f t="shared" si="51"/>
        <v>0</v>
      </c>
      <c r="S120" s="72">
        <f t="shared" si="51"/>
        <v>1400</v>
      </c>
      <c r="T120" s="411"/>
      <c r="U120" s="67">
        <f>SUM(U119:U119)</f>
        <v>1</v>
      </c>
      <c r="V120" s="67">
        <f>SUM(V119:V119)</f>
        <v>1</v>
      </c>
      <c r="W120" s="72">
        <f>SUM(W119:W119)</f>
        <v>1</v>
      </c>
      <c r="X120" s="255"/>
      <c r="Y120" s="6"/>
    </row>
    <row r="121" spans="1:30" ht="14.25" customHeight="1" x14ac:dyDescent="0.2">
      <c r="A121" s="321" t="s">
        <v>19</v>
      </c>
      <c r="B121" s="314" t="s">
        <v>22</v>
      </c>
      <c r="C121" s="310" t="s">
        <v>20</v>
      </c>
      <c r="D121" s="416" t="s">
        <v>36</v>
      </c>
      <c r="E121" s="412" t="s">
        <v>39</v>
      </c>
      <c r="F121" s="371">
        <v>16</v>
      </c>
      <c r="G121" s="174" t="s">
        <v>35</v>
      </c>
      <c r="H121" s="273">
        <v>350</v>
      </c>
      <c r="I121" s="241">
        <v>350</v>
      </c>
      <c r="J121" s="241"/>
      <c r="K121" s="242"/>
      <c r="L121" s="223">
        <v>520</v>
      </c>
      <c r="M121" s="246">
        <v>520</v>
      </c>
      <c r="N121" s="246"/>
      <c r="O121" s="244"/>
      <c r="P121" s="223">
        <v>550</v>
      </c>
      <c r="Q121" s="246">
        <v>550</v>
      </c>
      <c r="R121" s="246"/>
      <c r="S121" s="244"/>
      <c r="T121" s="411" t="s">
        <v>169</v>
      </c>
      <c r="U121" s="376">
        <v>907.7</v>
      </c>
      <c r="V121" s="376">
        <v>907.7</v>
      </c>
      <c r="W121" s="368">
        <v>907.7</v>
      </c>
      <c r="X121" s="255"/>
      <c r="Y121" s="6"/>
    </row>
    <row r="122" spans="1:30" ht="13.5" customHeight="1" x14ac:dyDescent="0.2">
      <c r="A122" s="321"/>
      <c r="B122" s="314"/>
      <c r="C122" s="310"/>
      <c r="D122" s="416"/>
      <c r="E122" s="413"/>
      <c r="F122" s="371"/>
      <c r="G122" s="247" t="s">
        <v>14</v>
      </c>
      <c r="H122" s="273"/>
      <c r="I122" s="241"/>
      <c r="J122" s="241"/>
      <c r="K122" s="242"/>
      <c r="L122" s="226"/>
      <c r="M122" s="241"/>
      <c r="N122" s="241"/>
      <c r="O122" s="242"/>
      <c r="P122" s="226"/>
      <c r="Q122" s="241"/>
      <c r="R122" s="241"/>
      <c r="S122" s="242"/>
      <c r="T122" s="411"/>
      <c r="U122" s="377"/>
      <c r="V122" s="377"/>
      <c r="W122" s="369"/>
      <c r="X122" s="255"/>
      <c r="Y122" s="6"/>
    </row>
    <row r="123" spans="1:30" ht="16.5" customHeight="1" x14ac:dyDescent="0.2">
      <c r="A123" s="321"/>
      <c r="B123" s="314"/>
      <c r="C123" s="310"/>
      <c r="D123" s="416"/>
      <c r="E123" s="334"/>
      <c r="F123" s="371"/>
      <c r="G123" s="152" t="s">
        <v>13</v>
      </c>
      <c r="H123" s="127">
        <f>SUM(H121:H122)</f>
        <v>350</v>
      </c>
      <c r="I123" s="67">
        <f t="shared" ref="I123:S123" si="52">SUM(I121:I122)</f>
        <v>350</v>
      </c>
      <c r="J123" s="67">
        <f t="shared" si="52"/>
        <v>0</v>
      </c>
      <c r="K123" s="72">
        <f t="shared" si="52"/>
        <v>0</v>
      </c>
      <c r="L123" s="78">
        <f t="shared" si="52"/>
        <v>520</v>
      </c>
      <c r="M123" s="67">
        <f t="shared" si="52"/>
        <v>520</v>
      </c>
      <c r="N123" s="67">
        <f t="shared" si="52"/>
        <v>0</v>
      </c>
      <c r="O123" s="72">
        <f t="shared" si="52"/>
        <v>0</v>
      </c>
      <c r="P123" s="78">
        <f t="shared" si="52"/>
        <v>550</v>
      </c>
      <c r="Q123" s="67">
        <f t="shared" si="52"/>
        <v>550</v>
      </c>
      <c r="R123" s="67">
        <f t="shared" si="52"/>
        <v>0</v>
      </c>
      <c r="S123" s="72">
        <f t="shared" si="52"/>
        <v>0</v>
      </c>
      <c r="T123" s="411"/>
      <c r="U123" s="67">
        <f>SUM(U121:U121)</f>
        <v>907.7</v>
      </c>
      <c r="V123" s="67">
        <f>SUM(V121:V121)</f>
        <v>907.7</v>
      </c>
      <c r="W123" s="72">
        <f>SUM(W121:W121)</f>
        <v>907.7</v>
      </c>
      <c r="X123" s="255"/>
      <c r="Y123" s="6"/>
    </row>
    <row r="124" spans="1:30" s="91" customFormat="1" ht="11.25" customHeight="1" x14ac:dyDescent="0.2">
      <c r="A124" s="321" t="s">
        <v>19</v>
      </c>
      <c r="B124" s="314" t="s">
        <v>22</v>
      </c>
      <c r="C124" s="310" t="s">
        <v>22</v>
      </c>
      <c r="D124" s="305" t="s">
        <v>172</v>
      </c>
      <c r="E124" s="408" t="s">
        <v>39</v>
      </c>
      <c r="F124" s="537" t="s">
        <v>57</v>
      </c>
      <c r="G124" s="93" t="s">
        <v>31</v>
      </c>
      <c r="H124" s="281">
        <v>330.4</v>
      </c>
      <c r="I124" s="259"/>
      <c r="J124" s="259"/>
      <c r="K124" s="260">
        <v>330.4</v>
      </c>
      <c r="L124" s="258">
        <v>150</v>
      </c>
      <c r="M124" s="259"/>
      <c r="N124" s="259"/>
      <c r="O124" s="260">
        <v>150</v>
      </c>
      <c r="P124" s="258"/>
      <c r="Q124" s="259"/>
      <c r="R124" s="259"/>
      <c r="S124" s="260"/>
      <c r="T124" s="424" t="s">
        <v>168</v>
      </c>
      <c r="U124" s="391">
        <v>0</v>
      </c>
      <c r="V124" s="574">
        <v>0.88</v>
      </c>
      <c r="W124" s="407">
        <v>0</v>
      </c>
      <c r="X124" s="265"/>
      <c r="Y124" s="94"/>
      <c r="AB124" s="3"/>
      <c r="AC124" s="3"/>
      <c r="AD124" s="3"/>
    </row>
    <row r="125" spans="1:30" s="91" customFormat="1" ht="11.25" customHeight="1" x14ac:dyDescent="0.2">
      <c r="A125" s="321"/>
      <c r="B125" s="314"/>
      <c r="C125" s="398"/>
      <c r="D125" s="401"/>
      <c r="E125" s="409"/>
      <c r="F125" s="584"/>
      <c r="G125" s="153" t="s">
        <v>184</v>
      </c>
      <c r="H125" s="281">
        <v>50</v>
      </c>
      <c r="I125" s="259"/>
      <c r="J125" s="259"/>
      <c r="K125" s="260">
        <v>50</v>
      </c>
      <c r="L125" s="258">
        <v>44.8</v>
      </c>
      <c r="M125" s="259"/>
      <c r="N125" s="259"/>
      <c r="O125" s="260">
        <v>44.8</v>
      </c>
      <c r="P125" s="258"/>
      <c r="Q125" s="259"/>
      <c r="R125" s="259"/>
      <c r="S125" s="260"/>
      <c r="T125" s="425"/>
      <c r="U125" s="391"/>
      <c r="V125" s="574"/>
      <c r="W125" s="407"/>
      <c r="X125" s="265"/>
      <c r="Y125" s="94"/>
      <c r="AB125" s="3"/>
      <c r="AC125" s="3"/>
      <c r="AD125" s="3"/>
    </row>
    <row r="126" spans="1:30" s="91" customFormat="1" ht="11.25" customHeight="1" x14ac:dyDescent="0.2">
      <c r="A126" s="321"/>
      <c r="B126" s="314"/>
      <c r="C126" s="398"/>
      <c r="D126" s="401"/>
      <c r="E126" s="409"/>
      <c r="F126" s="584"/>
      <c r="G126" s="93" t="s">
        <v>69</v>
      </c>
      <c r="H126" s="281">
        <v>39.200000000000003</v>
      </c>
      <c r="I126" s="259"/>
      <c r="J126" s="259"/>
      <c r="K126" s="260">
        <v>39.200000000000003</v>
      </c>
      <c r="L126" s="258">
        <v>28.9</v>
      </c>
      <c r="M126" s="259"/>
      <c r="N126" s="259"/>
      <c r="O126" s="260">
        <v>28.9</v>
      </c>
      <c r="P126" s="258"/>
      <c r="Q126" s="259"/>
      <c r="R126" s="259"/>
      <c r="S126" s="260"/>
      <c r="T126" s="425"/>
      <c r="U126" s="391"/>
      <c r="V126" s="574"/>
      <c r="W126" s="407"/>
      <c r="X126" s="265"/>
      <c r="Y126" s="94"/>
      <c r="AB126" s="3"/>
      <c r="AC126" s="3"/>
      <c r="AD126" s="3"/>
    </row>
    <row r="127" spans="1:30" s="91" customFormat="1" ht="11.25" customHeight="1" x14ac:dyDescent="0.2">
      <c r="A127" s="321"/>
      <c r="B127" s="314"/>
      <c r="C127" s="398"/>
      <c r="D127" s="401"/>
      <c r="E127" s="409"/>
      <c r="F127" s="584"/>
      <c r="G127" s="175" t="s">
        <v>71</v>
      </c>
      <c r="H127" s="281"/>
      <c r="I127" s="259"/>
      <c r="J127" s="259"/>
      <c r="K127" s="260"/>
      <c r="L127" s="258"/>
      <c r="M127" s="259"/>
      <c r="N127" s="259"/>
      <c r="O127" s="260"/>
      <c r="P127" s="258"/>
      <c r="Q127" s="259"/>
      <c r="R127" s="259"/>
      <c r="S127" s="260"/>
      <c r="T127" s="425"/>
      <c r="U127" s="391"/>
      <c r="V127" s="574"/>
      <c r="W127" s="407"/>
      <c r="X127" s="265"/>
      <c r="Y127" s="94"/>
      <c r="AB127" s="3"/>
      <c r="AC127" s="3"/>
      <c r="AD127" s="3"/>
    </row>
    <row r="128" spans="1:30" s="86" customFormat="1" ht="15.75" customHeight="1" x14ac:dyDescent="0.2">
      <c r="A128" s="315"/>
      <c r="B128" s="317"/>
      <c r="C128" s="410"/>
      <c r="D128" s="414"/>
      <c r="E128" s="409"/>
      <c r="F128" s="585"/>
      <c r="G128" s="154" t="s">
        <v>13</v>
      </c>
      <c r="H128" s="127">
        <f t="shared" ref="H128:S128" si="53">SUM(H124:H127)</f>
        <v>419.59999999999997</v>
      </c>
      <c r="I128" s="67">
        <f t="shared" si="53"/>
        <v>0</v>
      </c>
      <c r="J128" s="67">
        <f t="shared" si="53"/>
        <v>0</v>
      </c>
      <c r="K128" s="72">
        <f t="shared" si="53"/>
        <v>419.59999999999997</v>
      </c>
      <c r="L128" s="78">
        <f>SUM(L124:L127)</f>
        <v>223.70000000000002</v>
      </c>
      <c r="M128" s="67">
        <f t="shared" si="53"/>
        <v>0</v>
      </c>
      <c r="N128" s="67">
        <f t="shared" si="53"/>
        <v>0</v>
      </c>
      <c r="O128" s="72">
        <f>SUM(O124:O127)</f>
        <v>223.70000000000002</v>
      </c>
      <c r="P128" s="78">
        <f t="shared" si="53"/>
        <v>0</v>
      </c>
      <c r="Q128" s="67">
        <f t="shared" si="53"/>
        <v>0</v>
      </c>
      <c r="R128" s="67">
        <f t="shared" si="53"/>
        <v>0</v>
      </c>
      <c r="S128" s="72">
        <f t="shared" si="53"/>
        <v>0</v>
      </c>
      <c r="T128" s="425"/>
      <c r="U128" s="67">
        <f>SUM(U124:U127)</f>
        <v>0</v>
      </c>
      <c r="V128" s="67">
        <f>SUM(V124:V127)</f>
        <v>0.88</v>
      </c>
      <c r="W128" s="72">
        <f>SUM(W124:W127)</f>
        <v>0</v>
      </c>
      <c r="X128" s="265"/>
      <c r="Y128" s="95"/>
      <c r="AB128" s="3"/>
      <c r="AC128" s="3"/>
      <c r="AD128" s="3"/>
    </row>
    <row r="129" spans="1:30" s="86" customFormat="1" ht="14.25" customHeight="1" x14ac:dyDescent="0.2">
      <c r="A129" s="551" t="s">
        <v>19</v>
      </c>
      <c r="B129" s="307" t="s">
        <v>22</v>
      </c>
      <c r="C129" s="554">
        <v>7</v>
      </c>
      <c r="D129" s="311" t="s">
        <v>220</v>
      </c>
      <c r="E129" s="343" t="s">
        <v>150</v>
      </c>
      <c r="F129" s="405">
        <v>8.16</v>
      </c>
      <c r="G129" s="203" t="s">
        <v>31</v>
      </c>
      <c r="H129" s="273">
        <v>5</v>
      </c>
      <c r="I129" s="241"/>
      <c r="J129" s="241"/>
      <c r="K129" s="242">
        <v>5</v>
      </c>
      <c r="L129" s="226">
        <v>13</v>
      </c>
      <c r="M129" s="241"/>
      <c r="N129" s="241"/>
      <c r="O129" s="242">
        <v>13</v>
      </c>
      <c r="P129" s="226"/>
      <c r="Q129" s="241"/>
      <c r="R129" s="241"/>
      <c r="S129" s="242"/>
      <c r="T129" s="390" t="s">
        <v>170</v>
      </c>
      <c r="U129" s="372">
        <v>0</v>
      </c>
      <c r="V129" s="586">
        <v>0.14499999999999999</v>
      </c>
      <c r="W129" s="368">
        <v>0</v>
      </c>
      <c r="X129" s="265"/>
      <c r="Y129" s="95"/>
      <c r="AB129" s="3"/>
      <c r="AC129" s="3"/>
      <c r="AD129" s="3"/>
    </row>
    <row r="130" spans="1:30" s="86" customFormat="1" ht="12" customHeight="1" x14ac:dyDescent="0.2">
      <c r="A130" s="551"/>
      <c r="B130" s="307"/>
      <c r="C130" s="554"/>
      <c r="D130" s="311"/>
      <c r="E130" s="343"/>
      <c r="F130" s="405"/>
      <c r="G130" s="203" t="s">
        <v>14</v>
      </c>
      <c r="H130" s="273">
        <v>5</v>
      </c>
      <c r="I130" s="241"/>
      <c r="J130" s="241"/>
      <c r="K130" s="242">
        <v>5</v>
      </c>
      <c r="L130" s="226">
        <v>10</v>
      </c>
      <c r="M130" s="241"/>
      <c r="N130" s="241"/>
      <c r="O130" s="242">
        <v>10</v>
      </c>
      <c r="P130" s="226"/>
      <c r="Q130" s="241"/>
      <c r="R130" s="241"/>
      <c r="S130" s="242"/>
      <c r="T130" s="417"/>
      <c r="U130" s="374"/>
      <c r="V130" s="587"/>
      <c r="W130" s="369"/>
      <c r="X130" s="265"/>
      <c r="Y130" s="95"/>
      <c r="AB130" s="3"/>
      <c r="AC130" s="3"/>
      <c r="AD130" s="3"/>
    </row>
    <row r="131" spans="1:30" s="86" customFormat="1" ht="22.5" customHeight="1" thickBot="1" x14ac:dyDescent="0.25">
      <c r="A131" s="552"/>
      <c r="B131" s="553"/>
      <c r="C131" s="555"/>
      <c r="D131" s="403"/>
      <c r="E131" s="404"/>
      <c r="F131" s="406"/>
      <c r="G131" s="176" t="s">
        <v>13</v>
      </c>
      <c r="H131" s="172">
        <f>SUM(H129:H130)</f>
        <v>10</v>
      </c>
      <c r="I131" s="157">
        <f t="shared" ref="I131:S131" si="54">SUM(I129:I130)</f>
        <v>0</v>
      </c>
      <c r="J131" s="157">
        <f t="shared" si="54"/>
        <v>0</v>
      </c>
      <c r="K131" s="158">
        <f t="shared" si="54"/>
        <v>10</v>
      </c>
      <c r="L131" s="177">
        <f t="shared" si="54"/>
        <v>23</v>
      </c>
      <c r="M131" s="157">
        <f t="shared" si="54"/>
        <v>0</v>
      </c>
      <c r="N131" s="157">
        <f t="shared" si="54"/>
        <v>0</v>
      </c>
      <c r="O131" s="158">
        <f t="shared" si="54"/>
        <v>23</v>
      </c>
      <c r="P131" s="177">
        <f t="shared" si="54"/>
        <v>0</v>
      </c>
      <c r="Q131" s="157">
        <f t="shared" si="54"/>
        <v>0</v>
      </c>
      <c r="R131" s="157">
        <f t="shared" si="54"/>
        <v>0</v>
      </c>
      <c r="S131" s="158">
        <f t="shared" si="54"/>
        <v>0</v>
      </c>
      <c r="T131" s="418"/>
      <c r="U131" s="157">
        <f>U129</f>
        <v>0</v>
      </c>
      <c r="V131" s="178">
        <f t="shared" ref="V131:W131" si="55">V129</f>
        <v>0.14499999999999999</v>
      </c>
      <c r="W131" s="158">
        <f t="shared" si="55"/>
        <v>0</v>
      </c>
      <c r="X131" s="265"/>
      <c r="Y131" s="95"/>
      <c r="AB131" s="3"/>
      <c r="AC131" s="3"/>
      <c r="AD131" s="3"/>
    </row>
    <row r="132" spans="1:30" s="91" customFormat="1" ht="15" customHeight="1" thickBot="1" x14ac:dyDescent="0.25">
      <c r="A132" s="121" t="s">
        <v>19</v>
      </c>
      <c r="B132" s="122" t="s">
        <v>22</v>
      </c>
      <c r="C132" s="344" t="s">
        <v>15</v>
      </c>
      <c r="D132" s="344"/>
      <c r="E132" s="344"/>
      <c r="F132" s="344"/>
      <c r="G132" s="344"/>
      <c r="H132" s="117">
        <f>SUM(H120+H123+H128+H131)</f>
        <v>2054.6</v>
      </c>
      <c r="I132" s="117">
        <f t="shared" ref="I132:S132" si="56">SUM(I120+I123+I128+I131)</f>
        <v>350</v>
      </c>
      <c r="J132" s="117">
        <f t="shared" si="56"/>
        <v>0</v>
      </c>
      <c r="K132" s="117">
        <f t="shared" si="56"/>
        <v>1704.6</v>
      </c>
      <c r="L132" s="117">
        <f t="shared" si="56"/>
        <v>2116.6999999999998</v>
      </c>
      <c r="M132" s="117">
        <f t="shared" si="56"/>
        <v>520</v>
      </c>
      <c r="N132" s="117">
        <f t="shared" si="56"/>
        <v>0</v>
      </c>
      <c r="O132" s="117">
        <f t="shared" si="56"/>
        <v>1596.7</v>
      </c>
      <c r="P132" s="117">
        <f t="shared" si="56"/>
        <v>1950</v>
      </c>
      <c r="Q132" s="117">
        <f t="shared" si="56"/>
        <v>550</v>
      </c>
      <c r="R132" s="117">
        <f t="shared" si="56"/>
        <v>0</v>
      </c>
      <c r="S132" s="117">
        <f t="shared" si="56"/>
        <v>1400</v>
      </c>
      <c r="T132" s="240" t="s">
        <v>24</v>
      </c>
      <c r="U132" s="117" t="s">
        <v>24</v>
      </c>
      <c r="V132" s="117" t="s">
        <v>24</v>
      </c>
      <c r="W132" s="117" t="s">
        <v>24</v>
      </c>
      <c r="X132" s="265"/>
      <c r="Y132" s="94"/>
      <c r="AB132" s="3"/>
      <c r="AC132" s="3"/>
      <c r="AD132" s="3"/>
    </row>
    <row r="133" spans="1:30" s="91" customFormat="1" ht="19.5" customHeight="1" thickBot="1" x14ac:dyDescent="0.25">
      <c r="A133" s="10" t="s">
        <v>19</v>
      </c>
      <c r="B133" s="538" t="s">
        <v>16</v>
      </c>
      <c r="C133" s="539"/>
      <c r="D133" s="539"/>
      <c r="E133" s="539"/>
      <c r="F133" s="539"/>
      <c r="G133" s="540"/>
      <c r="H133" s="96">
        <f t="shared" ref="H133:S133" si="57">H45+H102+H117+H132</f>
        <v>7435.2150000000001</v>
      </c>
      <c r="I133" s="96">
        <f t="shared" si="57"/>
        <v>1659.0949999999998</v>
      </c>
      <c r="J133" s="96">
        <f t="shared" si="57"/>
        <v>306.572</v>
      </c>
      <c r="K133" s="96">
        <f t="shared" si="57"/>
        <v>5776.0969999999998</v>
      </c>
      <c r="L133" s="96">
        <f t="shared" si="57"/>
        <v>11232.624</v>
      </c>
      <c r="M133" s="96">
        <f t="shared" si="57"/>
        <v>2432.8999999999996</v>
      </c>
      <c r="N133" s="96">
        <f t="shared" si="57"/>
        <v>327.5</v>
      </c>
      <c r="O133" s="96">
        <f t="shared" si="57"/>
        <v>8799.7240000000002</v>
      </c>
      <c r="P133" s="96">
        <f t="shared" si="57"/>
        <v>9063.7999999999993</v>
      </c>
      <c r="Q133" s="96">
        <f t="shared" si="57"/>
        <v>2230.1</v>
      </c>
      <c r="R133" s="96">
        <f t="shared" si="57"/>
        <v>353.8</v>
      </c>
      <c r="S133" s="96">
        <f t="shared" si="57"/>
        <v>6833.7</v>
      </c>
      <c r="T133" s="69" t="s">
        <v>24</v>
      </c>
      <c r="U133" s="69" t="s">
        <v>24</v>
      </c>
      <c r="V133" s="69" t="s">
        <v>24</v>
      </c>
      <c r="W133" s="69" t="s">
        <v>24</v>
      </c>
      <c r="X133" s="265"/>
      <c r="Y133" s="94"/>
      <c r="AB133" s="3"/>
      <c r="AC133" s="3"/>
      <c r="AD133" s="3"/>
    </row>
    <row r="134" spans="1:30" s="91" customFormat="1" ht="16.5" customHeight="1" thickBot="1" x14ac:dyDescent="0.25">
      <c r="A134" s="159" t="s">
        <v>20</v>
      </c>
      <c r="B134" s="395" t="s">
        <v>72</v>
      </c>
      <c r="C134" s="396"/>
      <c r="D134" s="396"/>
      <c r="E134" s="396"/>
      <c r="F134" s="396"/>
      <c r="G134" s="396"/>
      <c r="H134" s="396"/>
      <c r="I134" s="396"/>
      <c r="J134" s="396"/>
      <c r="K134" s="396"/>
      <c r="L134" s="396"/>
      <c r="M134" s="396"/>
      <c r="N134" s="396"/>
      <c r="O134" s="396"/>
      <c r="P134" s="396"/>
      <c r="Q134" s="396"/>
      <c r="R134" s="396"/>
      <c r="S134" s="396"/>
      <c r="T134" s="396"/>
      <c r="U134" s="396"/>
      <c r="V134" s="396"/>
      <c r="W134" s="397"/>
      <c r="X134" s="265"/>
      <c r="Y134" s="94"/>
      <c r="AB134" s="3"/>
      <c r="AC134" s="3"/>
      <c r="AD134" s="3"/>
    </row>
    <row r="135" spans="1:30" s="91" customFormat="1" ht="18.75" customHeight="1" thickBot="1" x14ac:dyDescent="0.25">
      <c r="A135" s="13" t="s">
        <v>20</v>
      </c>
      <c r="B135" s="15" t="s">
        <v>19</v>
      </c>
      <c r="C135" s="365" t="s">
        <v>73</v>
      </c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7"/>
      <c r="X135" s="265"/>
      <c r="Y135" s="94"/>
      <c r="AB135" s="3"/>
      <c r="AC135" s="3"/>
      <c r="AD135" s="3"/>
    </row>
    <row r="136" spans="1:30" s="91" customFormat="1" ht="15.75" customHeight="1" x14ac:dyDescent="0.2">
      <c r="A136" s="335" t="s">
        <v>20</v>
      </c>
      <c r="B136" s="342" t="s">
        <v>19</v>
      </c>
      <c r="C136" s="325" t="s">
        <v>21</v>
      </c>
      <c r="D136" s="400" t="s">
        <v>176</v>
      </c>
      <c r="E136" s="541" t="s">
        <v>46</v>
      </c>
      <c r="F136" s="588" t="s">
        <v>20</v>
      </c>
      <c r="G136" s="97" t="s">
        <v>31</v>
      </c>
      <c r="H136" s="270"/>
      <c r="I136" s="243"/>
      <c r="J136" s="243"/>
      <c r="K136" s="204"/>
      <c r="L136" s="256"/>
      <c r="M136" s="245"/>
      <c r="N136" s="245"/>
      <c r="O136" s="257"/>
      <c r="P136" s="256"/>
      <c r="Q136" s="245"/>
      <c r="R136" s="245"/>
      <c r="S136" s="257"/>
      <c r="T136" s="580" t="s">
        <v>177</v>
      </c>
      <c r="U136" s="590">
        <v>25</v>
      </c>
      <c r="V136" s="423">
        <v>25</v>
      </c>
      <c r="W136" s="393">
        <v>25</v>
      </c>
      <c r="X136" s="265"/>
      <c r="AB136" s="3"/>
      <c r="AC136" s="3"/>
      <c r="AD136" s="3"/>
    </row>
    <row r="137" spans="1:30" s="91" customFormat="1" ht="15.75" customHeight="1" x14ac:dyDescent="0.2">
      <c r="A137" s="321"/>
      <c r="B137" s="314"/>
      <c r="C137" s="310"/>
      <c r="D137" s="305"/>
      <c r="E137" s="542"/>
      <c r="F137" s="537"/>
      <c r="G137" s="98" t="s">
        <v>71</v>
      </c>
      <c r="H137" s="226"/>
      <c r="I137" s="241"/>
      <c r="J137" s="241"/>
      <c r="K137" s="242"/>
      <c r="L137" s="223"/>
      <c r="M137" s="246"/>
      <c r="N137" s="246"/>
      <c r="O137" s="244"/>
      <c r="P137" s="223"/>
      <c r="Q137" s="246"/>
      <c r="R137" s="246"/>
      <c r="S137" s="244"/>
      <c r="T137" s="581"/>
      <c r="U137" s="591"/>
      <c r="V137" s="434"/>
      <c r="W137" s="394"/>
      <c r="X137" s="265"/>
      <c r="AB137" s="3"/>
      <c r="AC137" s="3"/>
      <c r="AD137" s="3"/>
    </row>
    <row r="138" spans="1:30" ht="16.5" customHeight="1" x14ac:dyDescent="0.2">
      <c r="A138" s="321"/>
      <c r="B138" s="314"/>
      <c r="C138" s="398"/>
      <c r="D138" s="401"/>
      <c r="E138" s="542"/>
      <c r="F138" s="584"/>
      <c r="G138" s="93" t="s">
        <v>14</v>
      </c>
      <c r="H138" s="226">
        <v>40</v>
      </c>
      <c r="I138" s="241">
        <v>40</v>
      </c>
      <c r="J138" s="241"/>
      <c r="K138" s="242"/>
      <c r="L138" s="223">
        <v>54</v>
      </c>
      <c r="M138" s="246">
        <v>54</v>
      </c>
      <c r="N138" s="246"/>
      <c r="O138" s="244"/>
      <c r="P138" s="223">
        <v>20</v>
      </c>
      <c r="Q138" s="246">
        <v>20</v>
      </c>
      <c r="R138" s="246"/>
      <c r="S138" s="244"/>
      <c r="T138" s="582"/>
      <c r="U138" s="592"/>
      <c r="V138" s="434"/>
      <c r="W138" s="394"/>
      <c r="X138" s="255"/>
      <c r="Y138" s="6"/>
    </row>
    <row r="139" spans="1:30" ht="15" customHeight="1" thickBot="1" x14ac:dyDescent="0.25">
      <c r="A139" s="322"/>
      <c r="B139" s="323"/>
      <c r="C139" s="399"/>
      <c r="D139" s="402"/>
      <c r="E139" s="543"/>
      <c r="F139" s="589"/>
      <c r="G139" s="99" t="s">
        <v>13</v>
      </c>
      <c r="H139" s="100">
        <f t="shared" ref="H139:S139" si="58">SUM(H136:H138)</f>
        <v>40</v>
      </c>
      <c r="I139" s="70">
        <f t="shared" si="58"/>
        <v>40</v>
      </c>
      <c r="J139" s="70">
        <f t="shared" si="58"/>
        <v>0</v>
      </c>
      <c r="K139" s="74">
        <f>SUM(K136:K138)</f>
        <v>0</v>
      </c>
      <c r="L139" s="100">
        <f t="shared" si="58"/>
        <v>54</v>
      </c>
      <c r="M139" s="70">
        <f t="shared" si="58"/>
        <v>54</v>
      </c>
      <c r="N139" s="70">
        <f t="shared" si="58"/>
        <v>0</v>
      </c>
      <c r="O139" s="74">
        <f t="shared" si="58"/>
        <v>0</v>
      </c>
      <c r="P139" s="100">
        <f t="shared" si="58"/>
        <v>20</v>
      </c>
      <c r="Q139" s="70">
        <f t="shared" si="58"/>
        <v>20</v>
      </c>
      <c r="R139" s="70">
        <f t="shared" si="58"/>
        <v>0</v>
      </c>
      <c r="S139" s="74">
        <f t="shared" si="58"/>
        <v>0</v>
      </c>
      <c r="T139" s="583"/>
      <c r="U139" s="100">
        <f>SUM(U136:U138)</f>
        <v>25</v>
      </c>
      <c r="V139" s="70">
        <f>SUM(V136:V138)</f>
        <v>25</v>
      </c>
      <c r="W139" s="74">
        <f>SUM(W136:W138)</f>
        <v>25</v>
      </c>
      <c r="X139" s="255"/>
      <c r="Y139" s="6"/>
    </row>
    <row r="140" spans="1:30" s="4" customFormat="1" ht="15" customHeight="1" thickBot="1" x14ac:dyDescent="0.25">
      <c r="A140" s="11" t="s">
        <v>20</v>
      </c>
      <c r="B140" s="12" t="s">
        <v>19</v>
      </c>
      <c r="C140" s="502" t="s">
        <v>15</v>
      </c>
      <c r="D140" s="502"/>
      <c r="E140" s="502"/>
      <c r="F140" s="502"/>
      <c r="G140" s="573"/>
      <c r="H140" s="101">
        <f>SUM(H139)</f>
        <v>40</v>
      </c>
      <c r="I140" s="101">
        <f t="shared" ref="I140:S140" si="59">SUM(I139)</f>
        <v>40</v>
      </c>
      <c r="J140" s="101">
        <f t="shared" si="59"/>
        <v>0</v>
      </c>
      <c r="K140" s="101">
        <f t="shared" si="59"/>
        <v>0</v>
      </c>
      <c r="L140" s="101">
        <f t="shared" si="59"/>
        <v>54</v>
      </c>
      <c r="M140" s="101">
        <f t="shared" si="59"/>
        <v>54</v>
      </c>
      <c r="N140" s="101">
        <f t="shared" si="59"/>
        <v>0</v>
      </c>
      <c r="O140" s="101">
        <f t="shared" si="59"/>
        <v>0</v>
      </c>
      <c r="P140" s="101">
        <f t="shared" si="59"/>
        <v>20</v>
      </c>
      <c r="Q140" s="101">
        <f t="shared" si="59"/>
        <v>20</v>
      </c>
      <c r="R140" s="101">
        <f t="shared" si="59"/>
        <v>0</v>
      </c>
      <c r="S140" s="130">
        <f t="shared" si="59"/>
        <v>0</v>
      </c>
      <c r="T140" s="14" t="s">
        <v>24</v>
      </c>
      <c r="U140" s="248" t="s">
        <v>24</v>
      </c>
      <c r="V140" s="248" t="s">
        <v>24</v>
      </c>
      <c r="W140" s="75" t="s">
        <v>24</v>
      </c>
      <c r="X140" s="255"/>
      <c r="Y140" s="16"/>
      <c r="AB140" s="3"/>
      <c r="AC140" s="3"/>
      <c r="AD140" s="3"/>
    </row>
    <row r="141" spans="1:30" s="4" customFormat="1" ht="12" customHeight="1" thickBot="1" x14ac:dyDescent="0.25">
      <c r="A141" s="10" t="s">
        <v>20</v>
      </c>
      <c r="B141" s="534" t="s">
        <v>16</v>
      </c>
      <c r="C141" s="535"/>
      <c r="D141" s="535"/>
      <c r="E141" s="535"/>
      <c r="F141" s="535"/>
      <c r="G141" s="536"/>
      <c r="H141" s="96">
        <f>H140</f>
        <v>40</v>
      </c>
      <c r="I141" s="96">
        <f t="shared" ref="I141:S141" si="60">I140</f>
        <v>40</v>
      </c>
      <c r="J141" s="96">
        <f t="shared" si="60"/>
        <v>0</v>
      </c>
      <c r="K141" s="96">
        <f t="shared" si="60"/>
        <v>0</v>
      </c>
      <c r="L141" s="96">
        <f t="shared" si="60"/>
        <v>54</v>
      </c>
      <c r="M141" s="96">
        <f t="shared" si="60"/>
        <v>54</v>
      </c>
      <c r="N141" s="96">
        <f t="shared" si="60"/>
        <v>0</v>
      </c>
      <c r="O141" s="96">
        <f t="shared" si="60"/>
        <v>0</v>
      </c>
      <c r="P141" s="96">
        <f t="shared" si="60"/>
        <v>20</v>
      </c>
      <c r="Q141" s="96">
        <f t="shared" si="60"/>
        <v>20</v>
      </c>
      <c r="R141" s="96">
        <f t="shared" si="60"/>
        <v>0</v>
      </c>
      <c r="S141" s="131">
        <f t="shared" si="60"/>
        <v>0</v>
      </c>
      <c r="T141" s="17" t="s">
        <v>24</v>
      </c>
      <c r="U141" s="84" t="s">
        <v>24</v>
      </c>
      <c r="V141" s="84" t="s">
        <v>24</v>
      </c>
      <c r="W141" s="76" t="s">
        <v>24</v>
      </c>
      <c r="X141" s="255"/>
      <c r="Y141" s="16"/>
      <c r="AB141" s="3"/>
      <c r="AC141" s="3"/>
      <c r="AD141" s="3"/>
    </row>
    <row r="142" spans="1:30" s="4" customFormat="1" ht="14.25" customHeight="1" thickBot="1" x14ac:dyDescent="0.25">
      <c r="A142" s="531" t="s">
        <v>17</v>
      </c>
      <c r="B142" s="532"/>
      <c r="C142" s="532"/>
      <c r="D142" s="532"/>
      <c r="E142" s="532"/>
      <c r="F142" s="532"/>
      <c r="G142" s="533"/>
      <c r="H142" s="102">
        <f>H133+H141</f>
        <v>7475.2150000000001</v>
      </c>
      <c r="I142" s="102">
        <f t="shared" ref="I142:S142" si="61">I133+I141</f>
        <v>1699.0949999999998</v>
      </c>
      <c r="J142" s="102">
        <f t="shared" si="61"/>
        <v>306.572</v>
      </c>
      <c r="K142" s="102">
        <f>K133+K141</f>
        <v>5776.0969999999998</v>
      </c>
      <c r="L142" s="102">
        <f>L133+L141</f>
        <v>11286.624</v>
      </c>
      <c r="M142" s="102">
        <f t="shared" si="61"/>
        <v>2486.8999999999996</v>
      </c>
      <c r="N142" s="102">
        <f t="shared" si="61"/>
        <v>327.5</v>
      </c>
      <c r="O142" s="102">
        <f t="shared" si="61"/>
        <v>8799.7240000000002</v>
      </c>
      <c r="P142" s="102">
        <f t="shared" si="61"/>
        <v>9083.7999999999993</v>
      </c>
      <c r="Q142" s="102">
        <f t="shared" si="61"/>
        <v>2250.1</v>
      </c>
      <c r="R142" s="102">
        <f t="shared" si="61"/>
        <v>353.8</v>
      </c>
      <c r="S142" s="132">
        <f t="shared" si="61"/>
        <v>6833.7</v>
      </c>
      <c r="T142" s="18" t="s">
        <v>24</v>
      </c>
      <c r="U142" s="83" t="s">
        <v>24</v>
      </c>
      <c r="V142" s="83" t="s">
        <v>24</v>
      </c>
      <c r="W142" s="77" t="s">
        <v>24</v>
      </c>
      <c r="X142" s="255"/>
      <c r="Y142" s="16"/>
      <c r="AB142" s="3"/>
      <c r="AC142" s="3"/>
      <c r="AD142" s="3"/>
    </row>
    <row r="143" spans="1:30" s="4" customFormat="1" ht="13.5" customHeight="1" x14ac:dyDescent="0.2">
      <c r="A143" s="2"/>
      <c r="B143" s="2"/>
      <c r="C143" s="2"/>
      <c r="D143" s="2"/>
      <c r="E143" s="2"/>
      <c r="F143" s="2"/>
      <c r="G143" s="2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2"/>
      <c r="U143" s="2"/>
      <c r="V143" s="2"/>
      <c r="W143" s="2"/>
      <c r="X143" s="255"/>
      <c r="Y143" s="16"/>
    </row>
    <row r="144" spans="1:30" s="4" customFormat="1" ht="13.5" customHeight="1" x14ac:dyDescent="0.2">
      <c r="A144" s="1"/>
      <c r="B144" s="1"/>
      <c r="C144" s="2"/>
      <c r="D144" s="2"/>
      <c r="E144" s="2"/>
      <c r="F144" s="2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7"/>
      <c r="U144" s="1"/>
      <c r="V144" s="1"/>
      <c r="W144" s="1"/>
      <c r="X144" s="255"/>
      <c r="Y144" s="16"/>
    </row>
    <row r="145" spans="1:25" s="4" customFormat="1" ht="22.5" customHeight="1" thickBot="1" x14ac:dyDescent="0.25">
      <c r="A145" s="5"/>
      <c r="B145" s="5"/>
      <c r="C145" s="5"/>
      <c r="D145" s="5"/>
      <c r="E145" s="5"/>
      <c r="F145" s="5"/>
      <c r="G145" s="5"/>
      <c r="H145" s="103" t="s">
        <v>178</v>
      </c>
      <c r="I145" s="104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8"/>
      <c r="U145" s="5"/>
      <c r="V145" s="5"/>
      <c r="W145" s="5"/>
      <c r="X145" s="255"/>
      <c r="Y145" s="16"/>
    </row>
    <row r="146" spans="1:25" s="4" customFormat="1" ht="13.5" customHeight="1" x14ac:dyDescent="0.2">
      <c r="A146" s="515" t="s">
        <v>18</v>
      </c>
      <c r="B146" s="516"/>
      <c r="C146" s="525" t="s">
        <v>42</v>
      </c>
      <c r="D146" s="525"/>
      <c r="E146" s="525"/>
      <c r="F146" s="525"/>
      <c r="G146" s="162" t="s">
        <v>14</v>
      </c>
      <c r="H146" s="168">
        <f t="shared" ref="H146:S146" si="62">H15+H17+H20+H23+H26+H29+H32+H47+H51+H68+H75+H104+H122+H138+H108+H81+H72+H39+H84+H41+H90+H93+H130+H65+H113+H43+H37+H115</f>
        <v>1743.3150000000001</v>
      </c>
      <c r="I146" s="234">
        <f t="shared" si="62"/>
        <v>1038.135</v>
      </c>
      <c r="J146" s="234">
        <f t="shared" si="62"/>
        <v>283</v>
      </c>
      <c r="K146" s="236">
        <f t="shared" si="62"/>
        <v>705.22</v>
      </c>
      <c r="L146" s="168">
        <f t="shared" si="62"/>
        <v>3738.7219999999998</v>
      </c>
      <c r="M146" s="234">
        <f t="shared" si="62"/>
        <v>1495.7</v>
      </c>
      <c r="N146" s="234">
        <f t="shared" si="62"/>
        <v>313.60000000000002</v>
      </c>
      <c r="O146" s="235">
        <f t="shared" si="62"/>
        <v>2243.0219999999999</v>
      </c>
      <c r="P146" s="237">
        <f t="shared" si="62"/>
        <v>3591.3</v>
      </c>
      <c r="Q146" s="234">
        <f t="shared" si="62"/>
        <v>1551.3</v>
      </c>
      <c r="R146" s="234">
        <f t="shared" si="62"/>
        <v>345</v>
      </c>
      <c r="S146" s="235">
        <f t="shared" si="62"/>
        <v>2040</v>
      </c>
      <c r="T146" s="7"/>
      <c r="U146" s="82"/>
      <c r="V146" s="82"/>
      <c r="W146" s="41"/>
      <c r="X146" s="274"/>
      <c r="Y146" s="16"/>
    </row>
    <row r="147" spans="1:25" s="4" customFormat="1" ht="13.5" customHeight="1" x14ac:dyDescent="0.2">
      <c r="A147" s="517"/>
      <c r="B147" s="518"/>
      <c r="C147" s="524" t="s">
        <v>209</v>
      </c>
      <c r="D147" s="524"/>
      <c r="E147" s="524"/>
      <c r="F147" s="524"/>
      <c r="G147" s="163" t="s">
        <v>35</v>
      </c>
      <c r="H147" s="169">
        <f t="shared" ref="H147:S147" si="63">H119+H121</f>
        <v>1625</v>
      </c>
      <c r="I147" s="136">
        <f t="shared" si="63"/>
        <v>350</v>
      </c>
      <c r="J147" s="136">
        <f t="shared" si="63"/>
        <v>0</v>
      </c>
      <c r="K147" s="214">
        <f t="shared" si="63"/>
        <v>1275</v>
      </c>
      <c r="L147" s="169">
        <f>L119+L121</f>
        <v>1870</v>
      </c>
      <c r="M147" s="136">
        <f t="shared" si="63"/>
        <v>520</v>
      </c>
      <c r="N147" s="136">
        <f t="shared" si="63"/>
        <v>0</v>
      </c>
      <c r="O147" s="160">
        <f t="shared" si="63"/>
        <v>1350</v>
      </c>
      <c r="P147" s="166">
        <f t="shared" si="63"/>
        <v>1950</v>
      </c>
      <c r="Q147" s="136">
        <f t="shared" si="63"/>
        <v>550</v>
      </c>
      <c r="R147" s="136">
        <f t="shared" si="63"/>
        <v>0</v>
      </c>
      <c r="S147" s="160">
        <f t="shared" si="63"/>
        <v>1400</v>
      </c>
      <c r="T147" s="7"/>
      <c r="U147" s="7"/>
      <c r="V147" s="7"/>
      <c r="W147" s="7"/>
      <c r="X147" s="255"/>
      <c r="Y147" s="16"/>
    </row>
    <row r="148" spans="1:25" s="4" customFormat="1" ht="13.5" customHeight="1" x14ac:dyDescent="0.2">
      <c r="A148" s="517"/>
      <c r="B148" s="518"/>
      <c r="C148" s="524" t="s">
        <v>44</v>
      </c>
      <c r="D148" s="524"/>
      <c r="E148" s="524"/>
      <c r="F148" s="524"/>
      <c r="G148" s="163" t="s">
        <v>31</v>
      </c>
      <c r="H148" s="169">
        <f>H53+H78+H124+H62+H58+H34+H136+H73+H85+H88+H129+H98+H111</f>
        <v>2639.8469999999998</v>
      </c>
      <c r="I148" s="136">
        <f t="shared" ref="I148:S148" si="64">I53+I78+I124+I62+I58+I34+I136+I73+I85+I88+I129+I98+I111</f>
        <v>33.867999999999995</v>
      </c>
      <c r="J148" s="136">
        <f t="shared" si="64"/>
        <v>22.783999999999999</v>
      </c>
      <c r="K148" s="214">
        <f t="shared" si="64"/>
        <v>2605.9789999999994</v>
      </c>
      <c r="L148" s="169">
        <f t="shared" si="64"/>
        <v>2542.1610000000001</v>
      </c>
      <c r="M148" s="136">
        <f t="shared" si="64"/>
        <v>13.1</v>
      </c>
      <c r="N148" s="136">
        <f t="shared" si="64"/>
        <v>12.8</v>
      </c>
      <c r="O148" s="160">
        <f t="shared" si="64"/>
        <v>2529.0610000000001</v>
      </c>
      <c r="P148" s="166">
        <f t="shared" si="64"/>
        <v>1409</v>
      </c>
      <c r="Q148" s="136">
        <f t="shared" si="64"/>
        <v>8.4</v>
      </c>
      <c r="R148" s="136">
        <f t="shared" si="64"/>
        <v>8.1</v>
      </c>
      <c r="S148" s="160">
        <f t="shared" si="64"/>
        <v>1400.6000000000001</v>
      </c>
      <c r="T148" s="7"/>
      <c r="U148" s="7"/>
      <c r="V148" s="7"/>
      <c r="W148" s="7"/>
      <c r="X148" s="255"/>
      <c r="Y148" s="16"/>
    </row>
    <row r="149" spans="1:25" s="4" customFormat="1" ht="34.5" customHeight="1" x14ac:dyDescent="0.2">
      <c r="A149" s="517"/>
      <c r="B149" s="518"/>
      <c r="C149" s="523" t="s">
        <v>67</v>
      </c>
      <c r="D149" s="523"/>
      <c r="E149" s="523"/>
      <c r="F149" s="523"/>
      <c r="G149" s="163" t="s">
        <v>64</v>
      </c>
      <c r="H149" s="169">
        <v>0</v>
      </c>
      <c r="I149" s="136">
        <v>0</v>
      </c>
      <c r="J149" s="136">
        <v>0</v>
      </c>
      <c r="K149" s="214">
        <v>0</v>
      </c>
      <c r="L149" s="169">
        <v>0</v>
      </c>
      <c r="M149" s="136">
        <v>0</v>
      </c>
      <c r="N149" s="136">
        <v>0</v>
      </c>
      <c r="O149" s="160">
        <v>0</v>
      </c>
      <c r="P149" s="166">
        <v>0</v>
      </c>
      <c r="Q149" s="136">
        <v>0</v>
      </c>
      <c r="R149" s="136">
        <v>0</v>
      </c>
      <c r="S149" s="160">
        <v>0</v>
      </c>
      <c r="T149" s="7"/>
      <c r="U149" s="7"/>
      <c r="V149" s="7"/>
      <c r="W149" s="7"/>
      <c r="X149" s="255"/>
      <c r="Y149" s="16"/>
    </row>
    <row r="150" spans="1:25" s="4" customFormat="1" ht="22.5" customHeight="1" x14ac:dyDescent="0.2">
      <c r="A150" s="517"/>
      <c r="B150" s="518"/>
      <c r="C150" s="523" t="s">
        <v>85</v>
      </c>
      <c r="D150" s="523"/>
      <c r="E150" s="523"/>
      <c r="F150" s="523"/>
      <c r="G150" s="163" t="s">
        <v>53</v>
      </c>
      <c r="H150" s="169">
        <f t="shared" ref="H150:S150" si="65">H18+H30</f>
        <v>53.900000000000006</v>
      </c>
      <c r="I150" s="136">
        <f t="shared" si="65"/>
        <v>53.900000000000006</v>
      </c>
      <c r="J150" s="136">
        <f t="shared" si="65"/>
        <v>0</v>
      </c>
      <c r="K150" s="214">
        <f t="shared" si="65"/>
        <v>0</v>
      </c>
      <c r="L150" s="169">
        <f t="shared" si="65"/>
        <v>54.9</v>
      </c>
      <c r="M150" s="136">
        <f t="shared" si="65"/>
        <v>54.9</v>
      </c>
      <c r="N150" s="136">
        <f t="shared" si="65"/>
        <v>0</v>
      </c>
      <c r="O150" s="160">
        <f t="shared" si="65"/>
        <v>0</v>
      </c>
      <c r="P150" s="166">
        <f t="shared" si="65"/>
        <v>56.5</v>
      </c>
      <c r="Q150" s="136">
        <f t="shared" si="65"/>
        <v>56.5</v>
      </c>
      <c r="R150" s="136">
        <f t="shared" si="65"/>
        <v>0</v>
      </c>
      <c r="S150" s="160">
        <f t="shared" si="65"/>
        <v>0</v>
      </c>
      <c r="T150" s="7"/>
      <c r="U150" s="7"/>
      <c r="V150" s="7"/>
      <c r="W150" s="7"/>
      <c r="X150" s="255"/>
      <c r="Y150" s="16"/>
    </row>
    <row r="151" spans="1:25" s="4" customFormat="1" ht="23.25" customHeight="1" x14ac:dyDescent="0.2">
      <c r="A151" s="517"/>
      <c r="B151" s="518"/>
      <c r="C151" s="526" t="s">
        <v>83</v>
      </c>
      <c r="D151" s="526"/>
      <c r="E151" s="526"/>
      <c r="F151" s="526"/>
      <c r="G151" s="164" t="s">
        <v>69</v>
      </c>
      <c r="H151" s="170">
        <f>H56+H35+H126+H60+H77+H95</f>
        <v>379.80599999999998</v>
      </c>
      <c r="I151" s="137">
        <f t="shared" ref="I151:S151" si="66">I56+I35+I126+I60+I77+I95</f>
        <v>6.2999999999999989</v>
      </c>
      <c r="J151" s="137">
        <f t="shared" si="66"/>
        <v>0</v>
      </c>
      <c r="K151" s="215">
        <f t="shared" si="66"/>
        <v>373.5</v>
      </c>
      <c r="L151" s="170">
        <f t="shared" si="66"/>
        <v>1091.9000000000001</v>
      </c>
      <c r="M151" s="137">
        <f t="shared" si="66"/>
        <v>0</v>
      </c>
      <c r="N151" s="137">
        <f t="shared" si="66"/>
        <v>0</v>
      </c>
      <c r="O151" s="161">
        <f t="shared" si="66"/>
        <v>1091.9000000000001</v>
      </c>
      <c r="P151" s="167">
        <f t="shared" si="66"/>
        <v>579</v>
      </c>
      <c r="Q151" s="137">
        <f t="shared" si="66"/>
        <v>0.1</v>
      </c>
      <c r="R151" s="137">
        <f t="shared" si="66"/>
        <v>0</v>
      </c>
      <c r="S151" s="161">
        <f t="shared" si="66"/>
        <v>578.9</v>
      </c>
      <c r="T151" s="19"/>
      <c r="U151" s="71"/>
      <c r="V151" s="71"/>
      <c r="W151" s="71"/>
      <c r="X151" s="255"/>
      <c r="Y151" s="16"/>
    </row>
    <row r="152" spans="1:25" s="4" customFormat="1" ht="26.25" customHeight="1" x14ac:dyDescent="0.2">
      <c r="A152" s="517"/>
      <c r="B152" s="518"/>
      <c r="C152" s="526" t="s">
        <v>139</v>
      </c>
      <c r="D152" s="526"/>
      <c r="E152" s="526"/>
      <c r="F152" s="526"/>
      <c r="G152" s="164" t="s">
        <v>70</v>
      </c>
      <c r="H152" s="170">
        <v>0</v>
      </c>
      <c r="I152" s="137">
        <v>0</v>
      </c>
      <c r="J152" s="137">
        <v>0</v>
      </c>
      <c r="K152" s="215">
        <v>0</v>
      </c>
      <c r="L152" s="170">
        <v>0</v>
      </c>
      <c r="M152" s="137">
        <v>0</v>
      </c>
      <c r="N152" s="137">
        <v>0</v>
      </c>
      <c r="O152" s="161">
        <v>0</v>
      </c>
      <c r="P152" s="167">
        <v>0</v>
      </c>
      <c r="Q152" s="137">
        <v>0</v>
      </c>
      <c r="R152" s="137">
        <v>0</v>
      </c>
      <c r="S152" s="161">
        <v>0</v>
      </c>
      <c r="T152" s="19"/>
      <c r="U152" s="71"/>
      <c r="V152" s="71"/>
      <c r="W152" s="71"/>
      <c r="X152" s="255"/>
      <c r="Y152" s="16" t="s">
        <v>56</v>
      </c>
    </row>
    <row r="153" spans="1:25" s="4" customFormat="1" ht="30.75" customHeight="1" x14ac:dyDescent="0.2">
      <c r="A153" s="517"/>
      <c r="B153" s="518"/>
      <c r="C153" s="526" t="s">
        <v>84</v>
      </c>
      <c r="D153" s="526"/>
      <c r="E153" s="526"/>
      <c r="F153" s="526"/>
      <c r="G153" s="165" t="s">
        <v>71</v>
      </c>
      <c r="H153" s="170">
        <f>H48+H127+H137+H64+H76+H91</f>
        <v>168</v>
      </c>
      <c r="I153" s="137">
        <f t="shared" ref="I153:S153" si="67">I48+I127+I137+I64+I76+I91</f>
        <v>0</v>
      </c>
      <c r="J153" s="137">
        <f t="shared" si="67"/>
        <v>0</v>
      </c>
      <c r="K153" s="215">
        <f t="shared" si="67"/>
        <v>168</v>
      </c>
      <c r="L153" s="170">
        <f t="shared" si="67"/>
        <v>0</v>
      </c>
      <c r="M153" s="137">
        <f t="shared" si="67"/>
        <v>0</v>
      </c>
      <c r="N153" s="137">
        <f t="shared" si="67"/>
        <v>0</v>
      </c>
      <c r="O153" s="161">
        <f t="shared" si="67"/>
        <v>0</v>
      </c>
      <c r="P153" s="167">
        <f t="shared" si="67"/>
        <v>0</v>
      </c>
      <c r="Q153" s="137">
        <f t="shared" si="67"/>
        <v>0</v>
      </c>
      <c r="R153" s="137">
        <f t="shared" si="67"/>
        <v>0</v>
      </c>
      <c r="S153" s="161">
        <f t="shared" si="67"/>
        <v>0</v>
      </c>
      <c r="T153" s="19"/>
      <c r="U153" s="71"/>
      <c r="V153" s="71"/>
      <c r="W153" s="71"/>
      <c r="X153" s="255"/>
      <c r="Y153" s="16"/>
    </row>
    <row r="154" spans="1:25" s="4" customFormat="1" ht="13.5" customHeight="1" x14ac:dyDescent="0.2">
      <c r="A154" s="517"/>
      <c r="B154" s="518"/>
      <c r="C154" s="524" t="s">
        <v>86</v>
      </c>
      <c r="D154" s="524"/>
      <c r="E154" s="524"/>
      <c r="F154" s="524"/>
      <c r="G154" s="163" t="s">
        <v>58</v>
      </c>
      <c r="H154" s="169">
        <f>H54+H63+H59+H109+H82+H21+H89+H86+H97+H112+H79</f>
        <v>211.197</v>
      </c>
      <c r="I154" s="136">
        <f t="shared" ref="I154:S154" si="68">I54+I63+I59+I109+I82+I21+I89+I86+I97+I112+I79</f>
        <v>0.89200000000000013</v>
      </c>
      <c r="J154" s="136">
        <f t="shared" si="68"/>
        <v>0.78800000000000003</v>
      </c>
      <c r="K154" s="214">
        <f t="shared" si="68"/>
        <v>210.24799999999999</v>
      </c>
      <c r="L154" s="169">
        <f t="shared" si="68"/>
        <v>231.14099999999999</v>
      </c>
      <c r="M154" s="136">
        <f t="shared" si="68"/>
        <v>3.2</v>
      </c>
      <c r="N154" s="136">
        <f t="shared" si="68"/>
        <v>1.1000000000000001</v>
      </c>
      <c r="O154" s="160">
        <f t="shared" si="68"/>
        <v>227.941</v>
      </c>
      <c r="P154" s="166">
        <f t="shared" si="68"/>
        <v>121</v>
      </c>
      <c r="Q154" s="136">
        <f t="shared" si="68"/>
        <v>0.8</v>
      </c>
      <c r="R154" s="136">
        <f t="shared" si="68"/>
        <v>0.7</v>
      </c>
      <c r="S154" s="160">
        <f t="shared" si="68"/>
        <v>120.2</v>
      </c>
      <c r="T154" s="7"/>
      <c r="U154" s="7"/>
      <c r="V154" s="7" t="s">
        <v>56</v>
      </c>
      <c r="W154" s="7"/>
      <c r="X154" s="255"/>
      <c r="Y154" s="16"/>
    </row>
    <row r="155" spans="1:25" s="4" customFormat="1" ht="13.5" customHeight="1" x14ac:dyDescent="0.2">
      <c r="A155" s="517"/>
      <c r="B155" s="518"/>
      <c r="C155" s="524" t="s">
        <v>55</v>
      </c>
      <c r="D155" s="524"/>
      <c r="E155" s="524"/>
      <c r="F155" s="524"/>
      <c r="G155" s="163" t="s">
        <v>51</v>
      </c>
      <c r="H155" s="169">
        <f t="shared" ref="H155:S155" si="69">H24+H27+H50</f>
        <v>100</v>
      </c>
      <c r="I155" s="136">
        <f t="shared" si="69"/>
        <v>0</v>
      </c>
      <c r="J155" s="136">
        <f t="shared" si="69"/>
        <v>0</v>
      </c>
      <c r="K155" s="214">
        <f t="shared" si="69"/>
        <v>100</v>
      </c>
      <c r="L155" s="169">
        <f t="shared" si="69"/>
        <v>1200</v>
      </c>
      <c r="M155" s="136">
        <f t="shared" si="69"/>
        <v>0</v>
      </c>
      <c r="N155" s="136">
        <f t="shared" si="69"/>
        <v>0</v>
      </c>
      <c r="O155" s="160">
        <f t="shared" si="69"/>
        <v>1200</v>
      </c>
      <c r="P155" s="166">
        <f t="shared" si="69"/>
        <v>1200</v>
      </c>
      <c r="Q155" s="136">
        <f t="shared" si="69"/>
        <v>0</v>
      </c>
      <c r="R155" s="136">
        <f t="shared" si="69"/>
        <v>0</v>
      </c>
      <c r="S155" s="160">
        <f t="shared" si="69"/>
        <v>1200</v>
      </c>
      <c r="T155" s="7"/>
      <c r="U155" s="7"/>
      <c r="V155" s="7"/>
      <c r="W155" s="7"/>
      <c r="X155" s="255"/>
      <c r="Y155" s="16"/>
    </row>
    <row r="156" spans="1:25" s="4" customFormat="1" ht="13.5" customHeight="1" x14ac:dyDescent="0.2">
      <c r="A156" s="517"/>
      <c r="B156" s="518"/>
      <c r="C156" s="527" t="s">
        <v>43</v>
      </c>
      <c r="D156" s="527"/>
      <c r="E156" s="527"/>
      <c r="F156" s="527"/>
      <c r="G156" s="163" t="s">
        <v>184</v>
      </c>
      <c r="H156" s="169">
        <f>H125</f>
        <v>50</v>
      </c>
      <c r="I156" s="136">
        <f t="shared" ref="I156:S156" si="70">I125</f>
        <v>0</v>
      </c>
      <c r="J156" s="136">
        <f t="shared" si="70"/>
        <v>0</v>
      </c>
      <c r="K156" s="214">
        <f t="shared" si="70"/>
        <v>50</v>
      </c>
      <c r="L156" s="169">
        <f>L125</f>
        <v>44.8</v>
      </c>
      <c r="M156" s="136">
        <f t="shared" si="70"/>
        <v>0</v>
      </c>
      <c r="N156" s="136">
        <f t="shared" si="70"/>
        <v>0</v>
      </c>
      <c r="O156" s="160">
        <f t="shared" si="70"/>
        <v>44.8</v>
      </c>
      <c r="P156" s="166">
        <f t="shared" si="70"/>
        <v>0</v>
      </c>
      <c r="Q156" s="136">
        <f t="shared" si="70"/>
        <v>0</v>
      </c>
      <c r="R156" s="136">
        <f t="shared" si="70"/>
        <v>0</v>
      </c>
      <c r="S156" s="160">
        <f t="shared" si="70"/>
        <v>0</v>
      </c>
      <c r="T156" s="7"/>
      <c r="U156" s="7"/>
      <c r="V156" s="7"/>
      <c r="W156" s="7"/>
      <c r="X156" s="255"/>
      <c r="Y156" s="16"/>
    </row>
    <row r="157" spans="1:25" s="4" customFormat="1" ht="28.5" customHeight="1" thickBot="1" x14ac:dyDescent="0.25">
      <c r="A157" s="519"/>
      <c r="B157" s="520"/>
      <c r="C157" s="528" t="s">
        <v>243</v>
      </c>
      <c r="D157" s="529"/>
      <c r="E157" s="529"/>
      <c r="F157" s="530"/>
      <c r="G157" s="213" t="s">
        <v>242</v>
      </c>
      <c r="H157" s="183">
        <f>H106+H66+H55+H96</f>
        <v>504.15</v>
      </c>
      <c r="I157" s="282">
        <f t="shared" ref="I157:S157" si="71">I106+I66+I55+I96</f>
        <v>216</v>
      </c>
      <c r="J157" s="282">
        <f t="shared" si="71"/>
        <v>0</v>
      </c>
      <c r="K157" s="284">
        <f t="shared" si="71"/>
        <v>288.14999999999998</v>
      </c>
      <c r="L157" s="183">
        <f t="shared" si="71"/>
        <v>513</v>
      </c>
      <c r="M157" s="282">
        <f t="shared" si="71"/>
        <v>400</v>
      </c>
      <c r="N157" s="282">
        <f t="shared" si="71"/>
        <v>0</v>
      </c>
      <c r="O157" s="283">
        <f t="shared" si="71"/>
        <v>113</v>
      </c>
      <c r="P157" s="285">
        <f t="shared" si="71"/>
        <v>177</v>
      </c>
      <c r="Q157" s="282">
        <f t="shared" si="71"/>
        <v>83</v>
      </c>
      <c r="R157" s="282">
        <f t="shared" si="71"/>
        <v>0</v>
      </c>
      <c r="S157" s="283">
        <f t="shared" si="71"/>
        <v>94</v>
      </c>
      <c r="T157" s="7"/>
      <c r="U157" s="7"/>
      <c r="V157" s="7"/>
      <c r="W157" s="7"/>
      <c r="X157" s="255"/>
      <c r="Y157" s="16"/>
    </row>
    <row r="158" spans="1:25" s="4" customFormat="1" ht="13.5" customHeight="1" thickBot="1" x14ac:dyDescent="0.25">
      <c r="A158" s="521"/>
      <c r="B158" s="522"/>
      <c r="C158" s="513"/>
      <c r="D158" s="513"/>
      <c r="E158" s="513"/>
      <c r="F158" s="513"/>
      <c r="G158" s="514"/>
      <c r="H158" s="232">
        <f>SUM(H146:H157)</f>
        <v>7475.2149999999992</v>
      </c>
      <c r="I158" s="232">
        <f t="shared" ref="I158:S158" si="72">SUM(I146:I157)</f>
        <v>1699.095</v>
      </c>
      <c r="J158" s="232">
        <f t="shared" si="72"/>
        <v>306.572</v>
      </c>
      <c r="K158" s="232">
        <f t="shared" si="72"/>
        <v>5776.0969999999988</v>
      </c>
      <c r="L158" s="232">
        <f>SUM(L146:L157)</f>
        <v>11286.623999999998</v>
      </c>
      <c r="M158" s="232">
        <f t="shared" si="72"/>
        <v>2486.8999999999996</v>
      </c>
      <c r="N158" s="232">
        <f t="shared" si="72"/>
        <v>327.50000000000006</v>
      </c>
      <c r="O158" s="232">
        <f t="shared" si="72"/>
        <v>8799.7239999999983</v>
      </c>
      <c r="P158" s="232">
        <f t="shared" si="72"/>
        <v>9083.7999999999993</v>
      </c>
      <c r="Q158" s="232">
        <f t="shared" si="72"/>
        <v>2250.1000000000004</v>
      </c>
      <c r="R158" s="232">
        <f t="shared" si="72"/>
        <v>353.8</v>
      </c>
      <c r="S158" s="233">
        <f t="shared" si="72"/>
        <v>6833.7</v>
      </c>
      <c r="T158" s="2"/>
      <c r="U158" s="2"/>
      <c r="V158" s="2"/>
      <c r="W158" s="2"/>
      <c r="X158" s="255"/>
      <c r="Y158" s="16"/>
    </row>
    <row r="159" spans="1:25" s="91" customFormat="1" ht="22.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265"/>
      <c r="Y159" s="94"/>
    </row>
    <row r="160" spans="1:25" s="91" customFormat="1" ht="21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265"/>
      <c r="Y160" s="94"/>
    </row>
    <row r="161" spans="1:34" s="91" customFormat="1" ht="12.75" customHeight="1" x14ac:dyDescent="0.2">
      <c r="A161" s="3"/>
      <c r="B161" s="3"/>
      <c r="C161" s="3"/>
      <c r="D161" s="3"/>
      <c r="E161" s="3"/>
      <c r="F161" s="3"/>
      <c r="G161" s="3"/>
      <c r="H161" s="105"/>
      <c r="I161" s="105"/>
      <c r="J161" s="105"/>
      <c r="K161" s="105"/>
      <c r="L161" s="105"/>
      <c r="M161" s="105"/>
      <c r="N161" s="105"/>
      <c r="O161" s="105"/>
      <c r="P161" s="105"/>
      <c r="Q161" s="3"/>
      <c r="R161" s="105"/>
      <c r="S161" s="105"/>
      <c r="T161" s="3"/>
      <c r="U161" s="3"/>
      <c r="V161" s="3"/>
      <c r="W161" s="3"/>
      <c r="X161" s="265"/>
      <c r="Y161" s="94"/>
    </row>
    <row r="162" spans="1:34" s="86" customFormat="1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265"/>
      <c r="Y162" s="95"/>
    </row>
    <row r="163" spans="1:34" s="4" customFormat="1" ht="14.2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255"/>
      <c r="Y163" s="16"/>
    </row>
    <row r="164" spans="1:34" s="4" customFormat="1" ht="13.5" customHeight="1" x14ac:dyDescent="0.2">
      <c r="A164" s="3"/>
      <c r="B164" s="3"/>
      <c r="C164" s="3"/>
      <c r="D164" s="3"/>
      <c r="E164" s="3"/>
      <c r="F164" s="3"/>
      <c r="G164" s="3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3"/>
      <c r="U164" s="3"/>
      <c r="V164" s="3"/>
      <c r="W164" s="3"/>
      <c r="X164" s="255"/>
    </row>
    <row r="165" spans="1:34" s="4" customFormat="1" ht="14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255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s="4" customFormat="1" ht="14.2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255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s="6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253"/>
    </row>
    <row r="168" spans="1:34" ht="11.25" customHeight="1" x14ac:dyDescent="0.2">
      <c r="X168" s="25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1.25" customHeight="1" x14ac:dyDescent="0.2"/>
    <row r="172" spans="1:34" ht="33" customHeight="1" x14ac:dyDescent="0.2"/>
    <row r="174" spans="1:34" s="91" customFormat="1" ht="21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265"/>
    </row>
    <row r="175" spans="1:34" s="91" customFormat="1" ht="23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265"/>
    </row>
    <row r="176" spans="1:34" s="91" customFormat="1" ht="21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265"/>
      <c r="Y176" s="90"/>
      <c r="Z176" s="90"/>
      <c r="AA176" s="90"/>
      <c r="AB176" s="90"/>
      <c r="AC176" s="90"/>
      <c r="AD176" s="90"/>
      <c r="AE176" s="90"/>
      <c r="AF176" s="90"/>
      <c r="AG176" s="90"/>
    </row>
    <row r="177" ht="12.75" customHeight="1" x14ac:dyDescent="0.2"/>
    <row r="178" ht="12.75" customHeight="1" x14ac:dyDescent="0.2"/>
  </sheetData>
  <mergeCells count="397">
    <mergeCell ref="E84:E87"/>
    <mergeCell ref="F84:F87"/>
    <mergeCell ref="E81:E83"/>
    <mergeCell ref="C140:G140"/>
    <mergeCell ref="C119:C120"/>
    <mergeCell ref="C106:C107"/>
    <mergeCell ref="V124:V127"/>
    <mergeCell ref="D104:D105"/>
    <mergeCell ref="T104:T105"/>
    <mergeCell ref="T106:T107"/>
    <mergeCell ref="D108:D110"/>
    <mergeCell ref="E108:E110"/>
    <mergeCell ref="D106:D107"/>
    <mergeCell ref="C104:C105"/>
    <mergeCell ref="T136:T139"/>
    <mergeCell ref="U129:U130"/>
    <mergeCell ref="T119:T120"/>
    <mergeCell ref="T124:T128"/>
    <mergeCell ref="F124:F128"/>
    <mergeCell ref="V129:V130"/>
    <mergeCell ref="F136:F139"/>
    <mergeCell ref="U136:U138"/>
    <mergeCell ref="V136:V138"/>
    <mergeCell ref="U81:U82"/>
    <mergeCell ref="U72:U73"/>
    <mergeCell ref="T81:T83"/>
    <mergeCell ref="U84:U86"/>
    <mergeCell ref="T72:T74"/>
    <mergeCell ref="T75:T80"/>
    <mergeCell ref="V111:V113"/>
    <mergeCell ref="K68:K70"/>
    <mergeCell ref="O68:O70"/>
    <mergeCell ref="P68:P70"/>
    <mergeCell ref="Q68:Q70"/>
    <mergeCell ref="T108:T110"/>
    <mergeCell ref="T84:T87"/>
    <mergeCell ref="V84:V86"/>
    <mergeCell ref="W62:W66"/>
    <mergeCell ref="V53:V56"/>
    <mergeCell ref="W47:W48"/>
    <mergeCell ref="W53:W56"/>
    <mergeCell ref="W95:W98"/>
    <mergeCell ref="W108:W109"/>
    <mergeCell ref="V95:V98"/>
    <mergeCell ref="F100:F101"/>
    <mergeCell ref="T100:T101"/>
    <mergeCell ref="F88:F92"/>
    <mergeCell ref="V108:V109"/>
    <mergeCell ref="F106:F107"/>
    <mergeCell ref="U108:U109"/>
    <mergeCell ref="F53:F57"/>
    <mergeCell ref="N68:N70"/>
    <mergeCell ref="I68:I70"/>
    <mergeCell ref="J68:J70"/>
    <mergeCell ref="H68:H70"/>
    <mergeCell ref="F75:F80"/>
    <mergeCell ref="L68:L70"/>
    <mergeCell ref="M68:M70"/>
    <mergeCell ref="F81:F83"/>
    <mergeCell ref="F72:F74"/>
    <mergeCell ref="V58:V60"/>
    <mergeCell ref="U58:U60"/>
    <mergeCell ref="E62:E67"/>
    <mergeCell ref="E58:E61"/>
    <mergeCell ref="F58:F61"/>
    <mergeCell ref="W84:W86"/>
    <mergeCell ref="W23:W24"/>
    <mergeCell ref="W72:W73"/>
    <mergeCell ref="V72:V73"/>
    <mergeCell ref="W81:W82"/>
    <mergeCell ref="W68:W70"/>
    <mergeCell ref="U68:U70"/>
    <mergeCell ref="V81:V82"/>
    <mergeCell ref="W58:W60"/>
    <mergeCell ref="V68:V70"/>
    <mergeCell ref="V29:V30"/>
    <mergeCell ref="W29:W30"/>
    <mergeCell ref="W50:W51"/>
    <mergeCell ref="V23:V24"/>
    <mergeCell ref="U53:U56"/>
    <mergeCell ref="U75:U79"/>
    <mergeCell ref="V75:V79"/>
    <mergeCell ref="W75:W79"/>
    <mergeCell ref="U62:U66"/>
    <mergeCell ref="V62:V66"/>
    <mergeCell ref="F23:F25"/>
    <mergeCell ref="E68:E71"/>
    <mergeCell ref="M9:N9"/>
    <mergeCell ref="H9:H10"/>
    <mergeCell ref="E43:E44"/>
    <mergeCell ref="F43:F44"/>
    <mergeCell ref="E50:E52"/>
    <mergeCell ref="T41:T42"/>
    <mergeCell ref="R68:R70"/>
    <mergeCell ref="T29:T31"/>
    <mergeCell ref="T68:T71"/>
    <mergeCell ref="T62:T67"/>
    <mergeCell ref="T58:T61"/>
    <mergeCell ref="F37:F38"/>
    <mergeCell ref="T53:T57"/>
    <mergeCell ref="S68:S70"/>
    <mergeCell ref="A142:G142"/>
    <mergeCell ref="B141:G141"/>
    <mergeCell ref="F62:F67"/>
    <mergeCell ref="A136:A139"/>
    <mergeCell ref="F68:F71"/>
    <mergeCell ref="C62:C67"/>
    <mergeCell ref="C68:C71"/>
    <mergeCell ref="A72:A74"/>
    <mergeCell ref="C132:G132"/>
    <mergeCell ref="B133:G133"/>
    <mergeCell ref="E136:E139"/>
    <mergeCell ref="B111:B114"/>
    <mergeCell ref="F108:F110"/>
    <mergeCell ref="F121:F123"/>
    <mergeCell ref="A115:A116"/>
    <mergeCell ref="B115:B116"/>
    <mergeCell ref="C115:C116"/>
    <mergeCell ref="A111:A114"/>
    <mergeCell ref="G68:G70"/>
    <mergeCell ref="E75:E80"/>
    <mergeCell ref="E72:E74"/>
    <mergeCell ref="A129:A131"/>
    <mergeCell ref="B129:B131"/>
    <mergeCell ref="C129:C131"/>
    <mergeCell ref="C26:C28"/>
    <mergeCell ref="U26:U27"/>
    <mergeCell ref="E26:E28"/>
    <mergeCell ref="F26:F28"/>
    <mergeCell ref="T32:T33"/>
    <mergeCell ref="B17:B19"/>
    <mergeCell ref="C17:C19"/>
    <mergeCell ref="U29:U30"/>
    <mergeCell ref="F20:F22"/>
    <mergeCell ref="E20:E22"/>
    <mergeCell ref="D26:D28"/>
    <mergeCell ref="D23:D25"/>
    <mergeCell ref="E17:E19"/>
    <mergeCell ref="E23:E25"/>
    <mergeCell ref="D17:D19"/>
    <mergeCell ref="T26:T28"/>
    <mergeCell ref="C23:C25"/>
    <mergeCell ref="C20:C22"/>
    <mergeCell ref="U20:U21"/>
    <mergeCell ref="B26:B28"/>
    <mergeCell ref="U23:U24"/>
    <mergeCell ref="T20:T22"/>
    <mergeCell ref="T23:T25"/>
    <mergeCell ref="F32:F33"/>
    <mergeCell ref="C158:G158"/>
    <mergeCell ref="A146:B158"/>
    <mergeCell ref="C150:F150"/>
    <mergeCell ref="C148:F148"/>
    <mergeCell ref="C147:F147"/>
    <mergeCell ref="C146:F146"/>
    <mergeCell ref="C149:F149"/>
    <mergeCell ref="C152:F152"/>
    <mergeCell ref="C154:F154"/>
    <mergeCell ref="C151:F151"/>
    <mergeCell ref="C155:F155"/>
    <mergeCell ref="C153:F153"/>
    <mergeCell ref="C156:F156"/>
    <mergeCell ref="C157:F157"/>
    <mergeCell ref="A29:A31"/>
    <mergeCell ref="B29:B31"/>
    <mergeCell ref="C32:C33"/>
    <mergeCell ref="A37:A38"/>
    <mergeCell ref="B37:B38"/>
    <mergeCell ref="E37:E38"/>
    <mergeCell ref="D29:D31"/>
    <mergeCell ref="C29:C31"/>
    <mergeCell ref="B47:B49"/>
    <mergeCell ref="D47:D49"/>
    <mergeCell ref="C45:G45"/>
    <mergeCell ref="F41:F42"/>
    <mergeCell ref="D41:D42"/>
    <mergeCell ref="F39:F40"/>
    <mergeCell ref="D39:D40"/>
    <mergeCell ref="E39:E40"/>
    <mergeCell ref="E29:E31"/>
    <mergeCell ref="E41:E42"/>
    <mergeCell ref="F47:F49"/>
    <mergeCell ref="T1:W1"/>
    <mergeCell ref="F15:F16"/>
    <mergeCell ref="E15:E16"/>
    <mergeCell ref="C14:W14"/>
    <mergeCell ref="P9:P10"/>
    <mergeCell ref="Q9:R9"/>
    <mergeCell ref="S9:S10"/>
    <mergeCell ref="C15:C16"/>
    <mergeCell ref="A7:W7"/>
    <mergeCell ref="F8:F10"/>
    <mergeCell ref="A2:W2"/>
    <mergeCell ref="A5:W5"/>
    <mergeCell ref="A3:W3"/>
    <mergeCell ref="A6:W6"/>
    <mergeCell ref="A4:W4"/>
    <mergeCell ref="T8:W8"/>
    <mergeCell ref="A15:A16"/>
    <mergeCell ref="P8:S8"/>
    <mergeCell ref="A8:A10"/>
    <mergeCell ref="T9:T10"/>
    <mergeCell ref="B15:B16"/>
    <mergeCell ref="O9:O10"/>
    <mergeCell ref="K9:K10"/>
    <mergeCell ref="D8:D10"/>
    <mergeCell ref="A26:A28"/>
    <mergeCell ref="I9:J9"/>
    <mergeCell ref="L9:L10"/>
    <mergeCell ref="B8:B10"/>
    <mergeCell ref="C8:C10"/>
    <mergeCell ref="L8:O8"/>
    <mergeCell ref="G8:G10"/>
    <mergeCell ref="D20:D22"/>
    <mergeCell ref="E8:E10"/>
    <mergeCell ref="H8:K8"/>
    <mergeCell ref="A11:W11"/>
    <mergeCell ref="T15:T16"/>
    <mergeCell ref="D15:D16"/>
    <mergeCell ref="W26:W27"/>
    <mergeCell ref="W17:W18"/>
    <mergeCell ref="V17:V18"/>
    <mergeCell ref="U9:W9"/>
    <mergeCell ref="V26:V27"/>
    <mergeCell ref="V20:V21"/>
    <mergeCell ref="F17:F19"/>
    <mergeCell ref="T17:T19"/>
    <mergeCell ref="W20:W21"/>
    <mergeCell ref="B13:W13"/>
    <mergeCell ref="A12:W12"/>
    <mergeCell ref="A17:A19"/>
    <mergeCell ref="B20:B22"/>
    <mergeCell ref="U17:U18"/>
    <mergeCell ref="A23:A25"/>
    <mergeCell ref="B23:B25"/>
    <mergeCell ref="A20:A22"/>
    <mergeCell ref="F29:F31"/>
    <mergeCell ref="E53:E57"/>
    <mergeCell ref="E32:E33"/>
    <mergeCell ref="F34:F36"/>
    <mergeCell ref="A50:A52"/>
    <mergeCell ref="A47:A49"/>
    <mergeCell ref="A32:A33"/>
    <mergeCell ref="B32:B33"/>
    <mergeCell ref="A34:A36"/>
    <mergeCell ref="B34:B36"/>
    <mergeCell ref="A53:A57"/>
    <mergeCell ref="D32:D33"/>
    <mergeCell ref="U50:U51"/>
    <mergeCell ref="U34:U35"/>
    <mergeCell ref="T43:T44"/>
    <mergeCell ref="C46:W46"/>
    <mergeCell ref="U47:U48"/>
    <mergeCell ref="C41:C42"/>
    <mergeCell ref="W34:W35"/>
    <mergeCell ref="T47:T49"/>
    <mergeCell ref="T39:T40"/>
    <mergeCell ref="V47:V48"/>
    <mergeCell ref="T50:T52"/>
    <mergeCell ref="E47:E49"/>
    <mergeCell ref="D43:D44"/>
    <mergeCell ref="D50:D52"/>
    <mergeCell ref="C50:C52"/>
    <mergeCell ref="C34:C36"/>
    <mergeCell ref="D34:D36"/>
    <mergeCell ref="C37:C38"/>
    <mergeCell ref="D37:D38"/>
    <mergeCell ref="E34:E36"/>
    <mergeCell ref="T34:T36"/>
    <mergeCell ref="T37:T38"/>
    <mergeCell ref="F50:F52"/>
    <mergeCell ref="V50:V51"/>
    <mergeCell ref="V34:V35"/>
    <mergeCell ref="W136:W138"/>
    <mergeCell ref="B134:W134"/>
    <mergeCell ref="C135:W135"/>
    <mergeCell ref="B136:B139"/>
    <mergeCell ref="C136:C139"/>
    <mergeCell ref="D136:D139"/>
    <mergeCell ref="D129:D131"/>
    <mergeCell ref="W129:W130"/>
    <mergeCell ref="B119:B120"/>
    <mergeCell ref="B121:B123"/>
    <mergeCell ref="E129:E131"/>
    <mergeCell ref="F129:F131"/>
    <mergeCell ref="W124:W127"/>
    <mergeCell ref="C121:C123"/>
    <mergeCell ref="E124:E128"/>
    <mergeCell ref="C124:C128"/>
    <mergeCell ref="T121:T123"/>
    <mergeCell ref="E121:E123"/>
    <mergeCell ref="D124:D128"/>
    <mergeCell ref="D119:D120"/>
    <mergeCell ref="U124:U127"/>
    <mergeCell ref="T129:T131"/>
    <mergeCell ref="D121:D123"/>
    <mergeCell ref="U121:U122"/>
    <mergeCell ref="C93:C94"/>
    <mergeCell ref="D93:D94"/>
    <mergeCell ref="E93:E94"/>
    <mergeCell ref="F93:F94"/>
    <mergeCell ref="T93:T94"/>
    <mergeCell ref="U88:U91"/>
    <mergeCell ref="V88:V91"/>
    <mergeCell ref="C103:W103"/>
    <mergeCell ref="W88:W91"/>
    <mergeCell ref="T88:T92"/>
    <mergeCell ref="E95:E99"/>
    <mergeCell ref="F95:F99"/>
    <mergeCell ref="T95:T99"/>
    <mergeCell ref="U95:U98"/>
    <mergeCell ref="D95:D99"/>
    <mergeCell ref="D88:D92"/>
    <mergeCell ref="E88:E92"/>
    <mergeCell ref="A121:A123"/>
    <mergeCell ref="C117:G117"/>
    <mergeCell ref="A119:A120"/>
    <mergeCell ref="E111:E114"/>
    <mergeCell ref="F111:F114"/>
    <mergeCell ref="T111:T114"/>
    <mergeCell ref="C108:C110"/>
    <mergeCell ref="A124:A128"/>
    <mergeCell ref="C102:G102"/>
    <mergeCell ref="E106:E107"/>
    <mergeCell ref="E104:E105"/>
    <mergeCell ref="B124:B128"/>
    <mergeCell ref="F104:F105"/>
    <mergeCell ref="D115:D116"/>
    <mergeCell ref="E115:E116"/>
    <mergeCell ref="F115:F116"/>
    <mergeCell ref="T115:T116"/>
    <mergeCell ref="C118:W118"/>
    <mergeCell ref="W121:W122"/>
    <mergeCell ref="F119:F120"/>
    <mergeCell ref="U111:U113"/>
    <mergeCell ref="W111:W113"/>
    <mergeCell ref="V121:V122"/>
    <mergeCell ref="A100:A101"/>
    <mergeCell ref="B100:B101"/>
    <mergeCell ref="C100:C101"/>
    <mergeCell ref="C111:C114"/>
    <mergeCell ref="D111:D114"/>
    <mergeCell ref="E119:E120"/>
    <mergeCell ref="A106:A107"/>
    <mergeCell ref="A104:A105"/>
    <mergeCell ref="B95:B99"/>
    <mergeCell ref="C95:C99"/>
    <mergeCell ref="A108:A110"/>
    <mergeCell ref="B108:B110"/>
    <mergeCell ref="B104:B105"/>
    <mergeCell ref="D100:D101"/>
    <mergeCell ref="E100:E101"/>
    <mergeCell ref="B93:B94"/>
    <mergeCell ref="A93:A94"/>
    <mergeCell ref="A95:A99"/>
    <mergeCell ref="B106:B107"/>
    <mergeCell ref="A39:A40"/>
    <mergeCell ref="B39:B40"/>
    <mergeCell ref="C39:C40"/>
    <mergeCell ref="A62:A67"/>
    <mergeCell ref="A68:A71"/>
    <mergeCell ref="A41:A42"/>
    <mergeCell ref="B50:B52"/>
    <mergeCell ref="B53:B57"/>
    <mergeCell ref="B68:B71"/>
    <mergeCell ref="B41:B42"/>
    <mergeCell ref="C53:C57"/>
    <mergeCell ref="B62:B67"/>
    <mergeCell ref="B58:B61"/>
    <mergeCell ref="A58:A61"/>
    <mergeCell ref="C58:C61"/>
    <mergeCell ref="A43:A44"/>
    <mergeCell ref="B43:B44"/>
    <mergeCell ref="C43:C44"/>
    <mergeCell ref="C47:C49"/>
    <mergeCell ref="B72:B74"/>
    <mergeCell ref="D53:D57"/>
    <mergeCell ref="A84:A87"/>
    <mergeCell ref="B84:B87"/>
    <mergeCell ref="B88:B92"/>
    <mergeCell ref="C88:C92"/>
    <mergeCell ref="B75:B80"/>
    <mergeCell ref="A75:A80"/>
    <mergeCell ref="C84:C87"/>
    <mergeCell ref="A88:A92"/>
    <mergeCell ref="A81:A83"/>
    <mergeCell ref="B81:B83"/>
    <mergeCell ref="D72:D74"/>
    <mergeCell ref="C81:C83"/>
    <mergeCell ref="C75:C80"/>
    <mergeCell ref="C72:C74"/>
    <mergeCell ref="D75:D80"/>
    <mergeCell ref="D81:D83"/>
    <mergeCell ref="D58:D61"/>
    <mergeCell ref="D62:D67"/>
    <mergeCell ref="D68:D71"/>
    <mergeCell ref="D84:D87"/>
  </mergeCells>
  <phoneticPr fontId="0" type="noConversion"/>
  <conditionalFormatting sqref="A3:W3 A4:XFD4 A6:W6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73" fitToHeight="0" orientation="landscape" r:id="rId1"/>
  <headerFooter alignWithMargins="0"/>
  <rowBreaks count="1" manualBreakCount="1">
    <brk id="4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7"/>
  <sheetViews>
    <sheetView zoomScaleNormal="100" workbookViewId="0">
      <selection activeCell="N20" sqref="N20"/>
    </sheetView>
  </sheetViews>
  <sheetFormatPr defaultRowHeight="12.75" x14ac:dyDescent="0.2"/>
  <cols>
    <col min="1" max="1" width="10.7109375" style="24" customWidth="1"/>
    <col min="2" max="3" width="9.85546875" style="24" customWidth="1"/>
    <col min="4" max="4" width="8.7109375" style="24" customWidth="1"/>
    <col min="5" max="5" width="59.5703125" style="24" customWidth="1"/>
    <col min="6" max="6" width="10.28515625" style="24" customWidth="1"/>
    <col min="7" max="7" width="9.42578125" style="24" customWidth="1"/>
    <col min="8" max="9" width="9" style="24" customWidth="1"/>
    <col min="10" max="16384" width="9.140625" style="24"/>
  </cols>
  <sheetData>
    <row r="1" spans="1:11" ht="43.5" customHeight="1" x14ac:dyDescent="0.2">
      <c r="A1" s="22"/>
      <c r="B1" s="22"/>
      <c r="C1" s="22"/>
      <c r="D1" s="22"/>
      <c r="E1" s="22"/>
      <c r="F1" s="594"/>
      <c r="G1" s="594"/>
      <c r="H1" s="594"/>
      <c r="I1" s="594"/>
      <c r="J1" s="23"/>
      <c r="K1" s="23"/>
    </row>
    <row r="2" spans="1:11" ht="12.75" customHeight="1" x14ac:dyDescent="0.2">
      <c r="A2" s="595" t="s">
        <v>89</v>
      </c>
      <c r="B2" s="595"/>
      <c r="C2" s="595"/>
      <c r="D2" s="595"/>
      <c r="E2" s="595"/>
      <c r="F2" s="595"/>
      <c r="G2" s="595"/>
      <c r="H2" s="595"/>
      <c r="I2" s="595"/>
    </row>
    <row r="3" spans="1:11" ht="18" customHeight="1" x14ac:dyDescent="0.2">
      <c r="A3" s="596" t="s">
        <v>180</v>
      </c>
      <c r="B3" s="596"/>
      <c r="C3" s="596"/>
      <c r="D3" s="596"/>
      <c r="E3" s="596"/>
      <c r="F3" s="596"/>
      <c r="G3" s="596"/>
      <c r="H3" s="596"/>
      <c r="I3" s="596"/>
    </row>
    <row r="4" spans="1:11" ht="18" customHeight="1" x14ac:dyDescent="0.2">
      <c r="A4" s="597" t="s">
        <v>90</v>
      </c>
      <c r="B4" s="598"/>
      <c r="C4" s="598"/>
      <c r="D4" s="598"/>
      <c r="E4" s="598"/>
      <c r="F4" s="598"/>
      <c r="G4" s="598"/>
      <c r="H4" s="598"/>
      <c r="I4" s="598"/>
    </row>
    <row r="5" spans="1:11" s="25" customFormat="1" ht="9.75" customHeight="1" thickBot="1" x14ac:dyDescent="0.3">
      <c r="A5" s="593"/>
      <c r="B5" s="593"/>
      <c r="C5" s="593"/>
      <c r="D5" s="593"/>
      <c r="E5" s="593"/>
      <c r="F5" s="593"/>
      <c r="G5" s="593"/>
      <c r="H5" s="593"/>
      <c r="I5" s="593"/>
    </row>
    <row r="6" spans="1:11" s="28" customFormat="1" ht="36" customHeight="1" thickBot="1" x14ac:dyDescent="0.2">
      <c r="A6" s="26" t="s">
        <v>91</v>
      </c>
      <c r="B6" s="27" t="s">
        <v>92</v>
      </c>
      <c r="C6" s="27" t="s">
        <v>0</v>
      </c>
      <c r="D6" s="27" t="s">
        <v>1</v>
      </c>
      <c r="E6" s="27" t="s">
        <v>93</v>
      </c>
      <c r="F6" s="27" t="s">
        <v>94</v>
      </c>
      <c r="G6" s="139" t="s">
        <v>183</v>
      </c>
      <c r="H6" s="139" t="s">
        <v>205</v>
      </c>
      <c r="I6" s="140" t="s">
        <v>237</v>
      </c>
    </row>
    <row r="7" spans="1:11" s="31" customFormat="1" ht="21.75" customHeight="1" x14ac:dyDescent="0.2">
      <c r="A7" s="29">
        <v>3</v>
      </c>
      <c r="B7" s="30"/>
      <c r="C7" s="30"/>
      <c r="D7" s="30"/>
      <c r="E7" s="289" t="s">
        <v>95</v>
      </c>
      <c r="F7" s="289" t="s">
        <v>96</v>
      </c>
      <c r="G7" s="63">
        <v>14.3</v>
      </c>
      <c r="H7" s="63">
        <v>14.3</v>
      </c>
      <c r="I7" s="142">
        <v>14.3</v>
      </c>
      <c r="J7" s="135"/>
    </row>
    <row r="8" spans="1:11" s="31" customFormat="1" ht="24.75" customHeight="1" x14ac:dyDescent="0.2">
      <c r="A8" s="32">
        <v>3</v>
      </c>
      <c r="B8" s="33">
        <v>6</v>
      </c>
      <c r="C8" s="33">
        <v>1</v>
      </c>
      <c r="D8" s="33"/>
      <c r="E8" s="49" t="s">
        <v>138</v>
      </c>
      <c r="F8" s="288" t="s">
        <v>97</v>
      </c>
      <c r="G8" s="64">
        <v>9</v>
      </c>
      <c r="H8" s="64">
        <v>5</v>
      </c>
      <c r="I8" s="146">
        <v>5</v>
      </c>
      <c r="J8" s="135"/>
    </row>
    <row r="9" spans="1:11" s="31" customFormat="1" x14ac:dyDescent="0.2">
      <c r="A9" s="32">
        <v>3</v>
      </c>
      <c r="B9" s="33">
        <v>6</v>
      </c>
      <c r="C9" s="33">
        <v>1</v>
      </c>
      <c r="D9" s="33">
        <v>1</v>
      </c>
      <c r="E9" s="50" t="s">
        <v>63</v>
      </c>
      <c r="F9" s="288" t="s">
        <v>99</v>
      </c>
      <c r="G9" s="64">
        <v>0</v>
      </c>
      <c r="H9" s="64">
        <v>0</v>
      </c>
      <c r="I9" s="65">
        <v>0</v>
      </c>
      <c r="J9" s="125"/>
    </row>
    <row r="10" spans="1:11" s="31" customFormat="1" x14ac:dyDescent="0.2">
      <c r="A10" s="32">
        <v>3</v>
      </c>
      <c r="B10" s="33">
        <v>6</v>
      </c>
      <c r="C10" s="33">
        <v>1</v>
      </c>
      <c r="D10" s="33">
        <v>1</v>
      </c>
      <c r="E10" s="50" t="s">
        <v>68</v>
      </c>
      <c r="F10" s="288" t="s">
        <v>98</v>
      </c>
      <c r="G10" s="64">
        <f>'1 lentele'!U16</f>
        <v>90</v>
      </c>
      <c r="H10" s="64">
        <f>'1 lentele'!V16</f>
        <v>100</v>
      </c>
      <c r="I10" s="65">
        <f>'1 lentele'!W16</f>
        <v>100</v>
      </c>
    </row>
    <row r="11" spans="1:11" s="31" customFormat="1" x14ac:dyDescent="0.2">
      <c r="A11" s="32">
        <v>3</v>
      </c>
      <c r="B11" s="33">
        <v>6</v>
      </c>
      <c r="C11" s="33">
        <v>1</v>
      </c>
      <c r="D11" s="33">
        <v>1</v>
      </c>
      <c r="E11" s="50" t="s">
        <v>61</v>
      </c>
      <c r="F11" s="288" t="s">
        <v>100</v>
      </c>
      <c r="G11" s="64">
        <f>'1 lentele'!U19</f>
        <v>8</v>
      </c>
      <c r="H11" s="64">
        <f>'1 lentele'!V19</f>
        <v>8</v>
      </c>
      <c r="I11" s="65">
        <f>'1 lentele'!W19</f>
        <v>8</v>
      </c>
    </row>
    <row r="12" spans="1:11" s="31" customFormat="1" x14ac:dyDescent="0.2">
      <c r="A12" s="32">
        <v>3</v>
      </c>
      <c r="B12" s="33">
        <v>6</v>
      </c>
      <c r="C12" s="33">
        <v>1</v>
      </c>
      <c r="D12" s="33">
        <v>1</v>
      </c>
      <c r="E12" s="50" t="s">
        <v>34</v>
      </c>
      <c r="F12" s="288" t="s">
        <v>101</v>
      </c>
      <c r="G12" s="64">
        <f>'1 lentele'!U22</f>
        <v>3</v>
      </c>
      <c r="H12" s="64">
        <f>'1 lentele'!V22</f>
        <v>3</v>
      </c>
      <c r="I12" s="65">
        <f>'1 lentele'!W22</f>
        <v>3</v>
      </c>
    </row>
    <row r="13" spans="1:11" s="31" customFormat="1" x14ac:dyDescent="0.2">
      <c r="A13" s="32">
        <v>3</v>
      </c>
      <c r="B13" s="33">
        <v>6</v>
      </c>
      <c r="C13" s="33">
        <v>1</v>
      </c>
      <c r="D13" s="33">
        <v>1</v>
      </c>
      <c r="E13" s="50" t="s">
        <v>60</v>
      </c>
      <c r="F13" s="288" t="s">
        <v>187</v>
      </c>
      <c r="G13" s="64">
        <f>'1 lentele'!U31</f>
        <v>20</v>
      </c>
      <c r="H13" s="64">
        <f>'1 lentele'!V31</f>
        <v>20</v>
      </c>
      <c r="I13" s="65">
        <f>'1 lentele'!W31</f>
        <v>20</v>
      </c>
    </row>
    <row r="14" spans="1:11" s="31" customFormat="1" x14ac:dyDescent="0.2">
      <c r="A14" s="32">
        <v>3</v>
      </c>
      <c r="B14" s="33">
        <v>6</v>
      </c>
      <c r="C14" s="33">
        <v>1</v>
      </c>
      <c r="D14" s="33">
        <v>1</v>
      </c>
      <c r="E14" s="50" t="s">
        <v>142</v>
      </c>
      <c r="F14" s="288" t="s">
        <v>102</v>
      </c>
      <c r="G14" s="64">
        <f>'1 lentele'!U25+'1 lentele'!U28</f>
        <v>0</v>
      </c>
      <c r="H14" s="64">
        <f>'1 lentele'!V25+'1 lentele'!V28</f>
        <v>0</v>
      </c>
      <c r="I14" s="65">
        <f>'1 lentele'!W25+'1 lentele'!W28</f>
        <v>0</v>
      </c>
    </row>
    <row r="15" spans="1:11" s="31" customFormat="1" x14ac:dyDescent="0.2">
      <c r="A15" s="32">
        <v>3</v>
      </c>
      <c r="B15" s="33">
        <v>6</v>
      </c>
      <c r="C15" s="33">
        <v>1</v>
      </c>
      <c r="D15" s="33">
        <v>1</v>
      </c>
      <c r="E15" s="50" t="s">
        <v>37</v>
      </c>
      <c r="F15" s="288" t="s">
        <v>153</v>
      </c>
      <c r="G15" s="64">
        <f>'1 lentele'!U33</f>
        <v>1</v>
      </c>
      <c r="H15" s="64">
        <f>'1 lentele'!V33</f>
        <v>0</v>
      </c>
      <c r="I15" s="65">
        <f>'1 lentele'!W33</f>
        <v>0</v>
      </c>
    </row>
    <row r="16" spans="1:11" s="31" customFormat="1" x14ac:dyDescent="0.2">
      <c r="A16" s="32">
        <v>3</v>
      </c>
      <c r="B16" s="33">
        <v>6</v>
      </c>
      <c r="C16" s="33">
        <v>1</v>
      </c>
      <c r="D16" s="33">
        <v>2</v>
      </c>
      <c r="E16" s="50" t="s">
        <v>88</v>
      </c>
      <c r="F16" s="288" t="s">
        <v>103</v>
      </c>
      <c r="G16" s="64">
        <f>'1 lentele'!U49+'1 lentele'!U93</f>
        <v>5</v>
      </c>
      <c r="H16" s="64">
        <f>'1 lentele'!V49+'1 lentele'!V93</f>
        <v>2</v>
      </c>
      <c r="I16" s="65">
        <f>'1 lentele'!W49+'1 lentele'!W93</f>
        <v>2</v>
      </c>
    </row>
    <row r="17" spans="1:13" s="31" customFormat="1" x14ac:dyDescent="0.2">
      <c r="A17" s="32">
        <v>3</v>
      </c>
      <c r="B17" s="33">
        <v>6</v>
      </c>
      <c r="C17" s="33">
        <v>1</v>
      </c>
      <c r="D17" s="33">
        <v>2</v>
      </c>
      <c r="E17" s="50" t="s">
        <v>74</v>
      </c>
      <c r="F17" s="288" t="s">
        <v>188</v>
      </c>
      <c r="G17" s="64">
        <v>0</v>
      </c>
      <c r="H17" s="64">
        <f>'1 lentele'!V62</f>
        <v>0</v>
      </c>
      <c r="I17" s="65">
        <f>'1 lentele'!W62</f>
        <v>0</v>
      </c>
    </row>
    <row r="18" spans="1:13" s="31" customFormat="1" x14ac:dyDescent="0.2">
      <c r="A18" s="32">
        <v>3</v>
      </c>
      <c r="B18" s="33">
        <v>6</v>
      </c>
      <c r="C18" s="33">
        <v>1</v>
      </c>
      <c r="D18" s="33">
        <v>2</v>
      </c>
      <c r="E18" s="50" t="s">
        <v>78</v>
      </c>
      <c r="F18" s="288" t="s">
        <v>104</v>
      </c>
      <c r="G18" s="64">
        <v>0</v>
      </c>
      <c r="H18" s="64">
        <v>0</v>
      </c>
      <c r="I18" s="65">
        <v>0</v>
      </c>
    </row>
    <row r="19" spans="1:13" s="31" customFormat="1" x14ac:dyDescent="0.2">
      <c r="A19" s="32">
        <v>3</v>
      </c>
      <c r="B19" s="33">
        <v>6</v>
      </c>
      <c r="C19" s="33">
        <v>1</v>
      </c>
      <c r="D19" s="33">
        <v>2</v>
      </c>
      <c r="E19" s="50" t="s">
        <v>157</v>
      </c>
      <c r="F19" s="288" t="s">
        <v>105</v>
      </c>
      <c r="G19" s="64">
        <v>0</v>
      </c>
      <c r="H19" s="64">
        <v>0</v>
      </c>
      <c r="I19" s="65">
        <v>0</v>
      </c>
    </row>
    <row r="20" spans="1:13" s="31" customFormat="1" x14ac:dyDescent="0.2">
      <c r="A20" s="32">
        <v>3</v>
      </c>
      <c r="B20" s="33">
        <v>6</v>
      </c>
      <c r="C20" s="33">
        <v>1</v>
      </c>
      <c r="D20" s="33">
        <v>2</v>
      </c>
      <c r="E20" s="50" t="s">
        <v>156</v>
      </c>
      <c r="F20" s="288" t="s">
        <v>106</v>
      </c>
      <c r="G20" s="64">
        <v>0</v>
      </c>
      <c r="H20" s="64">
        <v>0</v>
      </c>
      <c r="I20" s="65">
        <v>0</v>
      </c>
      <c r="M20" s="31" t="s">
        <v>178</v>
      </c>
    </row>
    <row r="21" spans="1:13" s="31" customFormat="1" x14ac:dyDescent="0.2">
      <c r="A21" s="32">
        <v>3</v>
      </c>
      <c r="B21" s="33">
        <v>6</v>
      </c>
      <c r="C21" s="33">
        <v>1</v>
      </c>
      <c r="D21" s="33">
        <v>2</v>
      </c>
      <c r="E21" s="50" t="s">
        <v>166</v>
      </c>
      <c r="F21" s="288" t="s">
        <v>189</v>
      </c>
      <c r="G21" s="64">
        <f>'1 lentele'!U53+'1 lentele'!U58+'1 lentele'!U62+'1 lentele'!U95</f>
        <v>16672</v>
      </c>
      <c r="H21" s="64">
        <f>'1 lentele'!V53+'1 lentele'!V58+'1 lentele'!V62+'1 lentele'!V95</f>
        <v>0</v>
      </c>
      <c r="I21" s="65">
        <f>'1 lentele'!W53+'1 lentele'!W58+'1 lentele'!W62+'1 lentele'!W95</f>
        <v>91471</v>
      </c>
    </row>
    <row r="22" spans="1:13" s="31" customFormat="1" x14ac:dyDescent="0.2">
      <c r="A22" s="32">
        <v>3</v>
      </c>
      <c r="B22" s="33">
        <v>6</v>
      </c>
      <c r="C22" s="33">
        <v>1</v>
      </c>
      <c r="D22" s="33">
        <v>3</v>
      </c>
      <c r="E22" s="50" t="s">
        <v>33</v>
      </c>
      <c r="F22" s="288" t="s">
        <v>107</v>
      </c>
      <c r="G22" s="64">
        <f>'1 lentele'!U105</f>
        <v>1489</v>
      </c>
      <c r="H22" s="64">
        <f>'1 lentele'!V105</f>
        <v>1489</v>
      </c>
      <c r="I22" s="65">
        <f>'1 lentele'!W105</f>
        <v>1489</v>
      </c>
    </row>
    <row r="23" spans="1:13" s="31" customFormat="1" x14ac:dyDescent="0.2">
      <c r="A23" s="32">
        <v>3</v>
      </c>
      <c r="B23" s="33">
        <v>6</v>
      </c>
      <c r="C23" s="33">
        <v>1</v>
      </c>
      <c r="D23" s="33">
        <v>3</v>
      </c>
      <c r="E23" s="50" t="s">
        <v>62</v>
      </c>
      <c r="F23" s="288" t="s">
        <v>108</v>
      </c>
      <c r="G23" s="64">
        <v>0</v>
      </c>
      <c r="H23" s="64">
        <v>0</v>
      </c>
      <c r="I23" s="65">
        <v>0</v>
      </c>
    </row>
    <row r="24" spans="1:13" s="31" customFormat="1" x14ac:dyDescent="0.2">
      <c r="A24" s="32">
        <v>3</v>
      </c>
      <c r="B24" s="33">
        <v>6</v>
      </c>
      <c r="C24" s="33">
        <v>1</v>
      </c>
      <c r="D24" s="33">
        <v>3</v>
      </c>
      <c r="E24" s="50" t="s">
        <v>76</v>
      </c>
      <c r="F24" s="288" t="s">
        <v>109</v>
      </c>
      <c r="G24" s="64">
        <v>0</v>
      </c>
      <c r="H24" s="64" t="str">
        <f>'1 lentele'!V106</f>
        <v>0/0</v>
      </c>
      <c r="I24" s="65">
        <v>0</v>
      </c>
    </row>
    <row r="25" spans="1:13" s="31" customFormat="1" x14ac:dyDescent="0.2">
      <c r="A25" s="32">
        <v>3</v>
      </c>
      <c r="B25" s="33">
        <v>6</v>
      </c>
      <c r="C25" s="33">
        <v>1</v>
      </c>
      <c r="D25" s="33">
        <v>3</v>
      </c>
      <c r="E25" s="50" t="s">
        <v>167</v>
      </c>
      <c r="F25" s="288" t="s">
        <v>190</v>
      </c>
      <c r="G25" s="64" t="str">
        <f>'1 lentele'!U106</f>
        <v>0/0</v>
      </c>
      <c r="H25" s="64" t="str">
        <f>'1 lentele'!V106</f>
        <v>0/0</v>
      </c>
      <c r="I25" s="65" t="str">
        <f>'1 lentele'!W106</f>
        <v>2,6/3,4</v>
      </c>
    </row>
    <row r="26" spans="1:13" s="31" customFormat="1" x14ac:dyDescent="0.2">
      <c r="A26" s="32">
        <v>3</v>
      </c>
      <c r="B26" s="33">
        <v>6</v>
      </c>
      <c r="C26" s="33">
        <v>1</v>
      </c>
      <c r="D26" s="33">
        <v>4</v>
      </c>
      <c r="E26" s="50" t="s">
        <v>168</v>
      </c>
      <c r="F26" s="288" t="s">
        <v>110</v>
      </c>
      <c r="G26" s="64">
        <f>'1 lentele'!U120+'1 lentele'!U128</f>
        <v>1</v>
      </c>
      <c r="H26" s="64">
        <f>'1 lentele'!V120+'1 lentele'!V128</f>
        <v>1.88</v>
      </c>
      <c r="I26" s="65">
        <f>'1 lentele'!W120+'1 lentele'!W128</f>
        <v>1</v>
      </c>
    </row>
    <row r="27" spans="1:13" s="31" customFormat="1" x14ac:dyDescent="0.2">
      <c r="A27" s="32">
        <v>3</v>
      </c>
      <c r="B27" s="33">
        <v>6</v>
      </c>
      <c r="C27" s="33">
        <v>1</v>
      </c>
      <c r="D27" s="33">
        <v>4</v>
      </c>
      <c r="E27" s="50" t="s">
        <v>169</v>
      </c>
      <c r="F27" s="288" t="s">
        <v>111</v>
      </c>
      <c r="G27" s="64">
        <f>'1 lentele'!U123</f>
        <v>907.7</v>
      </c>
      <c r="H27" s="64">
        <f>'1 lentele'!V123</f>
        <v>907.7</v>
      </c>
      <c r="I27" s="65">
        <f>'1 lentele'!W123</f>
        <v>907.7</v>
      </c>
    </row>
    <row r="28" spans="1:13" s="31" customFormat="1" x14ac:dyDescent="0.2">
      <c r="A28" s="32">
        <v>3</v>
      </c>
      <c r="B28" s="33">
        <v>6</v>
      </c>
      <c r="C28" s="33">
        <v>2</v>
      </c>
      <c r="D28" s="33"/>
      <c r="E28" s="124" t="s">
        <v>112</v>
      </c>
      <c r="F28" s="288" t="s">
        <v>113</v>
      </c>
      <c r="G28" s="147">
        <v>15</v>
      </c>
      <c r="H28" s="147">
        <v>25</v>
      </c>
      <c r="I28" s="141">
        <v>25</v>
      </c>
      <c r="J28" s="135"/>
    </row>
    <row r="29" spans="1:13" s="31" customFormat="1" x14ac:dyDescent="0.2">
      <c r="A29" s="32">
        <v>3</v>
      </c>
      <c r="B29" s="33">
        <v>6</v>
      </c>
      <c r="C29" s="33">
        <v>2</v>
      </c>
      <c r="D29" s="33">
        <v>1</v>
      </c>
      <c r="E29" s="49" t="s">
        <v>65</v>
      </c>
      <c r="F29" s="288" t="s">
        <v>114</v>
      </c>
      <c r="G29" s="64">
        <v>0</v>
      </c>
      <c r="H29" s="64">
        <v>0</v>
      </c>
      <c r="I29" s="65">
        <v>0</v>
      </c>
    </row>
    <row r="30" spans="1:13" s="31" customFormat="1" ht="13.5" thickBot="1" x14ac:dyDescent="0.25">
      <c r="A30" s="34">
        <v>3</v>
      </c>
      <c r="B30" s="35">
        <v>6</v>
      </c>
      <c r="C30" s="35">
        <v>2</v>
      </c>
      <c r="D30" s="35">
        <v>1</v>
      </c>
      <c r="E30" s="51" t="s">
        <v>177</v>
      </c>
      <c r="F30" s="36" t="s">
        <v>191</v>
      </c>
      <c r="G30" s="66">
        <f>'1 lentele'!U139</f>
        <v>25</v>
      </c>
      <c r="H30" s="66">
        <f>'1 lentele'!V139</f>
        <v>25</v>
      </c>
      <c r="I30" s="106">
        <f>'1 lentele'!W139</f>
        <v>25</v>
      </c>
    </row>
    <row r="31" spans="1:13" s="31" customFormat="1" x14ac:dyDescent="0.2">
      <c r="A31" s="37"/>
      <c r="B31" s="38"/>
      <c r="C31" s="39"/>
      <c r="D31" s="39"/>
      <c r="E31" s="42"/>
      <c r="F31" s="40"/>
      <c r="G31" s="41"/>
      <c r="H31" s="41"/>
      <c r="I31" s="41"/>
    </row>
    <row r="32" spans="1:13" s="31" customFormat="1" x14ac:dyDescent="0.2">
      <c r="A32" s="37"/>
      <c r="B32" s="38"/>
      <c r="C32" s="39"/>
      <c r="D32" s="39"/>
      <c r="E32" s="40"/>
      <c r="F32" s="40"/>
      <c r="G32" s="43"/>
      <c r="H32" s="43"/>
      <c r="I32" s="43"/>
    </row>
    <row r="33" spans="1:9" s="31" customFormat="1" x14ac:dyDescent="0.2">
      <c r="A33" s="37"/>
      <c r="B33" s="38"/>
      <c r="C33" s="39"/>
      <c r="D33" s="39"/>
      <c r="E33" s="40"/>
      <c r="F33" s="40"/>
      <c r="G33" s="43"/>
      <c r="H33" s="43"/>
      <c r="I33" s="43"/>
    </row>
    <row r="34" spans="1:9" s="31" customFormat="1" x14ac:dyDescent="0.2">
      <c r="A34" s="37"/>
      <c r="B34" s="38"/>
      <c r="C34" s="39"/>
      <c r="D34" s="39"/>
      <c r="E34" s="40"/>
      <c r="F34" s="40"/>
      <c r="G34" s="43"/>
      <c r="H34" s="43"/>
      <c r="I34" s="43"/>
    </row>
    <row r="35" spans="1:9" x14ac:dyDescent="0.2">
      <c r="A35" s="44"/>
      <c r="B35" s="44"/>
      <c r="C35" s="44"/>
      <c r="D35" s="45"/>
      <c r="E35" s="45"/>
      <c r="F35" s="45"/>
      <c r="G35" s="46"/>
      <c r="H35" s="47"/>
      <c r="I35" s="47"/>
    </row>
    <row r="36" spans="1:9" x14ac:dyDescent="0.2">
      <c r="A36" s="48"/>
      <c r="B36" s="48"/>
      <c r="C36" s="48"/>
      <c r="D36" s="48"/>
      <c r="E36" s="48"/>
      <c r="F36" s="48"/>
    </row>
    <row r="37" spans="1:9" x14ac:dyDescent="0.2">
      <c r="A37" s="48"/>
      <c r="B37" s="48"/>
      <c r="C37" s="48"/>
      <c r="D37" s="48"/>
      <c r="E37" s="48"/>
      <c r="F37" s="48"/>
    </row>
  </sheetData>
  <mergeCells count="5">
    <mergeCell ref="A5:I5"/>
    <mergeCell ref="F1:I1"/>
    <mergeCell ref="A2:I2"/>
    <mergeCell ref="A3:I3"/>
    <mergeCell ref="A4:I4"/>
  </mergeCells>
  <phoneticPr fontId="0" type="noConversion"/>
  <pageMargins left="0.74803149606299213" right="0.55118110236220474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1b tesinys</vt:lpstr>
      <vt:lpstr>1 lentele</vt:lpstr>
      <vt:lpstr>2 lentele</vt:lpstr>
      <vt:lpstr>'1 lentele'!Print_Area</vt:lpstr>
      <vt:lpstr>'1 lentele'!Print_Titles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Jolanta Vaitkeviciene</cp:lastModifiedBy>
  <cp:lastPrinted>2020-02-20T07:06:09Z</cp:lastPrinted>
  <dcterms:created xsi:type="dcterms:W3CDTF">1996-10-14T23:33:28Z</dcterms:created>
  <dcterms:modified xsi:type="dcterms:W3CDTF">2020-02-25T11:22:07Z</dcterms:modified>
</cp:coreProperties>
</file>