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3 priedas" sheetId="1" r:id="rId1"/>
    <sheet name="Lapas2" sheetId="2" r:id="rId2"/>
    <sheet name="Lapas3" sheetId="3" r:id="rId3"/>
  </sheets>
  <definedNames>
    <definedName name="_xlnm.Print_Titles" localSheetId="0">'3 priedas'!$8:$20</definedName>
  </definedNames>
  <calcPr calcId="145621"/>
</workbook>
</file>

<file path=xl/calcChain.xml><?xml version="1.0" encoding="utf-8"?>
<calcChain xmlns="http://schemas.openxmlformats.org/spreadsheetml/2006/main">
  <c r="Z187" i="1" l="1"/>
  <c r="Z81" i="1"/>
  <c r="R143" i="1"/>
  <c r="C77" i="1" l="1"/>
  <c r="Y182" i="1" l="1"/>
  <c r="P182" i="1"/>
  <c r="I182" i="1"/>
  <c r="N162" i="1"/>
  <c r="G162" i="1"/>
  <c r="P192" i="1" l="1"/>
  <c r="I192" i="1"/>
  <c r="J34" i="1" l="1"/>
  <c r="C34" i="1"/>
  <c r="C62" i="1" l="1"/>
  <c r="J62" i="1"/>
  <c r="J48" i="1" l="1"/>
  <c r="C48" i="1"/>
  <c r="J161" i="1" l="1"/>
  <c r="Q161" i="1"/>
  <c r="W161" i="1"/>
  <c r="Y158" i="1"/>
  <c r="Z158" i="1"/>
  <c r="AA158" i="1"/>
  <c r="X158" i="1"/>
  <c r="S158" i="1"/>
  <c r="T158" i="1"/>
  <c r="U158" i="1"/>
  <c r="V158" i="1"/>
  <c r="R158" i="1"/>
  <c r="L158" i="1"/>
  <c r="M158" i="1"/>
  <c r="N158" i="1"/>
  <c r="O158" i="1"/>
  <c r="P158" i="1"/>
  <c r="K158" i="1"/>
  <c r="E158" i="1"/>
  <c r="F158" i="1"/>
  <c r="G158" i="1"/>
  <c r="H158" i="1"/>
  <c r="I158" i="1"/>
  <c r="D158" i="1"/>
  <c r="C161" i="1"/>
  <c r="C55" i="1" l="1"/>
  <c r="Q27" i="1" l="1"/>
  <c r="C27" i="1"/>
  <c r="J27" i="1"/>
  <c r="Q40" i="1" l="1"/>
  <c r="J40" i="1"/>
  <c r="C40" i="1"/>
  <c r="W197" i="1" l="1"/>
  <c r="J197" i="1"/>
  <c r="C197" i="1"/>
  <c r="W196" i="1"/>
  <c r="Q196" i="1"/>
  <c r="J196" i="1"/>
  <c r="C196" i="1"/>
  <c r="AA194" i="1"/>
  <c r="W194" i="1" s="1"/>
  <c r="Q194" i="1"/>
  <c r="J194" i="1"/>
  <c r="X192" i="1"/>
  <c r="V192" i="1"/>
  <c r="U192" i="1"/>
  <c r="S192" i="1"/>
  <c r="R192" i="1"/>
  <c r="O192" i="1"/>
  <c r="L192" i="1"/>
  <c r="K192" i="1"/>
  <c r="H192" i="1"/>
  <c r="E192" i="1"/>
  <c r="D192" i="1"/>
  <c r="W191" i="1"/>
  <c r="Q191" i="1"/>
  <c r="J191" i="1"/>
  <c r="C191" i="1"/>
  <c r="W190" i="1"/>
  <c r="C190" i="1"/>
  <c r="W189" i="1"/>
  <c r="Q189" i="1"/>
  <c r="J189" i="1"/>
  <c r="C189" i="1"/>
  <c r="W188" i="1"/>
  <c r="C188" i="1"/>
  <c r="AA187" i="1"/>
  <c r="W187" i="1" s="1"/>
  <c r="V187" i="1"/>
  <c r="U187" i="1"/>
  <c r="S187" i="1"/>
  <c r="R187" i="1"/>
  <c r="Q187" i="1" s="1"/>
  <c r="P187" i="1"/>
  <c r="O187" i="1"/>
  <c r="L187" i="1"/>
  <c r="K187" i="1"/>
  <c r="I187" i="1"/>
  <c r="H187" i="1"/>
  <c r="E187" i="1"/>
  <c r="D187" i="1"/>
  <c r="C186" i="1"/>
  <c r="W185" i="1"/>
  <c r="Q185" i="1"/>
  <c r="J185" i="1"/>
  <c r="C185" i="1"/>
  <c r="W184" i="1"/>
  <c r="Q184" i="1"/>
  <c r="J184" i="1"/>
  <c r="C184" i="1"/>
  <c r="AA182" i="1"/>
  <c r="Z182" i="1"/>
  <c r="X182" i="1"/>
  <c r="V182" i="1"/>
  <c r="U182" i="1"/>
  <c r="S182" i="1"/>
  <c r="R182" i="1"/>
  <c r="O182" i="1"/>
  <c r="L182" i="1"/>
  <c r="K182" i="1"/>
  <c r="H182" i="1"/>
  <c r="G182" i="1"/>
  <c r="F182" i="1"/>
  <c r="E182" i="1"/>
  <c r="D182" i="1"/>
  <c r="W181" i="1"/>
  <c r="Q181" i="1"/>
  <c r="J181" i="1"/>
  <c r="C181" i="1"/>
  <c r="W180" i="1"/>
  <c r="Q180" i="1"/>
  <c r="J180" i="1"/>
  <c r="C180" i="1"/>
  <c r="AA178" i="1"/>
  <c r="W178" i="1" s="1"/>
  <c r="V178" i="1"/>
  <c r="U178" i="1"/>
  <c r="T178" i="1"/>
  <c r="S178" i="1"/>
  <c r="R178" i="1"/>
  <c r="P178" i="1"/>
  <c r="O178" i="1"/>
  <c r="N178" i="1"/>
  <c r="M178" i="1"/>
  <c r="L178" i="1"/>
  <c r="K178" i="1"/>
  <c r="I178" i="1"/>
  <c r="H178" i="1"/>
  <c r="G178" i="1"/>
  <c r="F178" i="1"/>
  <c r="E178" i="1"/>
  <c r="D178" i="1"/>
  <c r="W177" i="1"/>
  <c r="Q177" i="1"/>
  <c r="J177" i="1"/>
  <c r="C177" i="1"/>
  <c r="AA175" i="1"/>
  <c r="X175" i="1"/>
  <c r="V175" i="1"/>
  <c r="U175" i="1"/>
  <c r="T175" i="1"/>
  <c r="S175" i="1"/>
  <c r="R175" i="1"/>
  <c r="P175" i="1"/>
  <c r="O175" i="1"/>
  <c r="N175" i="1"/>
  <c r="M175" i="1"/>
  <c r="L175" i="1"/>
  <c r="K175" i="1"/>
  <c r="I175" i="1"/>
  <c r="H175" i="1"/>
  <c r="G175" i="1"/>
  <c r="F175" i="1"/>
  <c r="E175" i="1"/>
  <c r="D175" i="1"/>
  <c r="Q174" i="1"/>
  <c r="J174" i="1"/>
  <c r="C174" i="1"/>
  <c r="Q173" i="1"/>
  <c r="C173" i="1"/>
  <c r="W171" i="1"/>
  <c r="Q171" i="1"/>
  <c r="J171" i="1"/>
  <c r="C171" i="1"/>
  <c r="W170" i="1"/>
  <c r="Q170" i="1"/>
  <c r="J170" i="1"/>
  <c r="C170" i="1"/>
  <c r="W169" i="1"/>
  <c r="Q169" i="1"/>
  <c r="J169" i="1"/>
  <c r="C169" i="1"/>
  <c r="W168" i="1"/>
  <c r="J168" i="1"/>
  <c r="C168" i="1"/>
  <c r="W167" i="1"/>
  <c r="C167" i="1"/>
  <c r="W166" i="1"/>
  <c r="Q166" i="1"/>
  <c r="J166" i="1"/>
  <c r="C166" i="1"/>
  <c r="W165" i="1"/>
  <c r="Q165" i="1"/>
  <c r="J165" i="1"/>
  <c r="C165" i="1"/>
  <c r="W164" i="1"/>
  <c r="Q164" i="1"/>
  <c r="J164" i="1"/>
  <c r="C164" i="1"/>
  <c r="AA162" i="1"/>
  <c r="Z162" i="1"/>
  <c r="Z127" i="1" s="1"/>
  <c r="Y162" i="1"/>
  <c r="X162" i="1"/>
  <c r="V162" i="1"/>
  <c r="U162" i="1"/>
  <c r="T162" i="1"/>
  <c r="S162" i="1"/>
  <c r="R162" i="1"/>
  <c r="P162" i="1"/>
  <c r="O162" i="1"/>
  <c r="M162" i="1"/>
  <c r="L162" i="1"/>
  <c r="K162" i="1"/>
  <c r="I162" i="1"/>
  <c r="H162" i="1"/>
  <c r="F162" i="1"/>
  <c r="E162" i="1"/>
  <c r="D162" i="1"/>
  <c r="W160" i="1"/>
  <c r="Q160" i="1"/>
  <c r="J160" i="1"/>
  <c r="C160" i="1"/>
  <c r="W158" i="1"/>
  <c r="J158" i="1"/>
  <c r="W157" i="1"/>
  <c r="Q157" i="1"/>
  <c r="J157" i="1"/>
  <c r="C157" i="1"/>
  <c r="W156" i="1"/>
  <c r="Q156" i="1"/>
  <c r="J156" i="1"/>
  <c r="C156" i="1"/>
  <c r="W155" i="1"/>
  <c r="Q155" i="1"/>
  <c r="J155" i="1"/>
  <c r="C155" i="1"/>
  <c r="AA153" i="1"/>
  <c r="Y153" i="1"/>
  <c r="V153" i="1"/>
  <c r="U153" i="1"/>
  <c r="T153" i="1"/>
  <c r="S153" i="1"/>
  <c r="R153" i="1"/>
  <c r="P153" i="1"/>
  <c r="O153" i="1"/>
  <c r="N153" i="1"/>
  <c r="M153" i="1"/>
  <c r="L153" i="1"/>
  <c r="K153" i="1"/>
  <c r="I153" i="1"/>
  <c r="H153" i="1"/>
  <c r="G153" i="1"/>
  <c r="F153" i="1"/>
  <c r="E153" i="1"/>
  <c r="D153" i="1"/>
  <c r="Q152" i="1"/>
  <c r="J152" i="1"/>
  <c r="C152" i="1"/>
  <c r="W151" i="1"/>
  <c r="Q151" i="1"/>
  <c r="J151" i="1"/>
  <c r="C151" i="1"/>
  <c r="J150" i="1"/>
  <c r="C150" i="1"/>
  <c r="AA148" i="1"/>
  <c r="Z148" i="1"/>
  <c r="Y148" i="1"/>
  <c r="X148" i="1"/>
  <c r="V148" i="1"/>
  <c r="U148" i="1"/>
  <c r="T148" i="1"/>
  <c r="S148" i="1"/>
  <c r="R148" i="1"/>
  <c r="Q148" i="1" s="1"/>
  <c r="P148" i="1"/>
  <c r="O148" i="1"/>
  <c r="N148" i="1"/>
  <c r="M148" i="1"/>
  <c r="L148" i="1"/>
  <c r="K148" i="1"/>
  <c r="I148" i="1"/>
  <c r="H148" i="1"/>
  <c r="G148" i="1"/>
  <c r="F148" i="1"/>
  <c r="E148" i="1"/>
  <c r="D148" i="1"/>
  <c r="W147" i="1"/>
  <c r="Q147" i="1"/>
  <c r="J147" i="1"/>
  <c r="C147" i="1"/>
  <c r="W146" i="1"/>
  <c r="C146" i="1"/>
  <c r="W145" i="1"/>
  <c r="Q145" i="1"/>
  <c r="J145" i="1"/>
  <c r="C145" i="1"/>
  <c r="Q144" i="1"/>
  <c r="C144" i="1"/>
  <c r="AA143" i="1"/>
  <c r="Z143" i="1"/>
  <c r="Y143" i="1"/>
  <c r="X143" i="1"/>
  <c r="W143" i="1" s="1"/>
  <c r="V143" i="1"/>
  <c r="U143" i="1"/>
  <c r="S143" i="1"/>
  <c r="P143" i="1"/>
  <c r="O143" i="1"/>
  <c r="L143" i="1"/>
  <c r="K143" i="1"/>
  <c r="I143" i="1"/>
  <c r="H143" i="1"/>
  <c r="E143" i="1"/>
  <c r="D143" i="1"/>
  <c r="W142" i="1"/>
  <c r="Q142" i="1"/>
  <c r="J142" i="1"/>
  <c r="C142" i="1"/>
  <c r="W141" i="1"/>
  <c r="Q141" i="1"/>
  <c r="J141" i="1"/>
  <c r="C141" i="1"/>
  <c r="J140" i="1"/>
  <c r="C140" i="1"/>
  <c r="AA139" i="1"/>
  <c r="Z139" i="1"/>
  <c r="Y139" i="1"/>
  <c r="X139" i="1"/>
  <c r="V139" i="1"/>
  <c r="U139" i="1"/>
  <c r="T139" i="1"/>
  <c r="S139" i="1"/>
  <c r="R139" i="1"/>
  <c r="P139" i="1"/>
  <c r="O139" i="1"/>
  <c r="N139" i="1"/>
  <c r="M139" i="1"/>
  <c r="L139" i="1"/>
  <c r="K139" i="1"/>
  <c r="I139" i="1"/>
  <c r="H139" i="1"/>
  <c r="G139" i="1"/>
  <c r="F139" i="1"/>
  <c r="E139" i="1"/>
  <c r="D139" i="1"/>
  <c r="W138" i="1"/>
  <c r="Q138" i="1"/>
  <c r="J138" i="1"/>
  <c r="C138" i="1"/>
  <c r="AA136" i="1"/>
  <c r="W136" i="1"/>
  <c r="V136" i="1"/>
  <c r="U136" i="1"/>
  <c r="S136" i="1"/>
  <c r="R136" i="1"/>
  <c r="P136" i="1"/>
  <c r="O136" i="1"/>
  <c r="L136" i="1"/>
  <c r="K136" i="1"/>
  <c r="I136" i="1"/>
  <c r="H136" i="1"/>
  <c r="E136" i="1"/>
  <c r="D136" i="1"/>
  <c r="Q135" i="1"/>
  <c r="J135" i="1"/>
  <c r="C135" i="1"/>
  <c r="W134" i="1"/>
  <c r="Q134" i="1"/>
  <c r="J134" i="1"/>
  <c r="C134" i="1"/>
  <c r="W133" i="1"/>
  <c r="Q133" i="1"/>
  <c r="J133" i="1"/>
  <c r="C133" i="1"/>
  <c r="AA131" i="1"/>
  <c r="W131" i="1" s="1"/>
  <c r="V131" i="1"/>
  <c r="U131" i="1"/>
  <c r="S131" i="1"/>
  <c r="R131" i="1"/>
  <c r="P131" i="1"/>
  <c r="O131" i="1"/>
  <c r="L131" i="1"/>
  <c r="K131" i="1"/>
  <c r="I131" i="1"/>
  <c r="H131" i="1"/>
  <c r="E131" i="1"/>
  <c r="D131" i="1"/>
  <c r="W130" i="1"/>
  <c r="Q130" i="1"/>
  <c r="J130" i="1"/>
  <c r="C130" i="1"/>
  <c r="AA128" i="1"/>
  <c r="W128" i="1" s="1"/>
  <c r="V128" i="1"/>
  <c r="U128" i="1"/>
  <c r="S128" i="1"/>
  <c r="R128" i="1"/>
  <c r="P128" i="1"/>
  <c r="O128" i="1"/>
  <c r="L128" i="1"/>
  <c r="K128" i="1"/>
  <c r="I128" i="1"/>
  <c r="H128" i="1"/>
  <c r="G128" i="1"/>
  <c r="F128" i="1"/>
  <c r="E128" i="1"/>
  <c r="D128" i="1"/>
  <c r="W126" i="1"/>
  <c r="Q126" i="1"/>
  <c r="J126" i="1"/>
  <c r="C126" i="1"/>
  <c r="W125" i="1"/>
  <c r="W123" i="1" s="1"/>
  <c r="Q125" i="1"/>
  <c r="J125" i="1"/>
  <c r="C125" i="1"/>
  <c r="AA123" i="1"/>
  <c r="Z123" i="1"/>
  <c r="Y123" i="1"/>
  <c r="X123" i="1"/>
  <c r="V123" i="1"/>
  <c r="U123" i="1"/>
  <c r="T123" i="1"/>
  <c r="S123" i="1"/>
  <c r="R123" i="1"/>
  <c r="P123" i="1"/>
  <c r="O123" i="1"/>
  <c r="M123" i="1"/>
  <c r="L123" i="1"/>
  <c r="K123" i="1"/>
  <c r="I123" i="1"/>
  <c r="H123" i="1"/>
  <c r="F123" i="1"/>
  <c r="E123" i="1"/>
  <c r="D123" i="1"/>
  <c r="W122" i="1"/>
  <c r="Q122" i="1"/>
  <c r="J122" i="1"/>
  <c r="C122" i="1"/>
  <c r="W121" i="1"/>
  <c r="J121" i="1"/>
  <c r="C121" i="1"/>
  <c r="W120" i="1"/>
  <c r="Q120" i="1" s="1"/>
  <c r="J120" i="1"/>
  <c r="C120" i="1"/>
  <c r="AA119" i="1"/>
  <c r="Y119" i="1"/>
  <c r="W119" i="1" s="1"/>
  <c r="V119" i="1"/>
  <c r="U119" i="1"/>
  <c r="T119" i="1"/>
  <c r="T118" i="1" s="1"/>
  <c r="S119" i="1"/>
  <c r="R119" i="1"/>
  <c r="P119" i="1"/>
  <c r="O119" i="1"/>
  <c r="M119" i="1"/>
  <c r="L119" i="1"/>
  <c r="K119" i="1"/>
  <c r="I119" i="1"/>
  <c r="H119" i="1"/>
  <c r="F119" i="1"/>
  <c r="E119" i="1"/>
  <c r="D119" i="1"/>
  <c r="Y118" i="1"/>
  <c r="Q117" i="1"/>
  <c r="J117" i="1"/>
  <c r="C117" i="1"/>
  <c r="Q116" i="1"/>
  <c r="J116" i="1"/>
  <c r="C116" i="1"/>
  <c r="W115" i="1"/>
  <c r="Q115" i="1"/>
  <c r="J115" i="1"/>
  <c r="C115" i="1"/>
  <c r="AA113" i="1"/>
  <c r="W113" i="1" s="1"/>
  <c r="V113" i="1"/>
  <c r="U113" i="1"/>
  <c r="T113" i="1"/>
  <c r="S113" i="1"/>
  <c r="R113" i="1"/>
  <c r="P113" i="1"/>
  <c r="O113" i="1"/>
  <c r="M113" i="1"/>
  <c r="L113" i="1"/>
  <c r="K113" i="1"/>
  <c r="I113" i="1"/>
  <c r="H113" i="1"/>
  <c r="F113" i="1"/>
  <c r="E113" i="1"/>
  <c r="D113" i="1"/>
  <c r="Q112" i="1"/>
  <c r="J112" i="1"/>
  <c r="C112" i="1"/>
  <c r="Q111" i="1"/>
  <c r="J111" i="1"/>
  <c r="C111" i="1"/>
  <c r="W110" i="1"/>
  <c r="W108" i="1" s="1"/>
  <c r="Q110" i="1"/>
  <c r="J110" i="1"/>
  <c r="C110" i="1"/>
  <c r="AA108" i="1"/>
  <c r="V108" i="1"/>
  <c r="U108" i="1"/>
  <c r="T108" i="1"/>
  <c r="S108" i="1"/>
  <c r="R108" i="1"/>
  <c r="P108" i="1"/>
  <c r="O108" i="1"/>
  <c r="M108" i="1"/>
  <c r="L108" i="1"/>
  <c r="K108" i="1"/>
  <c r="I108" i="1"/>
  <c r="H108" i="1"/>
  <c r="F108" i="1"/>
  <c r="E108" i="1"/>
  <c r="D108" i="1"/>
  <c r="Q107" i="1"/>
  <c r="J107" i="1"/>
  <c r="C107" i="1"/>
  <c r="Q106" i="1"/>
  <c r="J106" i="1"/>
  <c r="C106" i="1"/>
  <c r="W105" i="1"/>
  <c r="Q105" i="1"/>
  <c r="J105" i="1"/>
  <c r="C105" i="1"/>
  <c r="AA103" i="1"/>
  <c r="W103" i="1" s="1"/>
  <c r="X103" i="1"/>
  <c r="V103" i="1"/>
  <c r="U103" i="1"/>
  <c r="T103" i="1"/>
  <c r="S103" i="1"/>
  <c r="R103" i="1"/>
  <c r="P103" i="1"/>
  <c r="O103" i="1"/>
  <c r="M103" i="1"/>
  <c r="L103" i="1"/>
  <c r="K103" i="1"/>
  <c r="I103" i="1"/>
  <c r="H103" i="1"/>
  <c r="F103" i="1"/>
  <c r="E103" i="1"/>
  <c r="D103" i="1"/>
  <c r="W102" i="1"/>
  <c r="Q102" i="1"/>
  <c r="J102" i="1"/>
  <c r="C102" i="1"/>
  <c r="W101" i="1"/>
  <c r="Q101" i="1"/>
  <c r="J101" i="1"/>
  <c r="C101" i="1"/>
  <c r="W100" i="1"/>
  <c r="Q100" i="1"/>
  <c r="J100" i="1"/>
  <c r="C100" i="1"/>
  <c r="AA98" i="1"/>
  <c r="W98" i="1" s="1"/>
  <c r="V98" i="1"/>
  <c r="U98" i="1"/>
  <c r="T98" i="1"/>
  <c r="S98" i="1"/>
  <c r="R98" i="1"/>
  <c r="P98" i="1"/>
  <c r="O98" i="1"/>
  <c r="M98" i="1"/>
  <c r="L98" i="1"/>
  <c r="K98" i="1"/>
  <c r="I98" i="1"/>
  <c r="H98" i="1"/>
  <c r="F98" i="1"/>
  <c r="E98" i="1"/>
  <c r="D98" i="1"/>
  <c r="Z97" i="1"/>
  <c r="Y97" i="1"/>
  <c r="X97" i="1"/>
  <c r="N97" i="1"/>
  <c r="G97" i="1"/>
  <c r="F97" i="1"/>
  <c r="W96" i="1"/>
  <c r="Q96" i="1"/>
  <c r="J96" i="1"/>
  <c r="C96" i="1"/>
  <c r="C95" i="1"/>
  <c r="W94" i="1"/>
  <c r="Q94" i="1"/>
  <c r="J94" i="1"/>
  <c r="C94" i="1"/>
  <c r="W93" i="1"/>
  <c r="Q93" i="1"/>
  <c r="J93" i="1"/>
  <c r="C93" i="1"/>
  <c r="AA91" i="1"/>
  <c r="W91" i="1" s="1"/>
  <c r="V91" i="1"/>
  <c r="U91" i="1"/>
  <c r="T91" i="1"/>
  <c r="S91" i="1"/>
  <c r="R91" i="1"/>
  <c r="P91" i="1"/>
  <c r="O91" i="1"/>
  <c r="M91" i="1"/>
  <c r="L91" i="1"/>
  <c r="K91" i="1"/>
  <c r="I91" i="1"/>
  <c r="H91" i="1"/>
  <c r="F91" i="1"/>
  <c r="E91" i="1"/>
  <c r="D91" i="1"/>
  <c r="W90" i="1"/>
  <c r="Q90" i="1"/>
  <c r="J90" i="1"/>
  <c r="C90" i="1"/>
  <c r="W89" i="1"/>
  <c r="Q89" i="1"/>
  <c r="J89" i="1"/>
  <c r="C89" i="1"/>
  <c r="W88" i="1"/>
  <c r="Q88" i="1"/>
  <c r="J88" i="1"/>
  <c r="C88" i="1"/>
  <c r="AA86" i="1"/>
  <c r="Z86" i="1"/>
  <c r="Y86" i="1"/>
  <c r="X86" i="1"/>
  <c r="V86" i="1"/>
  <c r="U86" i="1"/>
  <c r="T86" i="1"/>
  <c r="S86" i="1"/>
  <c r="R86" i="1"/>
  <c r="P86" i="1"/>
  <c r="O86" i="1"/>
  <c r="M86" i="1"/>
  <c r="L86" i="1"/>
  <c r="K86" i="1"/>
  <c r="I86" i="1"/>
  <c r="H86" i="1"/>
  <c r="F86" i="1"/>
  <c r="E86" i="1"/>
  <c r="D86" i="1"/>
  <c r="W85" i="1"/>
  <c r="Q85" i="1"/>
  <c r="J85" i="1"/>
  <c r="C85" i="1"/>
  <c r="W84" i="1"/>
  <c r="Q84" i="1"/>
  <c r="J84" i="1"/>
  <c r="C84" i="1"/>
  <c r="W83" i="1"/>
  <c r="Q83" i="1"/>
  <c r="J83" i="1"/>
  <c r="C83" i="1"/>
  <c r="AA81" i="1"/>
  <c r="W81" i="1" s="1"/>
  <c r="V81" i="1"/>
  <c r="U81" i="1"/>
  <c r="T81" i="1"/>
  <c r="S81" i="1"/>
  <c r="R81" i="1"/>
  <c r="P81" i="1"/>
  <c r="O81" i="1"/>
  <c r="M81" i="1"/>
  <c r="L81" i="1"/>
  <c r="K81" i="1"/>
  <c r="I81" i="1"/>
  <c r="H81" i="1"/>
  <c r="F81" i="1"/>
  <c r="E81" i="1"/>
  <c r="D81" i="1"/>
  <c r="W80" i="1"/>
  <c r="Q80" i="1"/>
  <c r="J80" i="1"/>
  <c r="C80" i="1"/>
  <c r="W79" i="1"/>
  <c r="C79" i="1"/>
  <c r="W78" i="1"/>
  <c r="Q78" i="1"/>
  <c r="J78" i="1"/>
  <c r="C78" i="1"/>
  <c r="W77" i="1"/>
  <c r="Q77" i="1"/>
  <c r="J77" i="1"/>
  <c r="AA75" i="1"/>
  <c r="Z75" i="1"/>
  <c r="Y75" i="1"/>
  <c r="X75" i="1"/>
  <c r="V75" i="1"/>
  <c r="U75" i="1"/>
  <c r="T75" i="1"/>
  <c r="S75" i="1"/>
  <c r="R75" i="1"/>
  <c r="P75" i="1"/>
  <c r="O75" i="1"/>
  <c r="M75" i="1"/>
  <c r="L75" i="1"/>
  <c r="K75" i="1"/>
  <c r="I75" i="1"/>
  <c r="H75" i="1"/>
  <c r="F75" i="1"/>
  <c r="E75" i="1"/>
  <c r="D75" i="1"/>
  <c r="W74" i="1"/>
  <c r="Q74" i="1"/>
  <c r="J74" i="1"/>
  <c r="C74" i="1"/>
  <c r="W73" i="1"/>
  <c r="Q73" i="1"/>
  <c r="J73" i="1"/>
  <c r="C73" i="1"/>
  <c r="W72" i="1"/>
  <c r="Q72" i="1"/>
  <c r="J72" i="1"/>
  <c r="C72" i="1"/>
  <c r="AA70" i="1"/>
  <c r="W70" i="1" s="1"/>
  <c r="V70" i="1"/>
  <c r="U70" i="1"/>
  <c r="T70" i="1"/>
  <c r="S70" i="1"/>
  <c r="R70" i="1"/>
  <c r="P70" i="1"/>
  <c r="O70" i="1"/>
  <c r="M70" i="1"/>
  <c r="L70" i="1"/>
  <c r="K70" i="1"/>
  <c r="I70" i="1"/>
  <c r="H70" i="1"/>
  <c r="F70" i="1"/>
  <c r="E70" i="1"/>
  <c r="D70" i="1"/>
  <c r="W69" i="1"/>
  <c r="Q69" i="1"/>
  <c r="J69" i="1"/>
  <c r="C69" i="1"/>
  <c r="W68" i="1"/>
  <c r="Q68" i="1"/>
  <c r="J68" i="1"/>
  <c r="C68" i="1"/>
  <c r="W67" i="1"/>
  <c r="Q67" i="1"/>
  <c r="J67" i="1"/>
  <c r="C67" i="1"/>
  <c r="AA65" i="1"/>
  <c r="W65" i="1" s="1"/>
  <c r="V65" i="1"/>
  <c r="U65" i="1"/>
  <c r="T65" i="1"/>
  <c r="T64" i="1" s="1"/>
  <c r="S65" i="1"/>
  <c r="R65" i="1"/>
  <c r="P65" i="1"/>
  <c r="O65" i="1"/>
  <c r="M65" i="1"/>
  <c r="L65" i="1"/>
  <c r="K65" i="1"/>
  <c r="I65" i="1"/>
  <c r="H65" i="1"/>
  <c r="F65" i="1"/>
  <c r="E65" i="1"/>
  <c r="D65" i="1"/>
  <c r="Z64" i="1"/>
  <c r="X64" i="1"/>
  <c r="W63" i="1"/>
  <c r="Q63" i="1"/>
  <c r="J63" i="1"/>
  <c r="C63" i="1"/>
  <c r="W61" i="1"/>
  <c r="Q61" i="1"/>
  <c r="J61" i="1"/>
  <c r="C61" i="1"/>
  <c r="W60" i="1"/>
  <c r="Q60" i="1"/>
  <c r="J60" i="1"/>
  <c r="C60" i="1"/>
  <c r="J59" i="1"/>
  <c r="C59" i="1"/>
  <c r="AA57" i="1"/>
  <c r="Z57" i="1"/>
  <c r="Y57" i="1"/>
  <c r="X57" i="1"/>
  <c r="V57" i="1"/>
  <c r="U57" i="1"/>
  <c r="T57" i="1"/>
  <c r="S57" i="1"/>
  <c r="R57" i="1"/>
  <c r="P57" i="1"/>
  <c r="O57" i="1"/>
  <c r="N57" i="1"/>
  <c r="M57" i="1"/>
  <c r="L57" i="1"/>
  <c r="K57" i="1"/>
  <c r="I57" i="1"/>
  <c r="H57" i="1"/>
  <c r="G57" i="1"/>
  <c r="F57" i="1"/>
  <c r="E57" i="1"/>
  <c r="D57" i="1"/>
  <c r="W56" i="1"/>
  <c r="Q56" i="1"/>
  <c r="J56" i="1"/>
  <c r="C56" i="1"/>
  <c r="W54" i="1"/>
  <c r="Q54" i="1"/>
  <c r="J54" i="1"/>
  <c r="C54" i="1"/>
  <c r="W53" i="1"/>
  <c r="Q53" i="1"/>
  <c r="J53" i="1"/>
  <c r="C53" i="1"/>
  <c r="J52" i="1"/>
  <c r="C52" i="1"/>
  <c r="AA50" i="1"/>
  <c r="W50" i="1" s="1"/>
  <c r="V50" i="1"/>
  <c r="U50" i="1"/>
  <c r="T50" i="1"/>
  <c r="S50" i="1"/>
  <c r="R50" i="1"/>
  <c r="P50" i="1"/>
  <c r="O50" i="1"/>
  <c r="N50" i="1"/>
  <c r="M50" i="1"/>
  <c r="L50" i="1"/>
  <c r="K50" i="1"/>
  <c r="I50" i="1"/>
  <c r="H50" i="1"/>
  <c r="G50" i="1"/>
  <c r="F50" i="1"/>
  <c r="E50" i="1"/>
  <c r="D50" i="1"/>
  <c r="W49" i="1"/>
  <c r="Q49" i="1"/>
  <c r="J49" i="1"/>
  <c r="C49" i="1"/>
  <c r="W47" i="1"/>
  <c r="Q47" i="1"/>
  <c r="J47" i="1"/>
  <c r="C47" i="1"/>
  <c r="W46" i="1"/>
  <c r="Q46" i="1"/>
  <c r="J46" i="1"/>
  <c r="C46" i="1"/>
  <c r="J45" i="1"/>
  <c r="C45" i="1"/>
  <c r="AA43" i="1"/>
  <c r="Z43" i="1"/>
  <c r="V43" i="1"/>
  <c r="U43" i="1"/>
  <c r="T43" i="1"/>
  <c r="S43" i="1"/>
  <c r="R43" i="1"/>
  <c r="P43" i="1"/>
  <c r="O43" i="1"/>
  <c r="N43" i="1"/>
  <c r="M43" i="1"/>
  <c r="L43" i="1"/>
  <c r="K43" i="1"/>
  <c r="I43" i="1"/>
  <c r="H43" i="1"/>
  <c r="G43" i="1"/>
  <c r="F43" i="1"/>
  <c r="E43" i="1"/>
  <c r="D43" i="1"/>
  <c r="W42" i="1"/>
  <c r="Q42" i="1"/>
  <c r="J42" i="1"/>
  <c r="C42" i="1"/>
  <c r="W41" i="1"/>
  <c r="Q41" i="1"/>
  <c r="J41" i="1"/>
  <c r="C41" i="1"/>
  <c r="W39" i="1"/>
  <c r="Q39" i="1"/>
  <c r="J39" i="1"/>
  <c r="C39" i="1"/>
  <c r="J38" i="1"/>
  <c r="C38" i="1"/>
  <c r="AA36" i="1"/>
  <c r="W36" i="1" s="1"/>
  <c r="V36" i="1"/>
  <c r="U36" i="1"/>
  <c r="T36" i="1"/>
  <c r="S36" i="1"/>
  <c r="R36" i="1"/>
  <c r="P36" i="1"/>
  <c r="O36" i="1"/>
  <c r="N36" i="1"/>
  <c r="M36" i="1"/>
  <c r="L36" i="1"/>
  <c r="K36" i="1"/>
  <c r="I36" i="1"/>
  <c r="H36" i="1"/>
  <c r="G36" i="1"/>
  <c r="F36" i="1"/>
  <c r="E36" i="1"/>
  <c r="D36" i="1"/>
  <c r="W35" i="1"/>
  <c r="Q35" i="1"/>
  <c r="J35" i="1"/>
  <c r="C35" i="1"/>
  <c r="W33" i="1"/>
  <c r="Q33" i="1"/>
  <c r="J33" i="1"/>
  <c r="C33" i="1"/>
  <c r="W32" i="1"/>
  <c r="Q32" i="1"/>
  <c r="J32" i="1"/>
  <c r="C32" i="1"/>
  <c r="J31" i="1"/>
  <c r="C31" i="1"/>
  <c r="AA29" i="1"/>
  <c r="Z29" i="1"/>
  <c r="Y29" i="1"/>
  <c r="X29" i="1"/>
  <c r="V29" i="1"/>
  <c r="U29" i="1"/>
  <c r="T29" i="1"/>
  <c r="S29" i="1"/>
  <c r="R29" i="1"/>
  <c r="P29" i="1"/>
  <c r="O29" i="1"/>
  <c r="N29" i="1"/>
  <c r="M29" i="1"/>
  <c r="L29" i="1"/>
  <c r="K29" i="1"/>
  <c r="I29" i="1"/>
  <c r="H29" i="1"/>
  <c r="G29" i="1"/>
  <c r="F29" i="1"/>
  <c r="E29" i="1"/>
  <c r="D29" i="1"/>
  <c r="W28" i="1"/>
  <c r="Q28" i="1"/>
  <c r="J28" i="1"/>
  <c r="C28" i="1"/>
  <c r="W26" i="1"/>
  <c r="Q26" i="1"/>
  <c r="J26" i="1"/>
  <c r="C26" i="1"/>
  <c r="W25" i="1"/>
  <c r="Q25" i="1"/>
  <c r="J25" i="1"/>
  <c r="C25" i="1"/>
  <c r="Q24" i="1"/>
  <c r="J24" i="1"/>
  <c r="C24" i="1"/>
  <c r="AA22" i="1"/>
  <c r="Z22" i="1"/>
  <c r="Y22" i="1"/>
  <c r="X22" i="1"/>
  <c r="V22" i="1"/>
  <c r="U22" i="1"/>
  <c r="T22" i="1"/>
  <c r="S22" i="1"/>
  <c r="S21" i="1" s="1"/>
  <c r="R22" i="1"/>
  <c r="P22" i="1"/>
  <c r="O22" i="1"/>
  <c r="N22" i="1"/>
  <c r="M22" i="1"/>
  <c r="L22" i="1"/>
  <c r="K22" i="1"/>
  <c r="I22" i="1"/>
  <c r="H22" i="1"/>
  <c r="G22" i="1"/>
  <c r="F22" i="1"/>
  <c r="E22" i="1"/>
  <c r="D22" i="1"/>
  <c r="W22" i="1" l="1"/>
  <c r="M21" i="1"/>
  <c r="W29" i="1"/>
  <c r="F118" i="1"/>
  <c r="R118" i="1"/>
  <c r="X127" i="1"/>
  <c r="W175" i="1"/>
  <c r="T21" i="1"/>
  <c r="U97" i="1"/>
  <c r="J192" i="1"/>
  <c r="R97" i="1"/>
  <c r="E118" i="1"/>
  <c r="F127" i="1"/>
  <c r="P118" i="1"/>
  <c r="H118" i="1"/>
  <c r="L21" i="1"/>
  <c r="N21" i="1"/>
  <c r="AA21" i="1"/>
  <c r="W43" i="1"/>
  <c r="T127" i="1"/>
  <c r="N127" i="1"/>
  <c r="Q162" i="1"/>
  <c r="C162" i="1"/>
  <c r="W153" i="1"/>
  <c r="Q175" i="1"/>
  <c r="E21" i="1"/>
  <c r="Q65" i="1"/>
  <c r="C175" i="1"/>
  <c r="Q81" i="1"/>
  <c r="Q113" i="1"/>
  <c r="C192" i="1"/>
  <c r="Q192" i="1"/>
  <c r="W57" i="1"/>
  <c r="W86" i="1"/>
  <c r="C153" i="1"/>
  <c r="AA192" i="1"/>
  <c r="W192" i="1" s="1"/>
  <c r="Q29" i="1"/>
  <c r="C29" i="1"/>
  <c r="C57" i="1"/>
  <c r="J103" i="1"/>
  <c r="X198" i="1"/>
  <c r="X200" i="1" s="1"/>
  <c r="X201" i="1" s="1"/>
  <c r="J178" i="1"/>
  <c r="W182" i="1"/>
  <c r="C50" i="1"/>
  <c r="G21" i="1"/>
  <c r="Q91" i="1"/>
  <c r="I21" i="1"/>
  <c r="C143" i="1"/>
  <c r="Q131" i="1"/>
  <c r="C36" i="1"/>
  <c r="K64" i="1"/>
  <c r="J70" i="1"/>
  <c r="O118" i="1"/>
  <c r="J119" i="1"/>
  <c r="P97" i="1"/>
  <c r="J98" i="1"/>
  <c r="L97" i="1"/>
  <c r="V97" i="1"/>
  <c r="J113" i="1"/>
  <c r="C113" i="1"/>
  <c r="H97" i="1"/>
  <c r="Q139" i="1"/>
  <c r="Q70" i="1"/>
  <c r="D64" i="1"/>
  <c r="C86" i="1"/>
  <c r="F64" i="1"/>
  <c r="C75" i="1"/>
  <c r="I64" i="1"/>
  <c r="J75" i="1"/>
  <c r="Q75" i="1"/>
  <c r="W75" i="1"/>
  <c r="V64" i="1"/>
  <c r="S64" i="1"/>
  <c r="M64" i="1"/>
  <c r="P64" i="1"/>
  <c r="H64" i="1"/>
  <c r="Q182" i="1"/>
  <c r="V127" i="1"/>
  <c r="J187" i="1"/>
  <c r="J182" i="1"/>
  <c r="J175" i="1"/>
  <c r="C182" i="1"/>
  <c r="R127" i="1"/>
  <c r="J162" i="1"/>
  <c r="W162" i="1"/>
  <c r="Q158" i="1"/>
  <c r="Q153" i="1"/>
  <c r="J148" i="1"/>
  <c r="J153" i="1"/>
  <c r="N198" i="1"/>
  <c r="N200" i="1" s="1"/>
  <c r="N201" i="1" s="1"/>
  <c r="P127" i="1"/>
  <c r="L127" i="1"/>
  <c r="M127" i="1"/>
  <c r="C158" i="1"/>
  <c r="H127" i="1"/>
  <c r="Q136" i="1"/>
  <c r="U127" i="1"/>
  <c r="J139" i="1"/>
  <c r="J136" i="1"/>
  <c r="E127" i="1"/>
  <c r="G127" i="1"/>
  <c r="C139" i="1"/>
  <c r="C136" i="1"/>
  <c r="AA118" i="1"/>
  <c r="W118" i="1" s="1"/>
  <c r="Q128" i="1"/>
  <c r="V118" i="1"/>
  <c r="J123" i="1"/>
  <c r="L118" i="1"/>
  <c r="J128" i="1"/>
  <c r="O127" i="1"/>
  <c r="C131" i="1"/>
  <c r="D127" i="1"/>
  <c r="Q108" i="1"/>
  <c r="D97" i="1"/>
  <c r="C108" i="1"/>
  <c r="T97" i="1"/>
  <c r="Q103" i="1"/>
  <c r="R64" i="1"/>
  <c r="Q86" i="1"/>
  <c r="U64" i="1"/>
  <c r="O64" i="1"/>
  <c r="J86" i="1"/>
  <c r="J65" i="1"/>
  <c r="C65" i="1"/>
  <c r="Q57" i="1"/>
  <c r="R21" i="1"/>
  <c r="V21" i="1"/>
  <c r="P21" i="1"/>
  <c r="J57" i="1"/>
  <c r="Q50" i="1"/>
  <c r="U21" i="1"/>
  <c r="J50" i="1"/>
  <c r="Z21" i="1"/>
  <c r="Z198" i="1" s="1"/>
  <c r="Z200" i="1" s="1"/>
  <c r="Z201" i="1" s="1"/>
  <c r="Q43" i="1"/>
  <c r="J43" i="1"/>
  <c r="C43" i="1"/>
  <c r="Q36" i="1"/>
  <c r="J36" i="1"/>
  <c r="J29" i="1"/>
  <c r="K21" i="1"/>
  <c r="O21" i="1"/>
  <c r="H21" i="1"/>
  <c r="D21" i="1"/>
  <c r="F21" i="1"/>
  <c r="C22" i="1"/>
  <c r="Y127" i="1"/>
  <c r="W148" i="1"/>
  <c r="I127" i="1"/>
  <c r="C178" i="1"/>
  <c r="Q178" i="1"/>
  <c r="C70" i="1"/>
  <c r="AA64" i="1"/>
  <c r="J91" i="1"/>
  <c r="C91" i="1"/>
  <c r="Q98" i="1"/>
  <c r="AA97" i="1"/>
  <c r="W97" i="1" s="1"/>
  <c r="E97" i="1"/>
  <c r="O97" i="1"/>
  <c r="M97" i="1"/>
  <c r="C103" i="1"/>
  <c r="I97" i="1"/>
  <c r="J108" i="1"/>
  <c r="D118" i="1"/>
  <c r="I118" i="1"/>
  <c r="M118" i="1"/>
  <c r="K118" i="1"/>
  <c r="U118" i="1"/>
  <c r="C123" i="1"/>
  <c r="S118" i="1"/>
  <c r="Q123" i="1"/>
  <c r="J131" i="1"/>
  <c r="Q143" i="1"/>
  <c r="J143" i="1"/>
  <c r="C148" i="1"/>
  <c r="C187" i="1"/>
  <c r="E64" i="1"/>
  <c r="C81" i="1"/>
  <c r="J81" i="1"/>
  <c r="Q22" i="1"/>
  <c r="J22" i="1"/>
  <c r="L64" i="1"/>
  <c r="Y64" i="1"/>
  <c r="K97" i="1"/>
  <c r="S97" i="1"/>
  <c r="K127" i="1"/>
  <c r="S127" i="1"/>
  <c r="AA127" i="1"/>
  <c r="C194" i="1"/>
  <c r="C98" i="1"/>
  <c r="C119" i="1"/>
  <c r="Q119" i="1"/>
  <c r="C128" i="1"/>
  <c r="W139" i="1"/>
  <c r="I198" i="1" l="1"/>
  <c r="I200" i="1" s="1"/>
  <c r="I201" i="1" s="1"/>
  <c r="W21" i="1"/>
  <c r="T198" i="1"/>
  <c r="T200" i="1" s="1"/>
  <c r="T201" i="1" s="1"/>
  <c r="Q21" i="1"/>
  <c r="W64" i="1"/>
  <c r="H198" i="1"/>
  <c r="H200" i="1" s="1"/>
  <c r="H201" i="1" s="1"/>
  <c r="G198" i="1"/>
  <c r="G200" i="1" s="1"/>
  <c r="G201" i="1" s="1"/>
  <c r="C21" i="1"/>
  <c r="C97" i="1"/>
  <c r="D198" i="1"/>
  <c r="D200" i="1" s="1"/>
  <c r="D201" i="1" s="1"/>
  <c r="J64" i="1"/>
  <c r="C64" i="1"/>
  <c r="R198" i="1"/>
  <c r="R200" i="1" s="1"/>
  <c r="R201" i="1" s="1"/>
  <c r="Q64" i="1"/>
  <c r="M198" i="1"/>
  <c r="M200" i="1" s="1"/>
  <c r="M201" i="1" s="1"/>
  <c r="V198" i="1"/>
  <c r="V200" i="1" s="1"/>
  <c r="V201" i="1" s="1"/>
  <c r="W127" i="1"/>
  <c r="Y198" i="1"/>
  <c r="Y200" i="1" s="1"/>
  <c r="Y201" i="1" s="1"/>
  <c r="P198" i="1"/>
  <c r="P200" i="1" s="1"/>
  <c r="P201" i="1" s="1"/>
  <c r="F198" i="1"/>
  <c r="F200" i="1" s="1"/>
  <c r="F201" i="1" s="1"/>
  <c r="J127" i="1"/>
  <c r="Q127" i="1"/>
  <c r="J118" i="1"/>
  <c r="C127" i="1"/>
  <c r="C118" i="1"/>
  <c r="O198" i="1"/>
  <c r="O200" i="1" s="1"/>
  <c r="O201" i="1" s="1"/>
  <c r="U198" i="1"/>
  <c r="U200" i="1" s="1"/>
  <c r="U201" i="1" s="1"/>
  <c r="J21" i="1"/>
  <c r="S198" i="1"/>
  <c r="S200" i="1" s="1"/>
  <c r="S201" i="1" s="1"/>
  <c r="L198" i="1"/>
  <c r="L200" i="1" s="1"/>
  <c r="L201" i="1" s="1"/>
  <c r="E198" i="1"/>
  <c r="E200" i="1" s="1"/>
  <c r="E201" i="1" s="1"/>
  <c r="J97" i="1"/>
  <c r="Q97" i="1"/>
  <c r="Q118" i="1"/>
  <c r="AA198" i="1"/>
  <c r="AA200" i="1" s="1"/>
  <c r="AA201" i="1" s="1"/>
  <c r="K198" i="1"/>
  <c r="K200" i="1" s="1"/>
  <c r="K201" i="1" s="1"/>
  <c r="C201" i="1" l="1"/>
  <c r="W201" i="1"/>
  <c r="Q201" i="1"/>
  <c r="J201" i="1"/>
  <c r="C198" i="1"/>
  <c r="C200" i="1" s="1"/>
  <c r="W200" i="1"/>
  <c r="Q198" i="1"/>
  <c r="Q200" i="1" s="1"/>
  <c r="J198" i="1"/>
  <c r="J200" i="1" s="1"/>
  <c r="W198" i="1"/>
</calcChain>
</file>

<file path=xl/sharedStrings.xml><?xml version="1.0" encoding="utf-8"?>
<sst xmlns="http://schemas.openxmlformats.org/spreadsheetml/2006/main" count="322" uniqueCount="100">
  <si>
    <t>Asignavimų valdytojo pavadinimas</t>
  </si>
  <si>
    <t>Patvirtintas metinis planas</t>
  </si>
  <si>
    <t>Iš jų:</t>
  </si>
  <si>
    <t xml:space="preserve">Iš viso </t>
  </si>
  <si>
    <t>išlaidoms</t>
  </si>
  <si>
    <t>valstyb. (perduotoms savival) funkc. atlikti/ perduotoms  įstaig. išlaikyti</t>
  </si>
  <si>
    <t>aplinkos apsaug rėmimo specialioji prog.</t>
  </si>
  <si>
    <t>iš biudžetinių įstaigų pajamų</t>
  </si>
  <si>
    <t>kitoms neišvardytoms reikmėms atlikti</t>
  </si>
  <si>
    <t>iš viso</t>
  </si>
  <si>
    <t>iš jų:</t>
  </si>
  <si>
    <t>iš jų darbo užmokesčiui</t>
  </si>
  <si>
    <t>valstyb. (perduotoms savivald.) funkc. atlikti/ perduotoms  įstaig. išlaikyti</t>
  </si>
  <si>
    <t>aplinkos apsaug rėmimo specialioji progama</t>
  </si>
  <si>
    <t>valstyb. (perduotoms savival) funkc. atlikti/ perduotoms  įstaigoms išlaikyti</t>
  </si>
  <si>
    <t>kitoms neišvardy-toms reikmėms atlikti</t>
  </si>
  <si>
    <t>Seniūnijos</t>
  </si>
  <si>
    <t>Švietimo,  kultūros, jaunimo reikalų ir sporto paslaugų teikimo programa</t>
  </si>
  <si>
    <t>Socialinės apsaugos plėtojimas, skurdo bei socialinės atskirties mažinimo ir sveikatos programa</t>
  </si>
  <si>
    <t xml:space="preserve"> Infrastruktūros priežiūros ir plėtros programa</t>
  </si>
  <si>
    <t>Savivaldybės valdymo ir pagrindinių funkcijų vykdymo programa</t>
  </si>
  <si>
    <t>Naujosios Akmenės miesto</t>
  </si>
  <si>
    <t>Naujosios Akmenės kaimiškoji</t>
  </si>
  <si>
    <t>Papilės</t>
  </si>
  <si>
    <t>Socialinės apsau-gos plėtojimas, skurdo bei sociali-nės atskirties mažinimo ir sveikatos programa</t>
  </si>
  <si>
    <t>Kruopių</t>
  </si>
  <si>
    <t>Ventos</t>
  </si>
  <si>
    <t>Bendrojo lavinimo mokyklos</t>
  </si>
  <si>
    <t>Naujosios Akmenės "Saulėtekio" progimnazija</t>
  </si>
  <si>
    <t>Socialinės apsau-gos plėtojimas, skurdo bei socialinės atskirties mažinimo ir sveikatos programa</t>
  </si>
  <si>
    <t>Naujosios Akmenės Ramučių gimnazija</t>
  </si>
  <si>
    <t>Akmenės gimnazija</t>
  </si>
  <si>
    <t xml:space="preserve"> </t>
  </si>
  <si>
    <t xml:space="preserve">Investicijų </t>
  </si>
  <si>
    <t>Ventos gimnazija</t>
  </si>
  <si>
    <t>Kruopių pagrindinė mokykla</t>
  </si>
  <si>
    <t>Investicijų programa</t>
  </si>
  <si>
    <t>Papilės Simono Daukanto gimnazija</t>
  </si>
  <si>
    <t>Investicijų(skolintos lėšos)</t>
  </si>
  <si>
    <t>Darželiai</t>
  </si>
  <si>
    <t>Naujosios Akmenės vaikų l/d "Žvaigždutė"</t>
  </si>
  <si>
    <t>Akmenės vaikų l/d "Gintarėlis"</t>
  </si>
  <si>
    <t>Muzikos mokyklos</t>
  </si>
  <si>
    <t>Naujosios Akmenės muzikos mokykla</t>
  </si>
  <si>
    <t>Investicijų (skolintos lėšos)</t>
  </si>
  <si>
    <t>Ventos muzikos mokykla</t>
  </si>
  <si>
    <t>Viešieji darbai</t>
  </si>
  <si>
    <t>Įstaigos</t>
  </si>
  <si>
    <t>Pedagoginė psichologinė tarnyba</t>
  </si>
  <si>
    <t>Jaunimo ir suaugusiųjų švietimo centras</t>
  </si>
  <si>
    <t>Ugniagesių komanda</t>
  </si>
  <si>
    <t>Akmenės rajono paramos šeimai centras</t>
  </si>
  <si>
    <t>Švietimo, kūno kultūros ir sporto  paslaugų teikimas Akmenės rajono gyventojams</t>
  </si>
  <si>
    <t>Socialinių paslaugų namai</t>
  </si>
  <si>
    <t>Investicijų</t>
  </si>
  <si>
    <t>Visuomenės sveikatos biuras</t>
  </si>
  <si>
    <t>Savivaldybės administracija</t>
  </si>
  <si>
    <t>iš jų:VIP</t>
  </si>
  <si>
    <t>iš jų:skolintos lėšos</t>
  </si>
  <si>
    <t>Infrastruktūros priežiūros ir plėtros programa</t>
  </si>
  <si>
    <t xml:space="preserve">Verslo rėmimo, aplinkos apsaugos ir žemės ūkio plėtros programa </t>
  </si>
  <si>
    <t>Savivaldybės taryba</t>
  </si>
  <si>
    <t>Mero fondas</t>
  </si>
  <si>
    <t>Akmenės rajono savivaldybės kontrolės ir audito tarnyba</t>
  </si>
  <si>
    <t xml:space="preserve"> Investicijų programa</t>
  </si>
  <si>
    <t>Akmenės krašto muziejus</t>
  </si>
  <si>
    <t>paskolų grąžinimas ir palūkanų mokėjimas</t>
  </si>
  <si>
    <t>Savivaldybės administracijos direktoriaus rezervas</t>
  </si>
  <si>
    <t>Iš viso:</t>
  </si>
  <si>
    <t>Mažinamas paskolų grąžinimas</t>
  </si>
  <si>
    <t>Iš viso išlaidų:</t>
  </si>
  <si>
    <t>Akmenės rajono savivaldybės tarybos</t>
  </si>
  <si>
    <t>3 priedas</t>
  </si>
  <si>
    <t>01.</t>
  </si>
  <si>
    <t>02.</t>
  </si>
  <si>
    <t>05.</t>
  </si>
  <si>
    <t>04.</t>
  </si>
  <si>
    <t>03.</t>
  </si>
  <si>
    <t>07.</t>
  </si>
  <si>
    <t>06.</t>
  </si>
  <si>
    <t>Programos kodas</t>
  </si>
  <si>
    <t xml:space="preserve">turtui įsigyti </t>
  </si>
  <si>
    <t>Akmenės seniūnija</t>
  </si>
  <si>
    <t>Dabikinės r. Vladimiro Zubovo mokykla</t>
  </si>
  <si>
    <t xml:space="preserve">                                                                               </t>
  </si>
  <si>
    <t>( Eurais)</t>
  </si>
  <si>
    <t>STD ilgalaikiam material. ir nematerial. turt. isigyti /kelių priežiūros  plėtros progr. /VIPA/ (ES lėšos)</t>
  </si>
  <si>
    <t xml:space="preserve"> Kelių priežiūros  plėtros progr. /VIPA/ (ES lėšos)</t>
  </si>
  <si>
    <t>2019 m. vasario 15 d.</t>
  </si>
  <si>
    <t>Akmenės rajono savivaldybės 2019 metų biudžeto asignavimai pagal asignavimų valdytojus</t>
  </si>
  <si>
    <t>Tūkst. Eur</t>
  </si>
  <si>
    <t>ugdymo reikmėms finansuoti</t>
  </si>
  <si>
    <t xml:space="preserve"> Naujosios Akmenės vaikų l-d ,,Atžalynas"</t>
  </si>
  <si>
    <t>Naujosios Akmenės vaikų l-d ,,Buratinas"</t>
  </si>
  <si>
    <t>Akmenės rajono sporto centras</t>
  </si>
  <si>
    <t>Socialinės apsaugos plėtojimas, skurdo bei sociali-nės atskirties mažinimo ir sveikatos programa</t>
  </si>
  <si>
    <t>Akmenės r. savivaldybės kultūros centras</t>
  </si>
  <si>
    <t>Akmenės r. savivaldybės viešoji biblioteka</t>
  </si>
  <si>
    <t>Akmenės rajono savivaldybės administracija</t>
  </si>
  <si>
    <t>sprendimo Nr. T-5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</si>
</sst>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;"/>
    <numFmt numFmtId="165" formatCode="0.00;;"/>
    <numFmt numFmtId="166" formatCode="0;;"/>
  </numFmts>
  <fonts count="15" x14ac:knownFonts="1"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7"/>
      <name val="Times New Roman"/>
      <family val="1"/>
      <charset val="186"/>
    </font>
    <font>
      <b/>
      <sz val="7"/>
      <name val="Times New Roman"/>
      <family val="1"/>
      <charset val="186"/>
    </font>
    <font>
      <b/>
      <sz val="7"/>
      <color indexed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2" borderId="5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9" fillId="0" borderId="0" xfId="0" applyFont="1"/>
    <xf numFmtId="0" fontId="10" fillId="4" borderId="0" xfId="0" applyFont="1" applyFill="1"/>
    <xf numFmtId="0" fontId="0" fillId="0" borderId="0" xfId="0" applyFont="1"/>
    <xf numFmtId="16" fontId="1" fillId="2" borderId="5" xfId="0" applyNumberFormat="1" applyFont="1" applyFill="1" applyBorder="1"/>
    <xf numFmtId="16" fontId="1" fillId="0" borderId="5" xfId="0" applyNumberFormat="1" applyFont="1" applyBorder="1"/>
    <xf numFmtId="16" fontId="1" fillId="0" borderId="5" xfId="0" applyNumberFormat="1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16" fontId="1" fillId="2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/>
    <xf numFmtId="16" fontId="2" fillId="2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16" fontId="1" fillId="0" borderId="5" xfId="0" applyNumberFormat="1" applyFont="1" applyBorder="1" applyAlignment="1">
      <alignment horizontal="center"/>
    </xf>
    <xf numFmtId="0" fontId="11" fillId="0" borderId="13" xfId="0" applyFont="1" applyBorder="1"/>
    <xf numFmtId="16" fontId="1" fillId="2" borderId="7" xfId="0" applyNumberFormat="1" applyFont="1" applyFill="1" applyBorder="1"/>
    <xf numFmtId="165" fontId="5" fillId="2" borderId="7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16" fontId="1" fillId="2" borderId="7" xfId="0" applyNumberFormat="1" applyFont="1" applyFill="1" applyBorder="1" applyAlignment="1">
      <alignment horizontal="center" vertical="center"/>
    </xf>
    <xf numFmtId="16" fontId="1" fillId="3" borderId="1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2" fillId="0" borderId="13" xfId="0" applyFont="1" applyBorder="1"/>
    <xf numFmtId="0" fontId="1" fillId="0" borderId="6" xfId="0" applyFont="1" applyBorder="1"/>
    <xf numFmtId="0" fontId="1" fillId="6" borderId="13" xfId="0" applyFont="1" applyFill="1" applyBorder="1"/>
    <xf numFmtId="0" fontId="3" fillId="3" borderId="17" xfId="0" applyFont="1" applyFill="1" applyBorder="1" applyAlignment="1">
      <alignment vertical="top"/>
    </xf>
    <xf numFmtId="0" fontId="2" fillId="2" borderId="12" xfId="0" applyFont="1" applyFill="1" applyBorder="1"/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2" borderId="12" xfId="0" applyFont="1" applyFill="1" applyBorder="1" applyAlignment="1">
      <alignment vertical="center" wrapText="1"/>
    </xf>
    <xf numFmtId="0" fontId="1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164" fontId="2" fillId="0" borderId="17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11" fillId="0" borderId="17" xfId="0" applyFont="1" applyBorder="1"/>
    <xf numFmtId="0" fontId="7" fillId="2" borderId="2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65" fontId="13" fillId="3" borderId="15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top" wrapText="1"/>
    </xf>
    <xf numFmtId="0" fontId="14" fillId="3" borderId="17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center" wrapText="1"/>
    </xf>
    <xf numFmtId="166" fontId="4" fillId="2" borderId="16" xfId="0" applyNumberFormat="1" applyFont="1" applyFill="1" applyBorder="1" applyAlignment="1">
      <alignment horizontal="center" vertical="center"/>
    </xf>
    <xf numFmtId="166" fontId="4" fillId="3" borderId="20" xfId="0" applyNumberFormat="1" applyFont="1" applyFill="1" applyBorder="1" applyAlignment="1">
      <alignment horizontal="center" vertical="center"/>
    </xf>
    <xf numFmtId="166" fontId="4" fillId="3" borderId="14" xfId="0" applyNumberFormat="1" applyFont="1" applyFill="1" applyBorder="1" applyAlignment="1">
      <alignment horizontal="center" vertical="center"/>
    </xf>
    <xf numFmtId="166" fontId="2" fillId="3" borderId="17" xfId="0" applyNumberFormat="1" applyFont="1" applyFill="1" applyBorder="1" applyAlignment="1">
      <alignment horizontal="center" vertical="center"/>
    </xf>
    <xf numFmtId="166" fontId="4" fillId="3" borderId="17" xfId="0" applyNumberFormat="1" applyFont="1" applyFill="1" applyBorder="1" applyAlignment="1">
      <alignment horizontal="center" vertical="center"/>
    </xf>
    <xf numFmtId="166" fontId="4" fillId="3" borderId="16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4" fillId="2" borderId="24" xfId="0" applyNumberFormat="1" applyFont="1" applyFill="1" applyBorder="1" applyAlignment="1">
      <alignment horizontal="center" vertical="center"/>
    </xf>
    <xf numFmtId="166" fontId="5" fillId="2" borderId="21" xfId="0" applyNumberFormat="1" applyFont="1" applyFill="1" applyBorder="1" applyAlignment="1">
      <alignment horizontal="center" vertical="center"/>
    </xf>
    <xf numFmtId="166" fontId="5" fillId="2" borderId="7" xfId="0" applyNumberFormat="1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166" fontId="4" fillId="2" borderId="25" xfId="0" applyNumberFormat="1" applyFont="1" applyFill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4" fillId="2" borderId="26" xfId="0" applyNumberFormat="1" applyFont="1" applyFill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5" fillId="2" borderId="25" xfId="0" applyNumberFormat="1" applyFont="1" applyFill="1" applyBorder="1" applyAlignment="1">
      <alignment horizontal="center" vertical="center"/>
    </xf>
    <xf numFmtId="166" fontId="13" fillId="3" borderId="16" xfId="0" applyNumberFormat="1" applyFont="1" applyFill="1" applyBorder="1" applyAlignment="1">
      <alignment horizontal="center" vertical="center"/>
    </xf>
    <xf numFmtId="166" fontId="13" fillId="3" borderId="20" xfId="0" applyNumberFormat="1" applyFont="1" applyFill="1" applyBorder="1" applyAlignment="1">
      <alignment horizontal="center" vertical="center"/>
    </xf>
    <xf numFmtId="166" fontId="13" fillId="3" borderId="14" xfId="0" applyNumberFormat="1" applyFont="1" applyFill="1" applyBorder="1" applyAlignment="1">
      <alignment horizontal="center" vertical="center"/>
    </xf>
    <xf numFmtId="166" fontId="13" fillId="3" borderId="17" xfId="0" applyNumberFormat="1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6" fillId="2" borderId="25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2" borderId="18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166" fontId="4" fillId="5" borderId="26" xfId="0" applyNumberFormat="1" applyFont="1" applyFill="1" applyBorder="1" applyAlignment="1">
      <alignment horizontal="center" vertical="center"/>
    </xf>
    <xf numFmtId="166" fontId="5" fillId="5" borderId="18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166" fontId="5" fillId="5" borderId="10" xfId="0" applyNumberFormat="1" applyFont="1" applyFill="1" applyBorder="1" applyAlignment="1">
      <alignment horizontal="center" vertical="center"/>
    </xf>
    <xf numFmtId="166" fontId="4" fillId="5" borderId="25" xfId="0" applyNumberFormat="1" applyFont="1" applyFill="1" applyBorder="1" applyAlignment="1">
      <alignment horizontal="center" vertical="center"/>
    </xf>
    <xf numFmtId="166" fontId="2" fillId="2" borderId="25" xfId="0" applyNumberFormat="1" applyFont="1" applyFill="1" applyBorder="1" applyAlignment="1">
      <alignment horizontal="center" vertical="center"/>
    </xf>
    <xf numFmtId="166" fontId="12" fillId="2" borderId="18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4" fillId="2" borderId="28" xfId="0" applyNumberFormat="1" applyFont="1" applyFill="1" applyBorder="1" applyAlignment="1">
      <alignment horizontal="center" vertical="center"/>
    </xf>
    <xf numFmtId="166" fontId="5" fillId="5" borderId="4" xfId="0" applyNumberFormat="1" applyFont="1" applyFill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0" fillId="0" borderId="0" xfId="0" applyNumberFormat="1"/>
    <xf numFmtId="166" fontId="4" fillId="2" borderId="23" xfId="0" applyNumberFormat="1" applyFont="1" applyFill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/>
    </xf>
    <xf numFmtId="166" fontId="12" fillId="0" borderId="23" xfId="0" applyNumberFormat="1" applyFont="1" applyFill="1" applyBorder="1" applyAlignment="1">
      <alignment horizontal="center"/>
    </xf>
    <xf numFmtId="166" fontId="12" fillId="0" borderId="19" xfId="0" applyNumberFormat="1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166" fontId="13" fillId="6" borderId="16" xfId="0" applyNumberFormat="1" applyFont="1" applyFill="1" applyBorder="1" applyAlignment="1">
      <alignment horizontal="center"/>
    </xf>
    <xf numFmtId="166" fontId="13" fillId="6" borderId="20" xfId="0" applyNumberFormat="1" applyFont="1" applyFill="1" applyBorder="1" applyAlignment="1">
      <alignment horizontal="center"/>
    </xf>
    <xf numFmtId="166" fontId="13" fillId="6" borderId="14" xfId="0" applyNumberFormat="1" applyFont="1" applyFill="1" applyBorder="1" applyAlignment="1">
      <alignment horizontal="center"/>
    </xf>
    <xf numFmtId="164" fontId="11" fillId="7" borderId="16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6" fontId="5" fillId="5" borderId="2" xfId="0" applyNumberFormat="1" applyFont="1" applyFill="1" applyBorder="1" applyAlignment="1">
      <alignment horizontal="center" vertical="center"/>
    </xf>
    <xf numFmtId="165" fontId="13" fillId="2" borderId="16" xfId="0" applyNumberFormat="1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6" fontId="2" fillId="2" borderId="16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6" fontId="1" fillId="0" borderId="23" xfId="0" applyNumberFormat="1" applyFont="1" applyFill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166" fontId="1" fillId="4" borderId="23" xfId="0" applyNumberFormat="1" applyFont="1" applyFill="1" applyBorder="1" applyAlignment="1">
      <alignment horizontal="center"/>
    </xf>
    <xf numFmtId="166" fontId="1" fillId="0" borderId="23" xfId="0" applyNumberFormat="1" applyFont="1" applyBorder="1" applyAlignment="1">
      <alignment horizontal="center"/>
    </xf>
    <xf numFmtId="166" fontId="2" fillId="6" borderId="14" xfId="0" applyNumberFormat="1" applyFont="1" applyFill="1" applyBorder="1" applyAlignment="1">
      <alignment horizontal="center"/>
    </xf>
    <xf numFmtId="166" fontId="2" fillId="6" borderId="17" xfId="0" applyNumberFormat="1" applyFont="1" applyFill="1" applyBorder="1" applyAlignment="1">
      <alignment horizontal="center"/>
    </xf>
    <xf numFmtId="166" fontId="2" fillId="6" borderId="16" xfId="0" applyNumberFormat="1" applyFont="1" applyFill="1" applyBorder="1" applyAlignment="1">
      <alignment horizontal="center"/>
    </xf>
    <xf numFmtId="166" fontId="2" fillId="6" borderId="20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 vertical="center"/>
    </xf>
    <xf numFmtId="166" fontId="2" fillId="6" borderId="15" xfId="0" applyNumberFormat="1" applyFont="1" applyFill="1" applyBorder="1" applyAlignment="1">
      <alignment horizontal="center"/>
    </xf>
    <xf numFmtId="165" fontId="5" fillId="5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textRotation="90" wrapText="1"/>
    </xf>
    <xf numFmtId="0" fontId="7" fillId="0" borderId="19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0" borderId="27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 wrapText="1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2" xfId="0" applyFont="1" applyBorder="1" applyAlignment="1"/>
    <xf numFmtId="0" fontId="7" fillId="0" borderId="5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 textRotation="90" wrapText="1"/>
    </xf>
    <xf numFmtId="0" fontId="7" fillId="0" borderId="1" xfId="0" applyFont="1" applyBorder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1"/>
  <sheetViews>
    <sheetView tabSelected="1" zoomScale="106" zoomScaleNormal="106" workbookViewId="0">
      <pane xSplit="2" ySplit="20" topLeftCell="R21" activePane="bottomRight" state="frozen"/>
      <selection pane="topRight" activeCell="C1" sqref="C1"/>
      <selection pane="bottomLeft" activeCell="A21" sqref="A21"/>
      <selection pane="bottomRight" activeCell="Y4" sqref="Y4"/>
    </sheetView>
  </sheetViews>
  <sheetFormatPr defaultRowHeight="15" x14ac:dyDescent="0.25"/>
  <cols>
    <col min="1" max="1" width="4.140625" customWidth="1"/>
    <col min="2" max="2" width="22.42578125" customWidth="1"/>
    <col min="3" max="3" width="12.42578125" bestFit="1" customWidth="1"/>
    <col min="4" max="4" width="9.28515625" customWidth="1"/>
    <col min="5" max="5" width="10.7109375" customWidth="1"/>
    <col min="6" max="6" width="9.140625" customWidth="1"/>
    <col min="7" max="7" width="8.28515625" customWidth="1"/>
    <col min="8" max="8" width="9.140625" customWidth="1"/>
    <col min="9" max="9" width="12" bestFit="1" customWidth="1"/>
    <col min="10" max="10" width="11.42578125" bestFit="1" customWidth="1"/>
    <col min="11" max="11" width="9.140625" customWidth="1"/>
    <col min="12" max="12" width="10.28515625" customWidth="1"/>
    <col min="13" max="13" width="8.28515625" customWidth="1"/>
    <col min="14" max="14" width="8.140625" customWidth="1"/>
    <col min="15" max="15" width="9.140625" customWidth="1"/>
    <col min="16" max="16" width="10.7109375" customWidth="1"/>
    <col min="17" max="17" width="11.42578125" bestFit="1" customWidth="1"/>
    <col min="18" max="18" width="9.140625" customWidth="1"/>
    <col min="19" max="19" width="10.7109375" customWidth="1"/>
    <col min="20" max="20" width="8.140625" customWidth="1"/>
    <col min="21" max="21" width="9" customWidth="1"/>
    <col min="22" max="22" width="10.7109375" customWidth="1"/>
    <col min="23" max="23" width="9.5703125" customWidth="1"/>
    <col min="24" max="24" width="7.7109375" customWidth="1"/>
    <col min="25" max="25" width="10.5703125" customWidth="1"/>
    <col min="26" max="26" width="7.42578125" customWidth="1"/>
    <col min="27" max="27" width="9.7109375" customWidth="1"/>
  </cols>
  <sheetData>
    <row r="1" spans="1:27" x14ac:dyDescent="0.25">
      <c r="W1" s="8" t="s">
        <v>71</v>
      </c>
      <c r="X1" s="9"/>
      <c r="Y1" s="9"/>
    </row>
    <row r="2" spans="1:27" x14ac:dyDescent="0.25">
      <c r="W2" s="8" t="s">
        <v>88</v>
      </c>
      <c r="X2" s="9"/>
      <c r="Y2" s="9"/>
    </row>
    <row r="3" spans="1:27" ht="15.75" x14ac:dyDescent="0.25">
      <c r="D3" s="7" t="s">
        <v>89</v>
      </c>
      <c r="E3" s="7"/>
      <c r="F3" s="7"/>
      <c r="G3" s="7"/>
      <c r="H3" s="7"/>
      <c r="I3" s="7"/>
      <c r="J3" s="7"/>
      <c r="K3" s="7"/>
      <c r="L3" s="7"/>
      <c r="M3" s="7"/>
      <c r="W3" s="8" t="s">
        <v>99</v>
      </c>
      <c r="X3" s="9"/>
      <c r="Y3" s="9"/>
    </row>
    <row r="4" spans="1:27" x14ac:dyDescent="0.25">
      <c r="W4" s="8" t="s">
        <v>72</v>
      </c>
      <c r="X4" s="9"/>
      <c r="Y4" s="9"/>
    </row>
    <row r="7" spans="1:27" x14ac:dyDescent="0.25">
      <c r="Y7" t="s">
        <v>85</v>
      </c>
    </row>
    <row r="8" spans="1:27" ht="15" customHeight="1" thickBot="1" x14ac:dyDescent="0.3">
      <c r="A8" s="171" t="s">
        <v>80</v>
      </c>
      <c r="B8" s="169" t="s">
        <v>0</v>
      </c>
      <c r="C8" s="173" t="s">
        <v>1</v>
      </c>
      <c r="D8" s="174"/>
      <c r="E8" s="174"/>
      <c r="F8" s="174"/>
      <c r="G8" s="174"/>
      <c r="H8" s="174"/>
      <c r="I8" s="175"/>
      <c r="J8" s="176" t="s">
        <v>2</v>
      </c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</row>
    <row r="9" spans="1:27" ht="15.75" thickBot="1" x14ac:dyDescent="0.3">
      <c r="A9" s="172"/>
      <c r="B9" s="170"/>
      <c r="C9" s="177" t="s">
        <v>3</v>
      </c>
      <c r="D9" s="179" t="s">
        <v>2</v>
      </c>
      <c r="E9" s="179"/>
      <c r="F9" s="179"/>
      <c r="G9" s="179"/>
      <c r="H9" s="179"/>
      <c r="I9" s="180"/>
      <c r="J9" s="181" t="s">
        <v>4</v>
      </c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1" t="s">
        <v>81</v>
      </c>
      <c r="X9" s="182"/>
      <c r="Y9" s="182"/>
      <c r="Z9" s="182"/>
      <c r="AA9" s="182"/>
    </row>
    <row r="10" spans="1:27" ht="15.75" customHeight="1" thickBot="1" x14ac:dyDescent="0.3">
      <c r="A10" s="172"/>
      <c r="B10" s="170"/>
      <c r="C10" s="178"/>
      <c r="D10" s="183" t="s">
        <v>5</v>
      </c>
      <c r="E10" s="185" t="s">
        <v>91</v>
      </c>
      <c r="F10" s="185" t="s">
        <v>86</v>
      </c>
      <c r="G10" s="185" t="s">
        <v>6</v>
      </c>
      <c r="H10" s="193" t="s">
        <v>7</v>
      </c>
      <c r="I10" s="188" t="s">
        <v>8</v>
      </c>
      <c r="J10" s="177" t="s">
        <v>9</v>
      </c>
      <c r="K10" s="190" t="s">
        <v>10</v>
      </c>
      <c r="L10" s="191"/>
      <c r="M10" s="191"/>
      <c r="N10" s="191"/>
      <c r="O10" s="191"/>
      <c r="P10" s="191"/>
      <c r="Q10" s="195" t="s">
        <v>11</v>
      </c>
      <c r="R10" s="191"/>
      <c r="S10" s="191"/>
      <c r="T10" s="191"/>
      <c r="U10" s="191"/>
      <c r="V10" s="192"/>
      <c r="W10" s="177" t="s">
        <v>9</v>
      </c>
      <c r="X10" s="190" t="s">
        <v>10</v>
      </c>
      <c r="Y10" s="191"/>
      <c r="Z10" s="191"/>
      <c r="AA10" s="191"/>
    </row>
    <row r="11" spans="1:27" ht="15" customHeight="1" x14ac:dyDescent="0.25">
      <c r="A11" s="172"/>
      <c r="B11" s="170"/>
      <c r="C11" s="178"/>
      <c r="D11" s="184"/>
      <c r="E11" s="186"/>
      <c r="F11" s="186"/>
      <c r="G11" s="186"/>
      <c r="H11" s="193"/>
      <c r="I11" s="188"/>
      <c r="J11" s="178"/>
      <c r="K11" s="183" t="s">
        <v>12</v>
      </c>
      <c r="L11" s="193" t="s">
        <v>91</v>
      </c>
      <c r="M11" s="185" t="s">
        <v>87</v>
      </c>
      <c r="N11" s="193" t="s">
        <v>13</v>
      </c>
      <c r="O11" s="193" t="s">
        <v>7</v>
      </c>
      <c r="P11" s="188" t="s">
        <v>8</v>
      </c>
      <c r="Q11" s="177" t="s">
        <v>9</v>
      </c>
      <c r="R11" s="190" t="s">
        <v>10</v>
      </c>
      <c r="S11" s="191"/>
      <c r="T11" s="191"/>
      <c r="U11" s="191"/>
      <c r="V11" s="192"/>
      <c r="W11" s="178"/>
      <c r="X11" s="194" t="s">
        <v>6</v>
      </c>
      <c r="Y11" s="185" t="s">
        <v>86</v>
      </c>
      <c r="Z11" s="185" t="s">
        <v>7</v>
      </c>
      <c r="AA11" s="193" t="s">
        <v>8</v>
      </c>
    </row>
    <row r="12" spans="1:27" x14ac:dyDescent="0.25">
      <c r="A12" s="172"/>
      <c r="B12" s="170"/>
      <c r="C12" s="178"/>
      <c r="D12" s="184"/>
      <c r="E12" s="186"/>
      <c r="F12" s="186"/>
      <c r="G12" s="186"/>
      <c r="H12" s="193"/>
      <c r="I12" s="188"/>
      <c r="J12" s="178"/>
      <c r="K12" s="184"/>
      <c r="L12" s="193"/>
      <c r="M12" s="186"/>
      <c r="N12" s="193"/>
      <c r="O12" s="193"/>
      <c r="P12" s="188"/>
      <c r="Q12" s="178"/>
      <c r="R12" s="194" t="s">
        <v>14</v>
      </c>
      <c r="S12" s="193" t="s">
        <v>91</v>
      </c>
      <c r="T12" s="185" t="s">
        <v>87</v>
      </c>
      <c r="U12" s="193" t="s">
        <v>7</v>
      </c>
      <c r="V12" s="188" t="s">
        <v>15</v>
      </c>
      <c r="W12" s="178"/>
      <c r="X12" s="194"/>
      <c r="Y12" s="186"/>
      <c r="Z12" s="186"/>
      <c r="AA12" s="193"/>
    </row>
    <row r="13" spans="1:27" x14ac:dyDescent="0.25">
      <c r="A13" s="172"/>
      <c r="B13" s="170"/>
      <c r="C13" s="178"/>
      <c r="D13" s="184"/>
      <c r="E13" s="186"/>
      <c r="F13" s="186"/>
      <c r="G13" s="186"/>
      <c r="H13" s="193"/>
      <c r="I13" s="188"/>
      <c r="J13" s="178"/>
      <c r="K13" s="184"/>
      <c r="L13" s="193"/>
      <c r="M13" s="186"/>
      <c r="N13" s="193"/>
      <c r="O13" s="193"/>
      <c r="P13" s="188"/>
      <c r="Q13" s="178"/>
      <c r="R13" s="194"/>
      <c r="S13" s="193"/>
      <c r="T13" s="186"/>
      <c r="U13" s="193"/>
      <c r="V13" s="188"/>
      <c r="W13" s="178"/>
      <c r="X13" s="194"/>
      <c r="Y13" s="186"/>
      <c r="Z13" s="186"/>
      <c r="AA13" s="193"/>
    </row>
    <row r="14" spans="1:27" x14ac:dyDescent="0.25">
      <c r="A14" s="172"/>
      <c r="B14" s="170"/>
      <c r="C14" s="178"/>
      <c r="D14" s="184"/>
      <c r="E14" s="186"/>
      <c r="F14" s="186"/>
      <c r="G14" s="186"/>
      <c r="H14" s="193"/>
      <c r="I14" s="188"/>
      <c r="J14" s="178"/>
      <c r="K14" s="184"/>
      <c r="L14" s="193"/>
      <c r="M14" s="186"/>
      <c r="N14" s="193"/>
      <c r="O14" s="193"/>
      <c r="P14" s="188"/>
      <c r="Q14" s="178"/>
      <c r="R14" s="194"/>
      <c r="S14" s="193"/>
      <c r="T14" s="186"/>
      <c r="U14" s="193"/>
      <c r="V14" s="188"/>
      <c r="W14" s="178"/>
      <c r="X14" s="194"/>
      <c r="Y14" s="186"/>
      <c r="Z14" s="186"/>
      <c r="AA14" s="193"/>
    </row>
    <row r="15" spans="1:27" x14ac:dyDescent="0.25">
      <c r="A15" s="172"/>
      <c r="B15" s="170"/>
      <c r="C15" s="178"/>
      <c r="D15" s="184"/>
      <c r="E15" s="186"/>
      <c r="F15" s="186"/>
      <c r="G15" s="186"/>
      <c r="H15" s="193"/>
      <c r="I15" s="188"/>
      <c r="J15" s="178"/>
      <c r="K15" s="184"/>
      <c r="L15" s="193"/>
      <c r="M15" s="186"/>
      <c r="N15" s="193"/>
      <c r="O15" s="193"/>
      <c r="P15" s="188"/>
      <c r="Q15" s="178"/>
      <c r="R15" s="194"/>
      <c r="S15" s="193"/>
      <c r="T15" s="186"/>
      <c r="U15" s="193"/>
      <c r="V15" s="188"/>
      <c r="W15" s="178"/>
      <c r="X15" s="194"/>
      <c r="Y15" s="186"/>
      <c r="Z15" s="186"/>
      <c r="AA15" s="193"/>
    </row>
    <row r="16" spans="1:27" x14ac:dyDescent="0.25">
      <c r="A16" s="172"/>
      <c r="B16" s="170"/>
      <c r="C16" s="178"/>
      <c r="D16" s="184"/>
      <c r="E16" s="186"/>
      <c r="F16" s="186"/>
      <c r="G16" s="186"/>
      <c r="H16" s="193"/>
      <c r="I16" s="188"/>
      <c r="J16" s="178"/>
      <c r="K16" s="184"/>
      <c r="L16" s="193"/>
      <c r="M16" s="186"/>
      <c r="N16" s="193"/>
      <c r="O16" s="193"/>
      <c r="P16" s="188"/>
      <c r="Q16" s="178"/>
      <c r="R16" s="194"/>
      <c r="S16" s="193"/>
      <c r="T16" s="186"/>
      <c r="U16" s="193"/>
      <c r="V16" s="188"/>
      <c r="W16" s="178"/>
      <c r="X16" s="194"/>
      <c r="Y16" s="186"/>
      <c r="Z16" s="186"/>
      <c r="AA16" s="193"/>
    </row>
    <row r="17" spans="1:27" x14ac:dyDescent="0.25">
      <c r="A17" s="172"/>
      <c r="B17" s="170"/>
      <c r="C17" s="178"/>
      <c r="D17" s="184"/>
      <c r="E17" s="186"/>
      <c r="F17" s="186"/>
      <c r="G17" s="186"/>
      <c r="H17" s="193"/>
      <c r="I17" s="188"/>
      <c r="J17" s="178"/>
      <c r="K17" s="184"/>
      <c r="L17" s="193"/>
      <c r="M17" s="186"/>
      <c r="N17" s="193"/>
      <c r="O17" s="193"/>
      <c r="P17" s="188"/>
      <c r="Q17" s="178"/>
      <c r="R17" s="194"/>
      <c r="S17" s="193"/>
      <c r="T17" s="186"/>
      <c r="U17" s="193"/>
      <c r="V17" s="188"/>
      <c r="W17" s="178"/>
      <c r="X17" s="194"/>
      <c r="Y17" s="186"/>
      <c r="Z17" s="186"/>
      <c r="AA17" s="193"/>
    </row>
    <row r="18" spans="1:27" x14ac:dyDescent="0.25">
      <c r="A18" s="172"/>
      <c r="B18" s="170"/>
      <c r="C18" s="69"/>
      <c r="D18" s="184"/>
      <c r="E18" s="186"/>
      <c r="F18" s="186"/>
      <c r="G18" s="186"/>
      <c r="H18" s="193"/>
      <c r="I18" s="188"/>
      <c r="J18" s="178"/>
      <c r="K18" s="184"/>
      <c r="L18" s="193"/>
      <c r="M18" s="186"/>
      <c r="N18" s="193"/>
      <c r="O18" s="193"/>
      <c r="P18" s="188"/>
      <c r="Q18" s="178"/>
      <c r="R18" s="194"/>
      <c r="S18" s="193"/>
      <c r="T18" s="186"/>
      <c r="U18" s="193"/>
      <c r="V18" s="188"/>
      <c r="W18" s="178"/>
      <c r="X18" s="194"/>
      <c r="Y18" s="186"/>
      <c r="Z18" s="186"/>
      <c r="AA18" s="193"/>
    </row>
    <row r="19" spans="1:27" x14ac:dyDescent="0.25">
      <c r="A19" s="172"/>
      <c r="B19" s="170"/>
      <c r="C19" s="69"/>
      <c r="D19" s="184"/>
      <c r="E19" s="186"/>
      <c r="F19" s="186"/>
      <c r="G19" s="186"/>
      <c r="H19" s="193"/>
      <c r="I19" s="188"/>
      <c r="J19" s="178"/>
      <c r="K19" s="184"/>
      <c r="L19" s="193"/>
      <c r="M19" s="186"/>
      <c r="N19" s="193"/>
      <c r="O19" s="193"/>
      <c r="P19" s="188"/>
      <c r="Q19" s="178"/>
      <c r="R19" s="194"/>
      <c r="S19" s="193"/>
      <c r="T19" s="186"/>
      <c r="U19" s="193"/>
      <c r="V19" s="188"/>
      <c r="W19" s="178"/>
      <c r="X19" s="194"/>
      <c r="Y19" s="186"/>
      <c r="Z19" s="186"/>
      <c r="AA19" s="193"/>
    </row>
    <row r="20" spans="1:27" ht="15.75" thickBot="1" x14ac:dyDescent="0.3">
      <c r="A20" s="172"/>
      <c r="B20" s="170"/>
      <c r="C20" s="69"/>
      <c r="D20" s="184"/>
      <c r="E20" s="186"/>
      <c r="F20" s="187"/>
      <c r="G20" s="186"/>
      <c r="H20" s="185"/>
      <c r="I20" s="189"/>
      <c r="J20" s="178"/>
      <c r="K20" s="184"/>
      <c r="L20" s="185"/>
      <c r="M20" s="187"/>
      <c r="N20" s="185"/>
      <c r="O20" s="185"/>
      <c r="P20" s="189"/>
      <c r="Q20" s="178"/>
      <c r="R20" s="183"/>
      <c r="S20" s="185"/>
      <c r="T20" s="186"/>
      <c r="U20" s="185"/>
      <c r="V20" s="189"/>
      <c r="W20" s="178"/>
      <c r="X20" s="183"/>
      <c r="Y20" s="186"/>
      <c r="Z20" s="186"/>
      <c r="AA20" s="185"/>
    </row>
    <row r="21" spans="1:27" ht="15.75" thickBot="1" x14ac:dyDescent="0.3">
      <c r="A21" s="37"/>
      <c r="B21" s="47" t="s">
        <v>16</v>
      </c>
      <c r="C21" s="83">
        <f t="shared" ref="C21:M21" si="0">SUM(C22,C29,C36,C43,C50,C57)</f>
        <v>1268645.4099999999</v>
      </c>
      <c r="D21" s="84">
        <f t="shared" si="0"/>
        <v>71590</v>
      </c>
      <c r="E21" s="85">
        <f t="shared" si="0"/>
        <v>0</v>
      </c>
      <c r="F21" s="85">
        <f t="shared" si="0"/>
        <v>0</v>
      </c>
      <c r="G21" s="85">
        <f t="shared" si="0"/>
        <v>43500</v>
      </c>
      <c r="H21" s="85">
        <f t="shared" si="0"/>
        <v>14655.41</v>
      </c>
      <c r="I21" s="86">
        <f t="shared" si="0"/>
        <v>1138900</v>
      </c>
      <c r="J21" s="83">
        <f t="shared" si="0"/>
        <v>1188343.8999999999</v>
      </c>
      <c r="K21" s="84">
        <f t="shared" si="0"/>
        <v>71590</v>
      </c>
      <c r="L21" s="85">
        <f t="shared" si="0"/>
        <v>0</v>
      </c>
      <c r="M21" s="85">
        <f t="shared" si="0"/>
        <v>0</v>
      </c>
      <c r="N21" s="85">
        <f>SUM(N22,N29,N36,N43,N50,N57)</f>
        <v>43500</v>
      </c>
      <c r="O21" s="85">
        <f>SUM(O22,O29,O36,O43,O50,O57)</f>
        <v>12053.900000000001</v>
      </c>
      <c r="P21" s="86">
        <f>SUM(P22,P29,P36,P43,P50,P57)</f>
        <v>1061200</v>
      </c>
      <c r="Q21" s="83">
        <f>SUM(R21:V21)</f>
        <v>440172</v>
      </c>
      <c r="R21" s="84">
        <f t="shared" ref="R21:W21" si="1">SUM(R22,R29,R36,R43,R50,R57)</f>
        <v>0</v>
      </c>
      <c r="S21" s="85">
        <f t="shared" si="1"/>
        <v>0</v>
      </c>
      <c r="T21" s="85">
        <f t="shared" si="1"/>
        <v>0</v>
      </c>
      <c r="U21" s="85">
        <f t="shared" si="1"/>
        <v>0</v>
      </c>
      <c r="V21" s="87">
        <f t="shared" si="1"/>
        <v>440172</v>
      </c>
      <c r="W21" s="88">
        <f t="shared" si="1"/>
        <v>80301.509999999995</v>
      </c>
      <c r="X21" s="84"/>
      <c r="Y21" s="85"/>
      <c r="Z21" s="89">
        <f>SUM(Z22,Z29,Z36,Z43,Z50,Z57)</f>
        <v>2601.5100000000002</v>
      </c>
      <c r="AA21" s="70">
        <f>SUM(AA22,AA29,AA36,AA43,AA50,AA57)</f>
        <v>77700</v>
      </c>
    </row>
    <row r="22" spans="1:27" x14ac:dyDescent="0.25">
      <c r="A22" s="35"/>
      <c r="B22" s="48" t="s">
        <v>82</v>
      </c>
      <c r="C22" s="90">
        <f>SUM(D22:I22)</f>
        <v>200230.46</v>
      </c>
      <c r="D22" s="91">
        <f t="shared" ref="D22:AA22" si="2">SUM(D24:D28)</f>
        <v>10620</v>
      </c>
      <c r="E22" s="92">
        <f t="shared" si="2"/>
        <v>0</v>
      </c>
      <c r="F22" s="92">
        <f t="shared" si="2"/>
        <v>0</v>
      </c>
      <c r="G22" s="92">
        <f t="shared" si="2"/>
        <v>6560</v>
      </c>
      <c r="H22" s="92">
        <f t="shared" si="2"/>
        <v>450.46</v>
      </c>
      <c r="I22" s="93">
        <f t="shared" si="2"/>
        <v>182600</v>
      </c>
      <c r="J22" s="90">
        <f>SUM(K22:P22)</f>
        <v>185630.46</v>
      </c>
      <c r="K22" s="91">
        <f t="shared" si="2"/>
        <v>10620</v>
      </c>
      <c r="L22" s="92">
        <f t="shared" si="2"/>
        <v>0</v>
      </c>
      <c r="M22" s="92">
        <f t="shared" si="2"/>
        <v>0</v>
      </c>
      <c r="N22" s="92">
        <f t="shared" si="2"/>
        <v>6560</v>
      </c>
      <c r="O22" s="92">
        <f t="shared" si="2"/>
        <v>450.46</v>
      </c>
      <c r="P22" s="93">
        <f t="shared" si="2"/>
        <v>168000</v>
      </c>
      <c r="Q22" s="90">
        <f>SUM(R22:V22)</f>
        <v>76092</v>
      </c>
      <c r="R22" s="91">
        <f t="shared" si="2"/>
        <v>0</v>
      </c>
      <c r="S22" s="92">
        <f t="shared" si="2"/>
        <v>0</v>
      </c>
      <c r="T22" s="92">
        <f t="shared" si="2"/>
        <v>0</v>
      </c>
      <c r="U22" s="92">
        <f t="shared" si="2"/>
        <v>0</v>
      </c>
      <c r="V22" s="93">
        <f t="shared" si="2"/>
        <v>76092</v>
      </c>
      <c r="W22" s="90">
        <f>SUM(X22:AA22)</f>
        <v>14600</v>
      </c>
      <c r="X22" s="91">
        <f t="shared" si="2"/>
        <v>0</v>
      </c>
      <c r="Y22" s="92">
        <f t="shared" si="2"/>
        <v>0</v>
      </c>
      <c r="Z22" s="92">
        <f t="shared" si="2"/>
        <v>0</v>
      </c>
      <c r="AA22" s="36">
        <f t="shared" si="2"/>
        <v>14600</v>
      </c>
    </row>
    <row r="23" spans="1:27" x14ac:dyDescent="0.25">
      <c r="A23" s="11"/>
      <c r="B23" s="49" t="s">
        <v>10</v>
      </c>
      <c r="C23" s="94"/>
      <c r="D23" s="95"/>
      <c r="E23" s="96"/>
      <c r="F23" s="96"/>
      <c r="G23" s="96"/>
      <c r="H23" s="96"/>
      <c r="I23" s="97"/>
      <c r="J23" s="94"/>
      <c r="K23" s="95"/>
      <c r="L23" s="96"/>
      <c r="M23" s="96"/>
      <c r="N23" s="96"/>
      <c r="O23" s="96"/>
      <c r="P23" s="97"/>
      <c r="Q23" s="94"/>
      <c r="R23" s="95"/>
      <c r="S23" s="96"/>
      <c r="T23" s="96"/>
      <c r="U23" s="96"/>
      <c r="V23" s="97"/>
      <c r="W23" s="94"/>
      <c r="X23" s="95"/>
      <c r="Y23" s="96"/>
      <c r="Z23" s="96"/>
      <c r="AA23" s="71"/>
    </row>
    <row r="24" spans="1:27" ht="33.75" x14ac:dyDescent="0.25">
      <c r="A24" s="33" t="s">
        <v>73</v>
      </c>
      <c r="B24" s="50" t="s">
        <v>17</v>
      </c>
      <c r="C24" s="94">
        <f t="shared" ref="C24:C29" si="3">SUM(D24:I24)</f>
        <v>600</v>
      </c>
      <c r="D24" s="95"/>
      <c r="E24" s="96"/>
      <c r="F24" s="96"/>
      <c r="G24" s="96"/>
      <c r="H24" s="96"/>
      <c r="I24" s="97">
        <v>600</v>
      </c>
      <c r="J24" s="94">
        <f t="shared" ref="J24:J29" si="4">SUM(K24:P24)</f>
        <v>600</v>
      </c>
      <c r="K24" s="95"/>
      <c r="L24" s="96"/>
      <c r="M24" s="96"/>
      <c r="N24" s="96"/>
      <c r="O24" s="96"/>
      <c r="P24" s="97">
        <v>600</v>
      </c>
      <c r="Q24" s="94">
        <f>SUM(R24:W24)</f>
        <v>0</v>
      </c>
      <c r="R24" s="95"/>
      <c r="S24" s="96"/>
      <c r="T24" s="96"/>
      <c r="U24" s="96"/>
      <c r="V24" s="97"/>
      <c r="W24" s="94"/>
      <c r="X24" s="95"/>
      <c r="Y24" s="96"/>
      <c r="Z24" s="96"/>
      <c r="AA24" s="71"/>
    </row>
    <row r="25" spans="1:27" ht="45" x14ac:dyDescent="0.25">
      <c r="A25" s="12" t="s">
        <v>74</v>
      </c>
      <c r="B25" s="51" t="s">
        <v>18</v>
      </c>
      <c r="C25" s="94">
        <f t="shared" si="3"/>
        <v>18356</v>
      </c>
      <c r="D25" s="95"/>
      <c r="E25" s="96"/>
      <c r="F25" s="96"/>
      <c r="G25" s="96"/>
      <c r="H25" s="96"/>
      <c r="I25" s="97">
        <v>18356</v>
      </c>
      <c r="J25" s="94">
        <f t="shared" si="4"/>
        <v>18356</v>
      </c>
      <c r="K25" s="95"/>
      <c r="L25" s="96"/>
      <c r="M25" s="96"/>
      <c r="N25" s="96"/>
      <c r="O25" s="96"/>
      <c r="P25" s="97">
        <v>18356</v>
      </c>
      <c r="Q25" s="94">
        <f>SUM(R25:V25)</f>
        <v>17592</v>
      </c>
      <c r="R25" s="95"/>
      <c r="S25" s="96"/>
      <c r="T25" s="96"/>
      <c r="U25" s="96"/>
      <c r="V25" s="97">
        <v>17592</v>
      </c>
      <c r="W25" s="94">
        <f>SUM(X25:AA25)</f>
        <v>0</v>
      </c>
      <c r="X25" s="95"/>
      <c r="Y25" s="96"/>
      <c r="Z25" s="96"/>
      <c r="AA25" s="71"/>
    </row>
    <row r="26" spans="1:27" ht="22.5" x14ac:dyDescent="0.25">
      <c r="A26" s="12" t="s">
        <v>75</v>
      </c>
      <c r="B26" s="51" t="s">
        <v>19</v>
      </c>
      <c r="C26" s="94">
        <f t="shared" si="3"/>
        <v>120960</v>
      </c>
      <c r="D26" s="95">
        <v>10620</v>
      </c>
      <c r="E26" s="96"/>
      <c r="F26" s="96"/>
      <c r="G26" s="96"/>
      <c r="H26" s="96"/>
      <c r="I26" s="97">
        <v>110340</v>
      </c>
      <c r="J26" s="94">
        <f t="shared" si="4"/>
        <v>106360</v>
      </c>
      <c r="K26" s="95">
        <v>10620</v>
      </c>
      <c r="L26" s="96"/>
      <c r="M26" s="96"/>
      <c r="N26" s="96"/>
      <c r="O26" s="96"/>
      <c r="P26" s="97">
        <v>95740</v>
      </c>
      <c r="Q26" s="94">
        <f>SUM(R26:V26)</f>
        <v>15420</v>
      </c>
      <c r="R26" s="95"/>
      <c r="S26" s="96"/>
      <c r="T26" s="96"/>
      <c r="U26" s="96"/>
      <c r="V26" s="97">
        <v>15420</v>
      </c>
      <c r="W26" s="94">
        <f>SUM(X26:AA26)</f>
        <v>14600</v>
      </c>
      <c r="X26" s="95"/>
      <c r="Y26" s="96"/>
      <c r="Z26" s="96"/>
      <c r="AA26" s="71">
        <v>14600</v>
      </c>
    </row>
    <row r="27" spans="1:27" ht="22.5" customHeight="1" x14ac:dyDescent="0.25">
      <c r="A27" s="12" t="s">
        <v>79</v>
      </c>
      <c r="B27" s="52" t="s">
        <v>60</v>
      </c>
      <c r="C27" s="94">
        <f t="shared" si="3"/>
        <v>6560</v>
      </c>
      <c r="D27" s="95"/>
      <c r="E27" s="96"/>
      <c r="F27" s="96"/>
      <c r="G27" s="96">
        <v>6560</v>
      </c>
      <c r="H27" s="96"/>
      <c r="I27" s="97"/>
      <c r="J27" s="94">
        <f t="shared" si="4"/>
        <v>6560</v>
      </c>
      <c r="K27" s="95"/>
      <c r="L27" s="96"/>
      <c r="M27" s="96"/>
      <c r="N27" s="96">
        <v>6560</v>
      </c>
      <c r="O27" s="96"/>
      <c r="P27" s="97"/>
      <c r="Q27" s="94">
        <f>SUM(R27:V27)</f>
        <v>0</v>
      </c>
      <c r="R27" s="95"/>
      <c r="S27" s="96"/>
      <c r="T27" s="96"/>
      <c r="U27" s="96"/>
      <c r="V27" s="97"/>
      <c r="W27" s="94"/>
      <c r="X27" s="95"/>
      <c r="Y27" s="96"/>
      <c r="Z27" s="96"/>
      <c r="AA27" s="71"/>
    </row>
    <row r="28" spans="1:27" ht="33.75" x14ac:dyDescent="0.25">
      <c r="A28" s="12" t="s">
        <v>76</v>
      </c>
      <c r="B28" s="51" t="s">
        <v>20</v>
      </c>
      <c r="C28" s="94">
        <f t="shared" si="3"/>
        <v>53754.46</v>
      </c>
      <c r="D28" s="95"/>
      <c r="E28" s="96"/>
      <c r="F28" s="96"/>
      <c r="G28" s="96"/>
      <c r="H28" s="96">
        <v>450.46</v>
      </c>
      <c r="I28" s="97">
        <v>53304</v>
      </c>
      <c r="J28" s="94">
        <f t="shared" si="4"/>
        <v>53754.46</v>
      </c>
      <c r="K28" s="95"/>
      <c r="L28" s="96"/>
      <c r="M28" s="96"/>
      <c r="N28" s="96"/>
      <c r="O28" s="96">
        <v>450.46</v>
      </c>
      <c r="P28" s="97">
        <v>53304</v>
      </c>
      <c r="Q28" s="94">
        <f>SUM(R28:V28)</f>
        <v>43080</v>
      </c>
      <c r="R28" s="95"/>
      <c r="S28" s="96"/>
      <c r="T28" s="96"/>
      <c r="U28" s="96"/>
      <c r="V28" s="97">
        <v>43080</v>
      </c>
      <c r="W28" s="94">
        <f>SUM(X28:AA28)</f>
        <v>0</v>
      </c>
      <c r="X28" s="95"/>
      <c r="Y28" s="96"/>
      <c r="Z28" s="96"/>
      <c r="AA28" s="71"/>
    </row>
    <row r="29" spans="1:27" x14ac:dyDescent="0.25">
      <c r="A29" s="10"/>
      <c r="B29" s="53" t="s">
        <v>21</v>
      </c>
      <c r="C29" s="94">
        <f t="shared" si="3"/>
        <v>519083.44</v>
      </c>
      <c r="D29" s="98">
        <f t="shared" ref="D29:AA29" si="5">SUM(D31:D35)</f>
        <v>31930</v>
      </c>
      <c r="E29" s="99">
        <f t="shared" si="5"/>
        <v>0</v>
      </c>
      <c r="F29" s="99">
        <f t="shared" si="5"/>
        <v>0</v>
      </c>
      <c r="G29" s="99">
        <f t="shared" si="5"/>
        <v>19250</v>
      </c>
      <c r="H29" s="99">
        <f t="shared" si="5"/>
        <v>8003.4400000000005</v>
      </c>
      <c r="I29" s="100">
        <f t="shared" si="5"/>
        <v>459900</v>
      </c>
      <c r="J29" s="94">
        <f t="shared" si="4"/>
        <v>493983.44</v>
      </c>
      <c r="K29" s="98">
        <f t="shared" si="5"/>
        <v>31930</v>
      </c>
      <c r="L29" s="99">
        <f t="shared" si="5"/>
        <v>0</v>
      </c>
      <c r="M29" s="99">
        <f t="shared" si="5"/>
        <v>0</v>
      </c>
      <c r="N29" s="99">
        <f t="shared" si="5"/>
        <v>19250</v>
      </c>
      <c r="O29" s="99">
        <f t="shared" si="5"/>
        <v>6903.4400000000005</v>
      </c>
      <c r="P29" s="100">
        <f t="shared" si="5"/>
        <v>435900</v>
      </c>
      <c r="Q29" s="94">
        <f>SUM(R29:V29)</f>
        <v>103896</v>
      </c>
      <c r="R29" s="98">
        <f t="shared" si="5"/>
        <v>0</v>
      </c>
      <c r="S29" s="99">
        <f t="shared" si="5"/>
        <v>0</v>
      </c>
      <c r="T29" s="99">
        <f t="shared" si="5"/>
        <v>0</v>
      </c>
      <c r="U29" s="99">
        <f t="shared" si="5"/>
        <v>0</v>
      </c>
      <c r="V29" s="100">
        <f t="shared" si="5"/>
        <v>103896</v>
      </c>
      <c r="W29" s="94">
        <f>SUM(X29:AA29)</f>
        <v>25100</v>
      </c>
      <c r="X29" s="98">
        <f t="shared" si="5"/>
        <v>0</v>
      </c>
      <c r="Y29" s="99">
        <f t="shared" si="5"/>
        <v>0</v>
      </c>
      <c r="Z29" s="99">
        <f t="shared" si="5"/>
        <v>1100</v>
      </c>
      <c r="AA29" s="72">
        <f t="shared" si="5"/>
        <v>24000</v>
      </c>
    </row>
    <row r="30" spans="1:27" x14ac:dyDescent="0.25">
      <c r="A30" s="11"/>
      <c r="B30" s="49" t="s">
        <v>10</v>
      </c>
      <c r="C30" s="94"/>
      <c r="D30" s="95"/>
      <c r="E30" s="96"/>
      <c r="F30" s="96"/>
      <c r="G30" s="96"/>
      <c r="H30" s="96"/>
      <c r="I30" s="97"/>
      <c r="J30" s="94"/>
      <c r="K30" s="95"/>
      <c r="L30" s="96"/>
      <c r="M30" s="96"/>
      <c r="N30" s="96"/>
      <c r="O30" s="96"/>
      <c r="P30" s="97"/>
      <c r="Q30" s="94"/>
      <c r="R30" s="95"/>
      <c r="S30" s="96"/>
      <c r="T30" s="96"/>
      <c r="U30" s="96"/>
      <c r="V30" s="97"/>
      <c r="W30" s="94"/>
      <c r="X30" s="95"/>
      <c r="Y30" s="96"/>
      <c r="Z30" s="96"/>
      <c r="AA30" s="71"/>
    </row>
    <row r="31" spans="1:27" ht="33.75" x14ac:dyDescent="0.25">
      <c r="A31" s="12" t="s">
        <v>73</v>
      </c>
      <c r="B31" s="50" t="s">
        <v>17</v>
      </c>
      <c r="C31" s="94">
        <f t="shared" ref="C31:C36" si="6">SUM(D31:I31)</f>
        <v>36500</v>
      </c>
      <c r="D31" s="95"/>
      <c r="E31" s="96"/>
      <c r="F31" s="96"/>
      <c r="G31" s="96"/>
      <c r="H31" s="96"/>
      <c r="I31" s="97">
        <v>36500</v>
      </c>
      <c r="J31" s="94">
        <f t="shared" ref="J31:J36" si="7">SUM(K31:P31)</f>
        <v>36500</v>
      </c>
      <c r="K31" s="95"/>
      <c r="L31" s="96"/>
      <c r="M31" s="96"/>
      <c r="N31" s="96"/>
      <c r="O31" s="96"/>
      <c r="P31" s="97">
        <v>36500</v>
      </c>
      <c r="Q31" s="94"/>
      <c r="R31" s="95"/>
      <c r="S31" s="96"/>
      <c r="T31" s="96"/>
      <c r="U31" s="96"/>
      <c r="V31" s="97"/>
      <c r="W31" s="94"/>
      <c r="X31" s="95"/>
      <c r="Y31" s="96"/>
      <c r="Z31" s="96"/>
      <c r="AA31" s="71"/>
    </row>
    <row r="32" spans="1:27" ht="45" x14ac:dyDescent="0.25">
      <c r="A32" s="12" t="s">
        <v>74</v>
      </c>
      <c r="B32" s="51" t="s">
        <v>18</v>
      </c>
      <c r="C32" s="94">
        <f t="shared" si="6"/>
        <v>32720</v>
      </c>
      <c r="D32" s="95"/>
      <c r="E32" s="96"/>
      <c r="F32" s="96"/>
      <c r="G32" s="96"/>
      <c r="H32" s="96"/>
      <c r="I32" s="97">
        <v>32720</v>
      </c>
      <c r="J32" s="94">
        <f t="shared" si="7"/>
        <v>32720</v>
      </c>
      <c r="K32" s="95"/>
      <c r="L32" s="96"/>
      <c r="M32" s="96"/>
      <c r="N32" s="96"/>
      <c r="O32" s="96"/>
      <c r="P32" s="97">
        <v>32720</v>
      </c>
      <c r="Q32" s="94">
        <f>SUM(R32:V32)</f>
        <v>27240</v>
      </c>
      <c r="R32" s="95"/>
      <c r="S32" s="96"/>
      <c r="T32" s="96"/>
      <c r="U32" s="96"/>
      <c r="V32" s="97">
        <v>27240</v>
      </c>
      <c r="W32" s="94">
        <f>SUM(X32:AA32)</f>
        <v>0</v>
      </c>
      <c r="X32" s="95"/>
      <c r="Y32" s="96"/>
      <c r="Z32" s="96"/>
      <c r="AA32" s="71"/>
    </row>
    <row r="33" spans="1:27" ht="22.5" x14ac:dyDescent="0.25">
      <c r="A33" s="12" t="s">
        <v>75</v>
      </c>
      <c r="B33" s="51" t="s">
        <v>19</v>
      </c>
      <c r="C33" s="94">
        <f t="shared" si="6"/>
        <v>354323.75</v>
      </c>
      <c r="D33" s="95">
        <v>31930</v>
      </c>
      <c r="E33" s="96"/>
      <c r="F33" s="96"/>
      <c r="G33" s="96"/>
      <c r="H33" s="96">
        <v>5213.75</v>
      </c>
      <c r="I33" s="97">
        <v>317180</v>
      </c>
      <c r="J33" s="94">
        <f t="shared" si="7"/>
        <v>330323.75</v>
      </c>
      <c r="K33" s="95">
        <v>31930</v>
      </c>
      <c r="L33" s="96"/>
      <c r="M33" s="96"/>
      <c r="N33" s="96"/>
      <c r="O33" s="96">
        <v>5213.75</v>
      </c>
      <c r="P33" s="97">
        <v>293180</v>
      </c>
      <c r="Q33" s="94">
        <f>SUM(R33:V33)</f>
        <v>7224</v>
      </c>
      <c r="R33" s="95"/>
      <c r="S33" s="96"/>
      <c r="T33" s="96"/>
      <c r="U33" s="96"/>
      <c r="V33" s="97">
        <v>7224</v>
      </c>
      <c r="W33" s="94">
        <f>SUM(X33:AA33)</f>
        <v>24000</v>
      </c>
      <c r="X33" s="95"/>
      <c r="Y33" s="96"/>
      <c r="Z33" s="96"/>
      <c r="AA33" s="71">
        <v>24000</v>
      </c>
    </row>
    <row r="34" spans="1:27" ht="33.75" x14ac:dyDescent="0.25">
      <c r="A34" s="12" t="s">
        <v>79</v>
      </c>
      <c r="B34" s="52" t="s">
        <v>60</v>
      </c>
      <c r="C34" s="94">
        <f t="shared" si="6"/>
        <v>19250</v>
      </c>
      <c r="D34" s="95"/>
      <c r="E34" s="96"/>
      <c r="F34" s="96"/>
      <c r="G34" s="96">
        <v>19250</v>
      </c>
      <c r="H34" s="96"/>
      <c r="I34" s="97"/>
      <c r="J34" s="94">
        <f t="shared" si="7"/>
        <v>19250</v>
      </c>
      <c r="K34" s="95"/>
      <c r="L34" s="96"/>
      <c r="M34" s="96"/>
      <c r="N34" s="96">
        <v>19250</v>
      </c>
      <c r="O34" s="96"/>
      <c r="P34" s="97"/>
      <c r="Q34" s="94"/>
      <c r="R34" s="95"/>
      <c r="S34" s="96"/>
      <c r="T34" s="96"/>
      <c r="U34" s="96"/>
      <c r="V34" s="97"/>
      <c r="W34" s="94"/>
      <c r="X34" s="95"/>
      <c r="Y34" s="96"/>
      <c r="Z34" s="96"/>
      <c r="AA34" s="71"/>
    </row>
    <row r="35" spans="1:27" ht="33.75" x14ac:dyDescent="0.25">
      <c r="A35" s="12" t="s">
        <v>76</v>
      </c>
      <c r="B35" s="51" t="s">
        <v>20</v>
      </c>
      <c r="C35" s="94">
        <f t="shared" si="6"/>
        <v>76289.69</v>
      </c>
      <c r="D35" s="95"/>
      <c r="E35" s="96"/>
      <c r="F35" s="96"/>
      <c r="G35" s="96"/>
      <c r="H35" s="96">
        <v>2789.69</v>
      </c>
      <c r="I35" s="97">
        <v>73500</v>
      </c>
      <c r="J35" s="94">
        <f t="shared" si="7"/>
        <v>75189.69</v>
      </c>
      <c r="K35" s="95"/>
      <c r="L35" s="96"/>
      <c r="M35" s="96"/>
      <c r="N35" s="96"/>
      <c r="O35" s="96">
        <v>1689.69</v>
      </c>
      <c r="P35" s="97">
        <v>73500</v>
      </c>
      <c r="Q35" s="94">
        <f>SUM(R35:V35)</f>
        <v>69432</v>
      </c>
      <c r="R35" s="95"/>
      <c r="S35" s="96"/>
      <c r="T35" s="96"/>
      <c r="U35" s="96"/>
      <c r="V35" s="97">
        <v>69432</v>
      </c>
      <c r="W35" s="94">
        <f>SUM(X35:AA35)</f>
        <v>1100</v>
      </c>
      <c r="X35" s="95"/>
      <c r="Y35" s="96"/>
      <c r="Z35" s="96">
        <v>1100</v>
      </c>
      <c r="AA35" s="71"/>
    </row>
    <row r="36" spans="1:27" ht="21" x14ac:dyDescent="0.25">
      <c r="A36" s="10"/>
      <c r="B36" s="53" t="s">
        <v>22</v>
      </c>
      <c r="C36" s="94">
        <f t="shared" si="6"/>
        <v>115690</v>
      </c>
      <c r="D36" s="98">
        <f t="shared" ref="D36:P36" si="8">SUM(D38:D42)</f>
        <v>8850</v>
      </c>
      <c r="E36" s="99">
        <f t="shared" si="8"/>
        <v>0</v>
      </c>
      <c r="F36" s="99">
        <f t="shared" si="8"/>
        <v>0</v>
      </c>
      <c r="G36" s="99">
        <f t="shared" si="8"/>
        <v>2640</v>
      </c>
      <c r="H36" s="99">
        <f t="shared" si="8"/>
        <v>0</v>
      </c>
      <c r="I36" s="100">
        <f t="shared" si="8"/>
        <v>104200</v>
      </c>
      <c r="J36" s="94">
        <f t="shared" si="7"/>
        <v>103590</v>
      </c>
      <c r="K36" s="98">
        <f t="shared" si="8"/>
        <v>8850</v>
      </c>
      <c r="L36" s="99">
        <f t="shared" si="8"/>
        <v>0</v>
      </c>
      <c r="M36" s="99">
        <f t="shared" si="8"/>
        <v>0</v>
      </c>
      <c r="N36" s="99">
        <f t="shared" si="8"/>
        <v>2640</v>
      </c>
      <c r="O36" s="99">
        <f t="shared" si="8"/>
        <v>0</v>
      </c>
      <c r="P36" s="100">
        <f t="shared" si="8"/>
        <v>92100</v>
      </c>
      <c r="Q36" s="94">
        <f>SUM(R36:V36)</f>
        <v>58836</v>
      </c>
      <c r="R36" s="98">
        <f>SUM(R39:R42)</f>
        <v>0</v>
      </c>
      <c r="S36" s="99">
        <f>SUM(S39:S42)</f>
        <v>0</v>
      </c>
      <c r="T36" s="99">
        <f>SUM(T39:T42)</f>
        <v>0</v>
      </c>
      <c r="U36" s="99">
        <f>SUM(U39:U42)</f>
        <v>0</v>
      </c>
      <c r="V36" s="100">
        <f>SUM(V39:V42)</f>
        <v>58836</v>
      </c>
      <c r="W36" s="94">
        <f>SUM(X36:AA36)</f>
        <v>12100</v>
      </c>
      <c r="X36" s="98"/>
      <c r="Y36" s="99"/>
      <c r="Z36" s="99"/>
      <c r="AA36" s="72">
        <f>SUM(AA39:AA42)</f>
        <v>12100</v>
      </c>
    </row>
    <row r="37" spans="1:27" x14ac:dyDescent="0.25">
      <c r="A37" s="11"/>
      <c r="B37" s="49" t="s">
        <v>10</v>
      </c>
      <c r="C37" s="94"/>
      <c r="D37" s="95"/>
      <c r="E37" s="96"/>
      <c r="F37" s="96"/>
      <c r="G37" s="96"/>
      <c r="H37" s="96"/>
      <c r="I37" s="97"/>
      <c r="J37" s="94"/>
      <c r="K37" s="95"/>
      <c r="L37" s="96"/>
      <c r="M37" s="96"/>
      <c r="N37" s="96"/>
      <c r="O37" s="96"/>
      <c r="P37" s="97"/>
      <c r="Q37" s="94"/>
      <c r="R37" s="95"/>
      <c r="S37" s="96"/>
      <c r="T37" s="96"/>
      <c r="U37" s="96"/>
      <c r="V37" s="97"/>
      <c r="W37" s="94"/>
      <c r="X37" s="95"/>
      <c r="Y37" s="96"/>
      <c r="Z37" s="96"/>
      <c r="AA37" s="71"/>
    </row>
    <row r="38" spans="1:27" ht="33.75" x14ac:dyDescent="0.25">
      <c r="A38" s="12" t="s">
        <v>73</v>
      </c>
      <c r="B38" s="50" t="s">
        <v>17</v>
      </c>
      <c r="C38" s="94">
        <f t="shared" ref="C38:C43" si="9">SUM(D38:I38)</f>
        <v>400</v>
      </c>
      <c r="D38" s="95"/>
      <c r="E38" s="96"/>
      <c r="F38" s="96"/>
      <c r="G38" s="96"/>
      <c r="H38" s="96"/>
      <c r="I38" s="97">
        <v>400</v>
      </c>
      <c r="J38" s="94">
        <f t="shared" ref="J38:J43" si="10">SUM(K38:P38)</f>
        <v>400</v>
      </c>
      <c r="K38" s="95"/>
      <c r="L38" s="96"/>
      <c r="M38" s="96"/>
      <c r="N38" s="96"/>
      <c r="O38" s="96"/>
      <c r="P38" s="97">
        <v>400</v>
      </c>
      <c r="Q38" s="94"/>
      <c r="R38" s="95"/>
      <c r="S38" s="96"/>
      <c r="T38" s="96"/>
      <c r="U38" s="96"/>
      <c r="V38" s="97"/>
      <c r="W38" s="94"/>
      <c r="X38" s="95"/>
      <c r="Y38" s="96"/>
      <c r="Z38" s="96"/>
      <c r="AA38" s="71"/>
    </row>
    <row r="39" spans="1:27" ht="45" x14ac:dyDescent="0.25">
      <c r="A39" s="12" t="s">
        <v>74</v>
      </c>
      <c r="B39" s="51" t="s">
        <v>18</v>
      </c>
      <c r="C39" s="94">
        <f t="shared" si="9"/>
        <v>13850</v>
      </c>
      <c r="D39" s="95"/>
      <c r="E39" s="96"/>
      <c r="F39" s="96"/>
      <c r="G39" s="96"/>
      <c r="H39" s="96"/>
      <c r="I39" s="97">
        <v>13850</v>
      </c>
      <c r="J39" s="94">
        <f t="shared" si="10"/>
        <v>13850</v>
      </c>
      <c r="K39" s="95"/>
      <c r="L39" s="96"/>
      <c r="M39" s="96"/>
      <c r="N39" s="96"/>
      <c r="O39" s="96"/>
      <c r="P39" s="97">
        <v>13850</v>
      </c>
      <c r="Q39" s="94">
        <f>SUM(R39:V39)</f>
        <v>13476</v>
      </c>
      <c r="R39" s="95"/>
      <c r="S39" s="96"/>
      <c r="T39" s="96"/>
      <c r="U39" s="96"/>
      <c r="V39" s="97">
        <v>13476</v>
      </c>
      <c r="W39" s="94">
        <f>SUM(X39:AA39)</f>
        <v>0</v>
      </c>
      <c r="X39" s="95"/>
      <c r="Y39" s="96"/>
      <c r="Z39" s="96"/>
      <c r="AA39" s="71"/>
    </row>
    <row r="40" spans="1:27" ht="33.75" x14ac:dyDescent="0.25">
      <c r="A40" s="12" t="s">
        <v>79</v>
      </c>
      <c r="B40" s="52" t="s">
        <v>60</v>
      </c>
      <c r="C40" s="94">
        <f t="shared" si="9"/>
        <v>2640</v>
      </c>
      <c r="D40" s="95"/>
      <c r="E40" s="96"/>
      <c r="F40" s="96"/>
      <c r="G40" s="96">
        <v>2640</v>
      </c>
      <c r="H40" s="96"/>
      <c r="I40" s="97"/>
      <c r="J40" s="94">
        <f t="shared" si="10"/>
        <v>2640</v>
      </c>
      <c r="K40" s="95"/>
      <c r="L40" s="96"/>
      <c r="M40" s="96"/>
      <c r="N40" s="96">
        <v>2640</v>
      </c>
      <c r="O40" s="96"/>
      <c r="P40" s="97"/>
      <c r="Q40" s="94">
        <f>SUM(R40:V40)</f>
        <v>0</v>
      </c>
      <c r="R40" s="95"/>
      <c r="S40" s="96"/>
      <c r="T40" s="96"/>
      <c r="U40" s="96"/>
      <c r="V40" s="97"/>
      <c r="W40" s="94"/>
      <c r="X40" s="95"/>
      <c r="Y40" s="96"/>
      <c r="Z40" s="96"/>
      <c r="AA40" s="71"/>
    </row>
    <row r="41" spans="1:27" ht="22.5" x14ac:dyDescent="0.25">
      <c r="A41" s="12" t="s">
        <v>75</v>
      </c>
      <c r="B41" s="51" t="s">
        <v>19</v>
      </c>
      <c r="C41" s="94">
        <f t="shared" si="9"/>
        <v>60350</v>
      </c>
      <c r="D41" s="95">
        <v>8850</v>
      </c>
      <c r="E41" s="96"/>
      <c r="F41" s="96"/>
      <c r="G41" s="96"/>
      <c r="H41" s="96"/>
      <c r="I41" s="97">
        <v>51500</v>
      </c>
      <c r="J41" s="94">
        <f t="shared" si="10"/>
        <v>48250</v>
      </c>
      <c r="K41" s="95">
        <v>8850</v>
      </c>
      <c r="L41" s="96"/>
      <c r="M41" s="96"/>
      <c r="N41" s="96"/>
      <c r="O41" s="96"/>
      <c r="P41" s="97">
        <v>39400</v>
      </c>
      <c r="Q41" s="94">
        <f>SUM(R41:V41)</f>
        <v>11040</v>
      </c>
      <c r="R41" s="95"/>
      <c r="S41" s="96"/>
      <c r="T41" s="96"/>
      <c r="U41" s="96"/>
      <c r="V41" s="97">
        <v>11040</v>
      </c>
      <c r="W41" s="94">
        <f>SUM(X41:AA41)</f>
        <v>12100</v>
      </c>
      <c r="X41" s="95"/>
      <c r="Y41" s="96"/>
      <c r="Z41" s="96"/>
      <c r="AA41" s="71">
        <v>12100</v>
      </c>
    </row>
    <row r="42" spans="1:27" ht="33.75" x14ac:dyDescent="0.25">
      <c r="A42" s="12" t="s">
        <v>76</v>
      </c>
      <c r="B42" s="51" t="s">
        <v>20</v>
      </c>
      <c r="C42" s="94">
        <f t="shared" si="9"/>
        <v>38450</v>
      </c>
      <c r="D42" s="95"/>
      <c r="E42" s="96"/>
      <c r="F42" s="96"/>
      <c r="G42" s="96"/>
      <c r="H42" s="96"/>
      <c r="I42" s="97">
        <v>38450</v>
      </c>
      <c r="J42" s="94">
        <f t="shared" si="10"/>
        <v>38450</v>
      </c>
      <c r="K42" s="95"/>
      <c r="L42" s="96"/>
      <c r="M42" s="96"/>
      <c r="N42" s="96"/>
      <c r="O42" s="96"/>
      <c r="P42" s="97">
        <v>38450</v>
      </c>
      <c r="Q42" s="94">
        <f>SUM(R42:V42)</f>
        <v>34320</v>
      </c>
      <c r="R42" s="95"/>
      <c r="S42" s="96"/>
      <c r="T42" s="96"/>
      <c r="U42" s="96"/>
      <c r="V42" s="97">
        <v>34320</v>
      </c>
      <c r="W42" s="94">
        <f>SUM(X42:AA42)</f>
        <v>0</v>
      </c>
      <c r="X42" s="95"/>
      <c r="Y42" s="96"/>
      <c r="Z42" s="96"/>
      <c r="AA42" s="71"/>
    </row>
    <row r="43" spans="1:27" x14ac:dyDescent="0.25">
      <c r="A43" s="10"/>
      <c r="B43" s="53" t="s">
        <v>23</v>
      </c>
      <c r="C43" s="94">
        <f t="shared" si="9"/>
        <v>143510</v>
      </c>
      <c r="D43" s="101">
        <f>SUM(D45:D49)</f>
        <v>8850</v>
      </c>
      <c r="E43" s="102">
        <f t="shared" ref="E43:P43" si="11">SUM(E45:E49)</f>
        <v>0</v>
      </c>
      <c r="F43" s="102">
        <f t="shared" si="11"/>
        <v>0</v>
      </c>
      <c r="G43" s="102">
        <f t="shared" si="11"/>
        <v>4760</v>
      </c>
      <c r="H43" s="102">
        <f t="shared" si="11"/>
        <v>1200</v>
      </c>
      <c r="I43" s="103">
        <f t="shared" si="11"/>
        <v>128700</v>
      </c>
      <c r="J43" s="94">
        <f t="shared" si="10"/>
        <v>143510</v>
      </c>
      <c r="K43" s="101">
        <f t="shared" si="11"/>
        <v>8850</v>
      </c>
      <c r="L43" s="102">
        <f t="shared" si="11"/>
        <v>0</v>
      </c>
      <c r="M43" s="102">
        <f t="shared" si="11"/>
        <v>0</v>
      </c>
      <c r="N43" s="102">
        <f t="shared" si="11"/>
        <v>4760</v>
      </c>
      <c r="O43" s="102">
        <f t="shared" si="11"/>
        <v>1200</v>
      </c>
      <c r="P43" s="103">
        <f t="shared" si="11"/>
        <v>128700</v>
      </c>
      <c r="Q43" s="94">
        <f>SUM(R43:V43)</f>
        <v>73476</v>
      </c>
      <c r="R43" s="98">
        <f>SUM(R46:R49)</f>
        <v>0</v>
      </c>
      <c r="S43" s="99">
        <f>SUM(S46:S49)</f>
        <v>0</v>
      </c>
      <c r="T43" s="99">
        <f>SUM(T46:T49)</f>
        <v>0</v>
      </c>
      <c r="U43" s="99">
        <f>SUM(U46:U49)</f>
        <v>0</v>
      </c>
      <c r="V43" s="100">
        <f>SUM(V46:V49)</f>
        <v>73476</v>
      </c>
      <c r="W43" s="94">
        <f>SUM(X43:AA43)</f>
        <v>0</v>
      </c>
      <c r="X43" s="98"/>
      <c r="Y43" s="99"/>
      <c r="Z43" s="99">
        <f>SUM(Z46:Z49)</f>
        <v>0</v>
      </c>
      <c r="AA43" s="72">
        <f>SUM(AA46:AA49)</f>
        <v>0</v>
      </c>
    </row>
    <row r="44" spans="1:27" x14ac:dyDescent="0.25">
      <c r="A44" s="11"/>
      <c r="B44" s="49" t="s">
        <v>10</v>
      </c>
      <c r="C44" s="94"/>
      <c r="D44" s="95"/>
      <c r="E44" s="96"/>
      <c r="F44" s="96"/>
      <c r="G44" s="96"/>
      <c r="H44" s="96"/>
      <c r="I44" s="97"/>
      <c r="J44" s="94"/>
      <c r="K44" s="95"/>
      <c r="L44" s="96"/>
      <c r="M44" s="96"/>
      <c r="N44" s="96"/>
      <c r="O44" s="96"/>
      <c r="P44" s="97"/>
      <c r="Q44" s="94"/>
      <c r="R44" s="95"/>
      <c r="S44" s="96"/>
      <c r="T44" s="96"/>
      <c r="U44" s="96"/>
      <c r="V44" s="97"/>
      <c r="W44" s="94"/>
      <c r="X44" s="95"/>
      <c r="Y44" s="96"/>
      <c r="Z44" s="96"/>
      <c r="AA44" s="71"/>
    </row>
    <row r="45" spans="1:27" ht="33.75" x14ac:dyDescent="0.25">
      <c r="A45" s="12" t="s">
        <v>73</v>
      </c>
      <c r="B45" s="50" t="s">
        <v>17</v>
      </c>
      <c r="C45" s="94">
        <f t="shared" ref="C45:C50" si="12">SUM(D45:I45)</f>
        <v>400</v>
      </c>
      <c r="D45" s="95"/>
      <c r="E45" s="96"/>
      <c r="F45" s="96"/>
      <c r="G45" s="96"/>
      <c r="H45" s="96"/>
      <c r="I45" s="97">
        <v>400</v>
      </c>
      <c r="J45" s="94">
        <f t="shared" ref="J45:J50" si="13">SUM(K45:P45)</f>
        <v>400</v>
      </c>
      <c r="K45" s="95"/>
      <c r="L45" s="96"/>
      <c r="M45" s="96"/>
      <c r="N45" s="96"/>
      <c r="O45" s="96"/>
      <c r="P45" s="97">
        <v>400</v>
      </c>
      <c r="Q45" s="94"/>
      <c r="R45" s="95"/>
      <c r="S45" s="96"/>
      <c r="T45" s="96"/>
      <c r="U45" s="96"/>
      <c r="V45" s="97"/>
      <c r="W45" s="94"/>
      <c r="X45" s="95"/>
      <c r="Y45" s="96"/>
      <c r="Z45" s="96"/>
      <c r="AA45" s="71"/>
    </row>
    <row r="46" spans="1:27" ht="39" customHeight="1" x14ac:dyDescent="0.25">
      <c r="A46" s="12" t="s">
        <v>74</v>
      </c>
      <c r="B46" s="51" t="s">
        <v>24</v>
      </c>
      <c r="C46" s="94">
        <f t="shared" si="12"/>
        <v>15720</v>
      </c>
      <c r="D46" s="95"/>
      <c r="E46" s="96"/>
      <c r="F46" s="96"/>
      <c r="G46" s="96"/>
      <c r="H46" s="96"/>
      <c r="I46" s="97">
        <v>15720</v>
      </c>
      <c r="J46" s="94">
        <f t="shared" si="13"/>
        <v>15720</v>
      </c>
      <c r="K46" s="95"/>
      <c r="L46" s="96"/>
      <c r="M46" s="96"/>
      <c r="N46" s="96"/>
      <c r="O46" s="96"/>
      <c r="P46" s="97">
        <v>15720</v>
      </c>
      <c r="Q46" s="94">
        <f>SUM(R46:V46)</f>
        <v>14400</v>
      </c>
      <c r="R46" s="95"/>
      <c r="S46" s="96"/>
      <c r="T46" s="96"/>
      <c r="U46" s="96"/>
      <c r="V46" s="97">
        <v>14400</v>
      </c>
      <c r="W46" s="94">
        <f>SUM(X46:AA46)</f>
        <v>0</v>
      </c>
      <c r="X46" s="95"/>
      <c r="Y46" s="96"/>
      <c r="Z46" s="96"/>
      <c r="AA46" s="71"/>
    </row>
    <row r="47" spans="1:27" ht="22.5" x14ac:dyDescent="0.25">
      <c r="A47" s="12" t="s">
        <v>75</v>
      </c>
      <c r="B47" s="51" t="s">
        <v>19</v>
      </c>
      <c r="C47" s="94">
        <f t="shared" si="12"/>
        <v>65060</v>
      </c>
      <c r="D47" s="95">
        <v>8850</v>
      </c>
      <c r="E47" s="96"/>
      <c r="F47" s="96"/>
      <c r="G47" s="96"/>
      <c r="H47" s="96"/>
      <c r="I47" s="97">
        <v>56210</v>
      </c>
      <c r="J47" s="94">
        <f t="shared" si="13"/>
        <v>65060</v>
      </c>
      <c r="K47" s="95">
        <v>8850</v>
      </c>
      <c r="L47" s="96"/>
      <c r="M47" s="96"/>
      <c r="N47" s="96"/>
      <c r="O47" s="96"/>
      <c r="P47" s="97">
        <v>56210</v>
      </c>
      <c r="Q47" s="94">
        <f>SUM(R47:V47)</f>
        <v>9192</v>
      </c>
      <c r="R47" s="95"/>
      <c r="S47" s="96"/>
      <c r="T47" s="96"/>
      <c r="U47" s="96"/>
      <c r="V47" s="97">
        <v>9192</v>
      </c>
      <c r="W47" s="94">
        <f>SUM(X47:AA47)</f>
        <v>0</v>
      </c>
      <c r="X47" s="95"/>
      <c r="Y47" s="96"/>
      <c r="Z47" s="96"/>
      <c r="AA47" s="71"/>
    </row>
    <row r="48" spans="1:27" ht="33.75" x14ac:dyDescent="0.25">
      <c r="A48" s="12" t="s">
        <v>79</v>
      </c>
      <c r="B48" s="52" t="s">
        <v>60</v>
      </c>
      <c r="C48" s="94">
        <f t="shared" si="12"/>
        <v>4760</v>
      </c>
      <c r="D48" s="95"/>
      <c r="E48" s="96"/>
      <c r="F48" s="96"/>
      <c r="G48" s="96">
        <v>4760</v>
      </c>
      <c r="H48" s="96"/>
      <c r="I48" s="97"/>
      <c r="J48" s="94">
        <f t="shared" si="13"/>
        <v>4760</v>
      </c>
      <c r="K48" s="95"/>
      <c r="L48" s="96"/>
      <c r="M48" s="96"/>
      <c r="N48" s="96">
        <v>4760</v>
      </c>
      <c r="O48" s="96"/>
      <c r="P48" s="97"/>
      <c r="Q48" s="94"/>
      <c r="R48" s="95"/>
      <c r="S48" s="96"/>
      <c r="T48" s="96"/>
      <c r="U48" s="96"/>
      <c r="V48" s="97"/>
      <c r="W48" s="94"/>
      <c r="X48" s="95"/>
      <c r="Y48" s="96"/>
      <c r="Z48" s="96"/>
      <c r="AA48" s="71"/>
    </row>
    <row r="49" spans="1:27" ht="33.75" x14ac:dyDescent="0.25">
      <c r="A49" s="12" t="s">
        <v>76</v>
      </c>
      <c r="B49" s="51" t="s">
        <v>20</v>
      </c>
      <c r="C49" s="94">
        <f t="shared" si="12"/>
        <v>57570</v>
      </c>
      <c r="D49" s="95"/>
      <c r="E49" s="96"/>
      <c r="F49" s="96"/>
      <c r="G49" s="96"/>
      <c r="H49" s="96">
        <v>1200</v>
      </c>
      <c r="I49" s="97">
        <v>56370</v>
      </c>
      <c r="J49" s="94">
        <f t="shared" si="13"/>
        <v>57570</v>
      </c>
      <c r="K49" s="95"/>
      <c r="L49" s="96"/>
      <c r="M49" s="96"/>
      <c r="N49" s="96"/>
      <c r="O49" s="96">
        <v>1200</v>
      </c>
      <c r="P49" s="97">
        <v>56370</v>
      </c>
      <c r="Q49" s="94">
        <f>SUM(R49:V49)</f>
        <v>49884</v>
      </c>
      <c r="R49" s="95"/>
      <c r="S49" s="96"/>
      <c r="T49" s="96"/>
      <c r="U49" s="96"/>
      <c r="V49" s="97">
        <v>49884</v>
      </c>
      <c r="W49" s="94">
        <f>SUM(X49:AA49)</f>
        <v>0</v>
      </c>
      <c r="X49" s="95"/>
      <c r="Y49" s="96"/>
      <c r="Z49" s="96"/>
      <c r="AA49" s="71"/>
    </row>
    <row r="50" spans="1:27" x14ac:dyDescent="0.25">
      <c r="A50" s="10"/>
      <c r="B50" s="53" t="s">
        <v>25</v>
      </c>
      <c r="C50" s="94">
        <f t="shared" si="12"/>
        <v>105700</v>
      </c>
      <c r="D50" s="98">
        <f>SUM(D53:D56)</f>
        <v>5670</v>
      </c>
      <c r="E50" s="99">
        <f>SUM(E53:E56)</f>
        <v>0</v>
      </c>
      <c r="F50" s="99">
        <f>SUM(F53:F56)</f>
        <v>0</v>
      </c>
      <c r="G50" s="99">
        <f>SUM(G53:G56)</f>
        <v>1230</v>
      </c>
      <c r="H50" s="99">
        <f>SUM(H53:H56)</f>
        <v>200</v>
      </c>
      <c r="I50" s="100">
        <f>SUM(I52:I56)</f>
        <v>98600</v>
      </c>
      <c r="J50" s="94">
        <f t="shared" si="13"/>
        <v>84700</v>
      </c>
      <c r="K50" s="98">
        <f>SUM(K53:K56)</f>
        <v>5670</v>
      </c>
      <c r="L50" s="99">
        <f>SUM(L53:L56)</f>
        <v>0</v>
      </c>
      <c r="M50" s="99">
        <f>SUM(M53:M56)</f>
        <v>0</v>
      </c>
      <c r="N50" s="99">
        <f>SUM(N53:N56)</f>
        <v>1230</v>
      </c>
      <c r="O50" s="99">
        <f>SUM(O53:O56)</f>
        <v>200</v>
      </c>
      <c r="P50" s="100">
        <f>SUM(P52:P56)</f>
        <v>77600</v>
      </c>
      <c r="Q50" s="94">
        <f>SUM(R50:V50)</f>
        <v>53784</v>
      </c>
      <c r="R50" s="98">
        <f>SUM(R53:R56)</f>
        <v>0</v>
      </c>
      <c r="S50" s="99">
        <f>SUM(S53:S56)</f>
        <v>0</v>
      </c>
      <c r="T50" s="99">
        <f>SUM(T53:T56)</f>
        <v>0</v>
      </c>
      <c r="U50" s="99">
        <f>SUM(U53:U56)</f>
        <v>0</v>
      </c>
      <c r="V50" s="100">
        <f>SUM(V53:V56)</f>
        <v>53784</v>
      </c>
      <c r="W50" s="94">
        <f>SUM(X50:AA50)</f>
        <v>21000</v>
      </c>
      <c r="X50" s="98"/>
      <c r="Y50" s="99"/>
      <c r="Z50" s="99"/>
      <c r="AA50" s="72">
        <f>SUM(AA53:AA56)</f>
        <v>21000</v>
      </c>
    </row>
    <row r="51" spans="1:27" x14ac:dyDescent="0.25">
      <c r="A51" s="11"/>
      <c r="B51" s="49" t="s">
        <v>10</v>
      </c>
      <c r="C51" s="94"/>
      <c r="D51" s="95"/>
      <c r="E51" s="96"/>
      <c r="F51" s="96"/>
      <c r="G51" s="96"/>
      <c r="H51" s="96"/>
      <c r="I51" s="97"/>
      <c r="J51" s="94"/>
      <c r="K51" s="95"/>
      <c r="L51" s="96"/>
      <c r="M51" s="96"/>
      <c r="N51" s="96"/>
      <c r="O51" s="96"/>
      <c r="P51" s="97"/>
      <c r="Q51" s="94"/>
      <c r="R51" s="95"/>
      <c r="S51" s="96"/>
      <c r="T51" s="96"/>
      <c r="U51" s="96"/>
      <c r="V51" s="97"/>
      <c r="W51" s="94"/>
      <c r="X51" s="95"/>
      <c r="Y51" s="96"/>
      <c r="Z51" s="96"/>
      <c r="AA51" s="71"/>
    </row>
    <row r="52" spans="1:27" ht="33.75" x14ac:dyDescent="0.25">
      <c r="A52" s="13" t="s">
        <v>73</v>
      </c>
      <c r="B52" s="50" t="s">
        <v>17</v>
      </c>
      <c r="C52" s="94">
        <f t="shared" ref="C52:C57" si="14">SUM(D52:I52)</f>
        <v>300</v>
      </c>
      <c r="D52" s="95"/>
      <c r="E52" s="96"/>
      <c r="F52" s="96"/>
      <c r="G52" s="96"/>
      <c r="H52" s="96"/>
      <c r="I52" s="97">
        <v>300</v>
      </c>
      <c r="J52" s="94">
        <f>SUM(K52:P52)</f>
        <v>300</v>
      </c>
      <c r="K52" s="95"/>
      <c r="L52" s="96"/>
      <c r="M52" s="96"/>
      <c r="N52" s="96"/>
      <c r="O52" s="96"/>
      <c r="P52" s="97">
        <v>300</v>
      </c>
      <c r="Q52" s="94"/>
      <c r="R52" s="95"/>
      <c r="S52" s="96"/>
      <c r="T52" s="96"/>
      <c r="U52" s="96"/>
      <c r="V52" s="97"/>
      <c r="W52" s="94"/>
      <c r="X52" s="95"/>
      <c r="Y52" s="96"/>
      <c r="Z52" s="96"/>
      <c r="AA52" s="71"/>
    </row>
    <row r="53" spans="1:27" ht="45" x14ac:dyDescent="0.25">
      <c r="A53" s="12" t="s">
        <v>74</v>
      </c>
      <c r="B53" s="51" t="s">
        <v>24</v>
      </c>
      <c r="C53" s="94">
        <f t="shared" si="14"/>
        <v>7940</v>
      </c>
      <c r="D53" s="95"/>
      <c r="E53" s="96"/>
      <c r="F53" s="96"/>
      <c r="G53" s="96"/>
      <c r="H53" s="96"/>
      <c r="I53" s="97">
        <v>7940</v>
      </c>
      <c r="J53" s="94">
        <f>SUM(K53:P53)</f>
        <v>7940</v>
      </c>
      <c r="K53" s="95"/>
      <c r="L53" s="96"/>
      <c r="M53" s="96"/>
      <c r="N53" s="96"/>
      <c r="O53" s="96"/>
      <c r="P53" s="97">
        <v>7940</v>
      </c>
      <c r="Q53" s="94">
        <f>SUM(R53:V53)</f>
        <v>7620</v>
      </c>
      <c r="R53" s="95"/>
      <c r="S53" s="96"/>
      <c r="T53" s="96"/>
      <c r="U53" s="96"/>
      <c r="V53" s="97">
        <v>7620</v>
      </c>
      <c r="W53" s="94">
        <f>SUM(X53:AA53)</f>
        <v>0</v>
      </c>
      <c r="X53" s="95"/>
      <c r="Y53" s="96"/>
      <c r="Z53" s="96"/>
      <c r="AA53" s="71"/>
    </row>
    <row r="54" spans="1:27" ht="22.5" x14ac:dyDescent="0.25">
      <c r="A54" s="12" t="s">
        <v>75</v>
      </c>
      <c r="B54" s="51" t="s">
        <v>19</v>
      </c>
      <c r="C54" s="94">
        <f t="shared" si="14"/>
        <v>46370</v>
      </c>
      <c r="D54" s="95">
        <v>5670</v>
      </c>
      <c r="E54" s="96"/>
      <c r="F54" s="96"/>
      <c r="G54" s="96"/>
      <c r="H54" s="96"/>
      <c r="I54" s="97">
        <v>40700</v>
      </c>
      <c r="J54" s="94">
        <f>SUM(K54:P54)</f>
        <v>25370</v>
      </c>
      <c r="K54" s="95">
        <v>5670</v>
      </c>
      <c r="L54" s="96"/>
      <c r="M54" s="96"/>
      <c r="N54" s="96"/>
      <c r="O54" s="96"/>
      <c r="P54" s="97">
        <v>19700</v>
      </c>
      <c r="Q54" s="94">
        <f>SUM(R54:V54)</f>
        <v>3780</v>
      </c>
      <c r="R54" s="95"/>
      <c r="S54" s="96"/>
      <c r="T54" s="96"/>
      <c r="U54" s="96"/>
      <c r="V54" s="97">
        <v>3780</v>
      </c>
      <c r="W54" s="94">
        <f>SUM(X54:AA54)</f>
        <v>21000</v>
      </c>
      <c r="X54" s="95"/>
      <c r="Y54" s="96"/>
      <c r="Z54" s="96"/>
      <c r="AA54" s="71">
        <v>21000</v>
      </c>
    </row>
    <row r="55" spans="1:27" ht="33.75" x14ac:dyDescent="0.25">
      <c r="A55" s="12" t="s">
        <v>79</v>
      </c>
      <c r="B55" s="52" t="s">
        <v>60</v>
      </c>
      <c r="C55" s="94">
        <f t="shared" si="14"/>
        <v>1230</v>
      </c>
      <c r="D55" s="95"/>
      <c r="E55" s="96"/>
      <c r="F55" s="96"/>
      <c r="G55" s="96">
        <v>1230</v>
      </c>
      <c r="H55" s="96"/>
      <c r="I55" s="97"/>
      <c r="J55" s="94"/>
      <c r="K55" s="95"/>
      <c r="L55" s="96"/>
      <c r="M55" s="96"/>
      <c r="N55" s="96">
        <v>1230</v>
      </c>
      <c r="O55" s="96"/>
      <c r="P55" s="97"/>
      <c r="Q55" s="94"/>
      <c r="R55" s="95"/>
      <c r="S55" s="96"/>
      <c r="T55" s="96"/>
      <c r="U55" s="96"/>
      <c r="V55" s="97"/>
      <c r="W55" s="94"/>
      <c r="X55" s="95"/>
      <c r="Y55" s="96"/>
      <c r="Z55" s="96"/>
      <c r="AA55" s="71"/>
    </row>
    <row r="56" spans="1:27" ht="33.75" x14ac:dyDescent="0.25">
      <c r="A56" s="12" t="s">
        <v>76</v>
      </c>
      <c r="B56" s="51" t="s">
        <v>20</v>
      </c>
      <c r="C56" s="94">
        <f t="shared" si="14"/>
        <v>49860</v>
      </c>
      <c r="D56" s="95"/>
      <c r="E56" s="96"/>
      <c r="F56" s="96"/>
      <c r="G56" s="96"/>
      <c r="H56" s="96">
        <v>200</v>
      </c>
      <c r="I56" s="97">
        <v>49660</v>
      </c>
      <c r="J56" s="94">
        <f>SUM(K56:P56)</f>
        <v>49860</v>
      </c>
      <c r="K56" s="95"/>
      <c r="L56" s="96"/>
      <c r="M56" s="96"/>
      <c r="N56" s="96"/>
      <c r="O56" s="96">
        <v>200</v>
      </c>
      <c r="P56" s="97">
        <v>49660</v>
      </c>
      <c r="Q56" s="94">
        <f>SUM(R56:V56)</f>
        <v>42384</v>
      </c>
      <c r="R56" s="95"/>
      <c r="S56" s="96"/>
      <c r="T56" s="96"/>
      <c r="U56" s="96"/>
      <c r="V56" s="97">
        <v>42384</v>
      </c>
      <c r="W56" s="94">
        <f>SUM(X56:AA56)</f>
        <v>0</v>
      </c>
      <c r="X56" s="95"/>
      <c r="Y56" s="96"/>
      <c r="Z56" s="96"/>
      <c r="AA56" s="71"/>
    </row>
    <row r="57" spans="1:27" x14ac:dyDescent="0.25">
      <c r="A57" s="10"/>
      <c r="B57" s="53" t="s">
        <v>26</v>
      </c>
      <c r="C57" s="94">
        <f t="shared" si="14"/>
        <v>184431.51</v>
      </c>
      <c r="D57" s="98">
        <f t="shared" ref="D57:I57" si="15">SUM(D59:D63)</f>
        <v>5670</v>
      </c>
      <c r="E57" s="99">
        <f t="shared" si="15"/>
        <v>0</v>
      </c>
      <c r="F57" s="99">
        <f t="shared" si="15"/>
        <v>0</v>
      </c>
      <c r="G57" s="99">
        <f t="shared" si="15"/>
        <v>9060</v>
      </c>
      <c r="H57" s="99">
        <f t="shared" si="15"/>
        <v>4801.51</v>
      </c>
      <c r="I57" s="100">
        <f t="shared" si="15"/>
        <v>164900</v>
      </c>
      <c r="J57" s="94">
        <f>SUM(K57:P57)</f>
        <v>176930</v>
      </c>
      <c r="K57" s="98">
        <f>SUM(K59:K63)</f>
        <v>5670</v>
      </c>
      <c r="L57" s="99">
        <f t="shared" ref="L57:AA57" si="16">SUM(L59:L63)</f>
        <v>0</v>
      </c>
      <c r="M57" s="99">
        <f t="shared" si="16"/>
        <v>0</v>
      </c>
      <c r="N57" s="99">
        <f t="shared" si="16"/>
        <v>9060</v>
      </c>
      <c r="O57" s="99">
        <f t="shared" si="16"/>
        <v>3300</v>
      </c>
      <c r="P57" s="100">
        <f t="shared" si="16"/>
        <v>158900</v>
      </c>
      <c r="Q57" s="94">
        <f>SUM(R57:V57)</f>
        <v>74088</v>
      </c>
      <c r="R57" s="98">
        <f t="shared" si="16"/>
        <v>0</v>
      </c>
      <c r="S57" s="99">
        <f t="shared" si="16"/>
        <v>0</v>
      </c>
      <c r="T57" s="99">
        <f t="shared" si="16"/>
        <v>0</v>
      </c>
      <c r="U57" s="99">
        <f t="shared" si="16"/>
        <v>0</v>
      </c>
      <c r="V57" s="100">
        <f t="shared" si="16"/>
        <v>74088</v>
      </c>
      <c r="W57" s="94">
        <f>SUM(X57:AA57)</f>
        <v>7501.51</v>
      </c>
      <c r="X57" s="98">
        <f t="shared" si="16"/>
        <v>0</v>
      </c>
      <c r="Y57" s="99">
        <f t="shared" si="16"/>
        <v>0</v>
      </c>
      <c r="Z57" s="99">
        <f t="shared" si="16"/>
        <v>1501.51</v>
      </c>
      <c r="AA57" s="72">
        <f t="shared" si="16"/>
        <v>6000</v>
      </c>
    </row>
    <row r="58" spans="1:27" x14ac:dyDescent="0.25">
      <c r="A58" s="11"/>
      <c r="B58" s="49" t="s">
        <v>10</v>
      </c>
      <c r="C58" s="94"/>
      <c r="D58" s="95"/>
      <c r="E58" s="96"/>
      <c r="F58" s="96"/>
      <c r="G58" s="96"/>
      <c r="H58" s="96"/>
      <c r="I58" s="97"/>
      <c r="J58" s="94"/>
      <c r="K58" s="95"/>
      <c r="L58" s="96"/>
      <c r="M58" s="96"/>
      <c r="N58" s="96"/>
      <c r="O58" s="96"/>
      <c r="P58" s="97"/>
      <c r="Q58" s="94"/>
      <c r="R58" s="95"/>
      <c r="S58" s="96"/>
      <c r="T58" s="96"/>
      <c r="U58" s="96"/>
      <c r="V58" s="97"/>
      <c r="W58" s="94"/>
      <c r="X58" s="95"/>
      <c r="Y58" s="96"/>
      <c r="Z58" s="96"/>
      <c r="AA58" s="71"/>
    </row>
    <row r="59" spans="1:27" ht="33.75" x14ac:dyDescent="0.25">
      <c r="A59" s="13" t="s">
        <v>73</v>
      </c>
      <c r="B59" s="50" t="s">
        <v>17</v>
      </c>
      <c r="C59" s="94">
        <f t="shared" ref="C59:C65" si="17">SUM(D59:I59)</f>
        <v>500</v>
      </c>
      <c r="D59" s="95"/>
      <c r="E59" s="96"/>
      <c r="F59" s="96"/>
      <c r="G59" s="96"/>
      <c r="H59" s="96"/>
      <c r="I59" s="97">
        <v>500</v>
      </c>
      <c r="J59" s="94">
        <f t="shared" ref="J59:J65" si="18">SUM(K59:P59)</f>
        <v>500</v>
      </c>
      <c r="K59" s="95"/>
      <c r="L59" s="96"/>
      <c r="M59" s="96"/>
      <c r="N59" s="96"/>
      <c r="O59" s="96"/>
      <c r="P59" s="97">
        <v>500</v>
      </c>
      <c r="Q59" s="94"/>
      <c r="R59" s="95"/>
      <c r="S59" s="96"/>
      <c r="T59" s="96"/>
      <c r="U59" s="96"/>
      <c r="V59" s="97"/>
      <c r="W59" s="94"/>
      <c r="X59" s="95"/>
      <c r="Y59" s="96"/>
      <c r="Z59" s="96"/>
      <c r="AA59" s="71"/>
    </row>
    <row r="60" spans="1:27" ht="39" customHeight="1" x14ac:dyDescent="0.25">
      <c r="A60" s="12" t="s">
        <v>74</v>
      </c>
      <c r="B60" s="51" t="s">
        <v>24</v>
      </c>
      <c r="C60" s="94">
        <f t="shared" si="17"/>
        <v>13100</v>
      </c>
      <c r="D60" s="95"/>
      <c r="E60" s="96"/>
      <c r="F60" s="96"/>
      <c r="G60" s="96"/>
      <c r="H60" s="96"/>
      <c r="I60" s="97">
        <v>13100</v>
      </c>
      <c r="J60" s="94">
        <f t="shared" si="18"/>
        <v>13100</v>
      </c>
      <c r="K60" s="95"/>
      <c r="L60" s="96"/>
      <c r="M60" s="96"/>
      <c r="N60" s="96"/>
      <c r="O60" s="96"/>
      <c r="P60" s="97">
        <v>13100</v>
      </c>
      <c r="Q60" s="94">
        <f>SUM(R60:V60)</f>
        <v>12600</v>
      </c>
      <c r="R60" s="95"/>
      <c r="S60" s="96"/>
      <c r="T60" s="96"/>
      <c r="U60" s="96"/>
      <c r="V60" s="97">
        <v>12600</v>
      </c>
      <c r="W60" s="94">
        <f>SUM(X60:AA60)</f>
        <v>0</v>
      </c>
      <c r="X60" s="95"/>
      <c r="Y60" s="96"/>
      <c r="Z60" s="96"/>
      <c r="AA60" s="71"/>
    </row>
    <row r="61" spans="1:27" ht="22.5" x14ac:dyDescent="0.25">
      <c r="A61" s="12" t="s">
        <v>75</v>
      </c>
      <c r="B61" s="51" t="s">
        <v>19</v>
      </c>
      <c r="C61" s="94">
        <f t="shared" si="17"/>
        <v>93525</v>
      </c>
      <c r="D61" s="95">
        <v>5670</v>
      </c>
      <c r="E61" s="96"/>
      <c r="F61" s="96"/>
      <c r="G61" s="96"/>
      <c r="H61" s="96"/>
      <c r="I61" s="97">
        <v>87855</v>
      </c>
      <c r="J61" s="94">
        <f t="shared" si="18"/>
        <v>87525</v>
      </c>
      <c r="K61" s="95">
        <v>5670</v>
      </c>
      <c r="L61" s="96"/>
      <c r="M61" s="96"/>
      <c r="N61" s="96"/>
      <c r="O61" s="96"/>
      <c r="P61" s="97">
        <v>81855</v>
      </c>
      <c r="Q61" s="94">
        <f>SUM(R61:V61)</f>
        <v>7224</v>
      </c>
      <c r="R61" s="95"/>
      <c r="S61" s="96"/>
      <c r="T61" s="96"/>
      <c r="U61" s="96"/>
      <c r="V61" s="97">
        <v>7224</v>
      </c>
      <c r="W61" s="94">
        <f>SUM(X61:AA61)</f>
        <v>6000</v>
      </c>
      <c r="X61" s="95"/>
      <c r="Y61" s="96"/>
      <c r="Z61" s="96"/>
      <c r="AA61" s="71">
        <v>6000</v>
      </c>
    </row>
    <row r="62" spans="1:27" ht="33.75" x14ac:dyDescent="0.25">
      <c r="A62" s="12" t="s">
        <v>79</v>
      </c>
      <c r="B62" s="52" t="s">
        <v>60</v>
      </c>
      <c r="C62" s="94">
        <f t="shared" si="17"/>
        <v>9060</v>
      </c>
      <c r="D62" s="95"/>
      <c r="E62" s="96"/>
      <c r="F62" s="96"/>
      <c r="G62" s="96">
        <v>9060</v>
      </c>
      <c r="H62" s="96"/>
      <c r="I62" s="97"/>
      <c r="J62" s="94">
        <f t="shared" si="18"/>
        <v>9060</v>
      </c>
      <c r="K62" s="95"/>
      <c r="L62" s="96"/>
      <c r="M62" s="96"/>
      <c r="N62" s="96">
        <v>9060</v>
      </c>
      <c r="O62" s="96"/>
      <c r="P62" s="97"/>
      <c r="Q62" s="94"/>
      <c r="R62" s="95"/>
      <c r="S62" s="96"/>
      <c r="T62" s="96"/>
      <c r="U62" s="96"/>
      <c r="V62" s="97"/>
      <c r="W62" s="94"/>
      <c r="X62" s="95"/>
      <c r="Y62" s="96"/>
      <c r="Z62" s="96"/>
      <c r="AA62" s="71"/>
    </row>
    <row r="63" spans="1:27" ht="34.5" thickBot="1" x14ac:dyDescent="0.3">
      <c r="A63" s="20" t="s">
        <v>76</v>
      </c>
      <c r="B63" s="54" t="s">
        <v>20</v>
      </c>
      <c r="C63" s="104">
        <f t="shared" si="17"/>
        <v>68246.509999999995</v>
      </c>
      <c r="D63" s="105"/>
      <c r="E63" s="106"/>
      <c r="F63" s="106"/>
      <c r="G63" s="106"/>
      <c r="H63" s="106">
        <v>4801.51</v>
      </c>
      <c r="I63" s="107">
        <v>63445</v>
      </c>
      <c r="J63" s="104">
        <f t="shared" si="18"/>
        <v>66745</v>
      </c>
      <c r="K63" s="105"/>
      <c r="L63" s="106"/>
      <c r="M63" s="106"/>
      <c r="N63" s="106"/>
      <c r="O63" s="106">
        <v>3300</v>
      </c>
      <c r="P63" s="107">
        <v>63445</v>
      </c>
      <c r="Q63" s="104">
        <f>SUM(R63:V63)</f>
        <v>54264</v>
      </c>
      <c r="R63" s="105"/>
      <c r="S63" s="106"/>
      <c r="T63" s="106"/>
      <c r="U63" s="106"/>
      <c r="V63" s="107">
        <v>54264</v>
      </c>
      <c r="W63" s="104">
        <f>SUM(X63:AA63)</f>
        <v>1501.51</v>
      </c>
      <c r="X63" s="105"/>
      <c r="Y63" s="106"/>
      <c r="Z63" s="106">
        <v>1501.51</v>
      </c>
      <c r="AA63" s="73"/>
    </row>
    <row r="64" spans="1:27" ht="21.75" thickBot="1" x14ac:dyDescent="0.3">
      <c r="A64" s="40"/>
      <c r="B64" s="55" t="s">
        <v>27</v>
      </c>
      <c r="C64" s="83">
        <f t="shared" si="17"/>
        <v>6066389.1400000006</v>
      </c>
      <c r="D64" s="84">
        <f>SUM(D65,D70,D75,D81,D86,D91)</f>
        <v>161310</v>
      </c>
      <c r="E64" s="85">
        <f>SUM(E65,E70,E75,E81,E86,E91)</f>
        <v>3502484.0200000005</v>
      </c>
      <c r="F64" s="85">
        <f>SUM(F65,F70,F75,F81,F86,F91)</f>
        <v>179507</v>
      </c>
      <c r="G64" s="85"/>
      <c r="H64" s="85">
        <f>SUM(H65,H70,H75,H81,H86,H91)</f>
        <v>118031.12</v>
      </c>
      <c r="I64" s="87">
        <f t="shared" ref="I64:W64" si="19">SUM(I65,I70,I75,I81,I86,I91)</f>
        <v>2105057</v>
      </c>
      <c r="J64" s="83">
        <f t="shared" si="18"/>
        <v>5833025.1400000006</v>
      </c>
      <c r="K64" s="84">
        <f t="shared" si="19"/>
        <v>161310</v>
      </c>
      <c r="L64" s="85">
        <f t="shared" si="19"/>
        <v>3502484.0200000005</v>
      </c>
      <c r="M64" s="85">
        <f>SUM(M65,M70,M75,M81,M86,M91)</f>
        <v>0</v>
      </c>
      <c r="N64" s="85"/>
      <c r="O64" s="85">
        <f t="shared" si="19"/>
        <v>117031.12</v>
      </c>
      <c r="P64" s="87">
        <f t="shared" si="19"/>
        <v>2052200</v>
      </c>
      <c r="Q64" s="83">
        <f>SUM(R64:V64)</f>
        <v>4749433.72</v>
      </c>
      <c r="R64" s="84">
        <f t="shared" si="19"/>
        <v>3344.08</v>
      </c>
      <c r="S64" s="85">
        <f t="shared" si="19"/>
        <v>3355692.84</v>
      </c>
      <c r="T64" s="85">
        <f t="shared" si="19"/>
        <v>0</v>
      </c>
      <c r="U64" s="85">
        <f t="shared" si="19"/>
        <v>0</v>
      </c>
      <c r="V64" s="87">
        <f t="shared" si="19"/>
        <v>1390396.8</v>
      </c>
      <c r="W64" s="88">
        <f t="shared" si="19"/>
        <v>233364</v>
      </c>
      <c r="X64" s="84">
        <f>SUM(X65+X70+X75+X81+X86+X91)</f>
        <v>0</v>
      </c>
      <c r="Y64" s="85">
        <f>SUM(Y65+Y70+Y75+Y81+Y86+Y91)</f>
        <v>179507</v>
      </c>
      <c r="Z64" s="85">
        <f>SUM(Z65+Z70+Z75+Z81+Z86+Z91)</f>
        <v>1000</v>
      </c>
      <c r="AA64" s="70">
        <f>SUM(AA65+AA70+AA75+AA81+AA86+AA91)</f>
        <v>52857</v>
      </c>
    </row>
    <row r="65" spans="1:27" ht="21" x14ac:dyDescent="0.25">
      <c r="A65" s="38"/>
      <c r="B65" s="56" t="s">
        <v>28</v>
      </c>
      <c r="C65" s="90">
        <f t="shared" si="17"/>
        <v>1218966.6800000002</v>
      </c>
      <c r="D65" s="91">
        <f>SUM(D67:D69)</f>
        <v>54910</v>
      </c>
      <c r="E65" s="92">
        <f>SUM(E67:E69)</f>
        <v>846756.68</v>
      </c>
      <c r="F65" s="92">
        <f>SUM(F67:F69)</f>
        <v>0</v>
      </c>
      <c r="G65" s="92"/>
      <c r="H65" s="92">
        <f>SUM(H67:H69)</f>
        <v>4500</v>
      </c>
      <c r="I65" s="93">
        <f>SUM(I67:I69)</f>
        <v>312800</v>
      </c>
      <c r="J65" s="90">
        <f t="shared" si="18"/>
        <v>1218966.6800000002</v>
      </c>
      <c r="K65" s="91">
        <f>SUM(K67:K69)</f>
        <v>54910</v>
      </c>
      <c r="L65" s="92">
        <f>SUM(L67:L69)</f>
        <v>846756.68</v>
      </c>
      <c r="M65" s="92">
        <f>SUM(M67:M69)</f>
        <v>0</v>
      </c>
      <c r="N65" s="92"/>
      <c r="O65" s="92">
        <f>SUM(O67:O69)</f>
        <v>4500</v>
      </c>
      <c r="P65" s="93">
        <f>SUM(P67:P69)</f>
        <v>312800</v>
      </c>
      <c r="Q65" s="90">
        <f>SUM(R65:V65)</f>
        <v>1014328.12</v>
      </c>
      <c r="R65" s="91">
        <f>SUM(R67:R69)</f>
        <v>0</v>
      </c>
      <c r="S65" s="92">
        <f>SUM(S67:S69)</f>
        <v>807736.12</v>
      </c>
      <c r="T65" s="92">
        <f>SUM(T67:T69)</f>
        <v>0</v>
      </c>
      <c r="U65" s="92">
        <f>SUM(U67:U69)</f>
        <v>0</v>
      </c>
      <c r="V65" s="93">
        <f>SUM(V67:V69)</f>
        <v>206592</v>
      </c>
      <c r="W65" s="90">
        <f>SUM(X65:AA65)</f>
        <v>0</v>
      </c>
      <c r="X65" s="91"/>
      <c r="Y65" s="92"/>
      <c r="Z65" s="92"/>
      <c r="AA65" s="36">
        <f>SUM(AA67:AA69)</f>
        <v>0</v>
      </c>
    </row>
    <row r="66" spans="1:27" x14ac:dyDescent="0.25">
      <c r="A66" s="11"/>
      <c r="B66" s="49" t="s">
        <v>10</v>
      </c>
      <c r="C66" s="94"/>
      <c r="D66" s="95"/>
      <c r="E66" s="96"/>
      <c r="F66" s="96"/>
      <c r="G66" s="96"/>
      <c r="H66" s="96"/>
      <c r="I66" s="97"/>
      <c r="J66" s="94"/>
      <c r="K66" s="95"/>
      <c r="L66" s="96"/>
      <c r="M66" s="96"/>
      <c r="N66" s="96"/>
      <c r="O66" s="96"/>
      <c r="P66" s="97"/>
      <c r="Q66" s="94"/>
      <c r="R66" s="95"/>
      <c r="S66" s="96"/>
      <c r="T66" s="96"/>
      <c r="U66" s="96"/>
      <c r="V66" s="97"/>
      <c r="W66" s="94"/>
      <c r="X66" s="95"/>
      <c r="Y66" s="96"/>
      <c r="Z66" s="96"/>
      <c r="AA66" s="71"/>
    </row>
    <row r="67" spans="1:27" ht="33.75" x14ac:dyDescent="0.25">
      <c r="A67" s="12" t="s">
        <v>73</v>
      </c>
      <c r="B67" s="50" t="s">
        <v>17</v>
      </c>
      <c r="C67" s="94">
        <f>SUM(D67:I67)</f>
        <v>1149056.6800000002</v>
      </c>
      <c r="D67" s="95"/>
      <c r="E67" s="96">
        <v>846756.68</v>
      </c>
      <c r="F67" s="96"/>
      <c r="G67" s="96"/>
      <c r="H67" s="96">
        <v>4500</v>
      </c>
      <c r="I67" s="97">
        <v>297800</v>
      </c>
      <c r="J67" s="94">
        <f>SUM(K67:P67)</f>
        <v>1149056.6800000002</v>
      </c>
      <c r="K67" s="95"/>
      <c r="L67" s="96">
        <v>846756.68</v>
      </c>
      <c r="M67" s="96"/>
      <c r="N67" s="96"/>
      <c r="O67" s="96">
        <v>4500</v>
      </c>
      <c r="P67" s="97">
        <v>297800</v>
      </c>
      <c r="Q67" s="94">
        <f>SUM(R67:V67)</f>
        <v>1014328.12</v>
      </c>
      <c r="R67" s="95"/>
      <c r="S67" s="96">
        <v>807736.12</v>
      </c>
      <c r="T67" s="96"/>
      <c r="U67" s="96"/>
      <c r="V67" s="97">
        <v>206592</v>
      </c>
      <c r="W67" s="94">
        <f>SUM(X67:AA67)</f>
        <v>0</v>
      </c>
      <c r="X67" s="95"/>
      <c r="Y67" s="96"/>
      <c r="Z67" s="96"/>
      <c r="AA67" s="71"/>
    </row>
    <row r="68" spans="1:27" ht="45" x14ac:dyDescent="0.25">
      <c r="A68" s="12" t="s">
        <v>74</v>
      </c>
      <c r="B68" s="51" t="s">
        <v>29</v>
      </c>
      <c r="C68" s="94">
        <f>SUM(D68:I68)</f>
        <v>69910</v>
      </c>
      <c r="D68" s="95">
        <v>54910</v>
      </c>
      <c r="E68" s="96"/>
      <c r="F68" s="96"/>
      <c r="G68" s="96"/>
      <c r="H68" s="96"/>
      <c r="I68" s="97">
        <v>15000</v>
      </c>
      <c r="J68" s="94">
        <f>SUM(K68:P68)</f>
        <v>69910</v>
      </c>
      <c r="K68" s="95">
        <v>54910</v>
      </c>
      <c r="L68" s="96"/>
      <c r="M68" s="96"/>
      <c r="N68" s="96"/>
      <c r="O68" s="96"/>
      <c r="P68" s="97">
        <v>15000</v>
      </c>
      <c r="Q68" s="94">
        <f>SUM(R68:V68)</f>
        <v>0</v>
      </c>
      <c r="R68" s="95"/>
      <c r="S68" s="96"/>
      <c r="T68" s="96"/>
      <c r="U68" s="96"/>
      <c r="V68" s="97"/>
      <c r="W68" s="94">
        <f>SUM(X68:AA68)</f>
        <v>0</v>
      </c>
      <c r="X68" s="95"/>
      <c r="Y68" s="96"/>
      <c r="Z68" s="96"/>
      <c r="AA68" s="71"/>
    </row>
    <row r="69" spans="1:27" ht="22.5" hidden="1" x14ac:dyDescent="0.25">
      <c r="A69" s="12" t="s">
        <v>75</v>
      </c>
      <c r="B69" s="51" t="s">
        <v>19</v>
      </c>
      <c r="C69" s="94">
        <f>SUM(D69:I69)</f>
        <v>0</v>
      </c>
      <c r="D69" s="95"/>
      <c r="E69" s="96"/>
      <c r="F69" s="96"/>
      <c r="G69" s="96"/>
      <c r="H69" s="96"/>
      <c r="I69" s="97"/>
      <c r="J69" s="94">
        <f>SUM(K69:P69)</f>
        <v>0</v>
      </c>
      <c r="K69" s="95"/>
      <c r="L69" s="96"/>
      <c r="M69" s="96"/>
      <c r="N69" s="96"/>
      <c r="O69" s="96"/>
      <c r="P69" s="97"/>
      <c r="Q69" s="94">
        <f>SUM(R69:V69)</f>
        <v>0</v>
      </c>
      <c r="R69" s="95"/>
      <c r="S69" s="96"/>
      <c r="T69" s="96"/>
      <c r="U69" s="96"/>
      <c r="V69" s="97"/>
      <c r="W69" s="94">
        <f>SUM(X69:AA69)</f>
        <v>0</v>
      </c>
      <c r="X69" s="95"/>
      <c r="Y69" s="96"/>
      <c r="Z69" s="96"/>
      <c r="AA69" s="71"/>
    </row>
    <row r="70" spans="1:27" ht="21" x14ac:dyDescent="0.25">
      <c r="A70" s="14"/>
      <c r="B70" s="53" t="s">
        <v>30</v>
      </c>
      <c r="C70" s="94">
        <f>SUM(D70:I70)</f>
        <v>763742.95</v>
      </c>
      <c r="D70" s="98">
        <f>SUM(D72:D74)</f>
        <v>11020</v>
      </c>
      <c r="E70" s="99">
        <f>SUM(E72:E74)</f>
        <v>468322.95</v>
      </c>
      <c r="F70" s="99">
        <f>SUM(F72:F74)</f>
        <v>0</v>
      </c>
      <c r="G70" s="99"/>
      <c r="H70" s="99">
        <f>SUM(H72:H74)</f>
        <v>2700</v>
      </c>
      <c r="I70" s="100">
        <f>SUM(I72:I74)</f>
        <v>281700</v>
      </c>
      <c r="J70" s="94">
        <f>SUM(K70:P70)</f>
        <v>761742.95</v>
      </c>
      <c r="K70" s="98">
        <f>SUM(K72:K74)</f>
        <v>11020</v>
      </c>
      <c r="L70" s="99">
        <f>SUM(L72:L74)</f>
        <v>468322.95</v>
      </c>
      <c r="M70" s="99">
        <f>SUM(M72:M74)</f>
        <v>0</v>
      </c>
      <c r="N70" s="99"/>
      <c r="O70" s="99">
        <f>SUM(O72:O74)</f>
        <v>2700</v>
      </c>
      <c r="P70" s="100">
        <f>SUM(P72:P74)</f>
        <v>279700</v>
      </c>
      <c r="Q70" s="94">
        <f>SUM(R70:V70)</f>
        <v>627322.80000000005</v>
      </c>
      <c r="R70" s="98">
        <f>SUM(R72:R74)</f>
        <v>0</v>
      </c>
      <c r="S70" s="99">
        <f>SUM(S72:S74)</f>
        <v>447622.8</v>
      </c>
      <c r="T70" s="99">
        <f>SUM(T72:T74)</f>
        <v>0</v>
      </c>
      <c r="U70" s="99">
        <f>SUM(U72:U74)</f>
        <v>0</v>
      </c>
      <c r="V70" s="100">
        <f>SUM(V72:V74)</f>
        <v>179700</v>
      </c>
      <c r="W70" s="94">
        <f>SUM(X70:AA70)</f>
        <v>2000</v>
      </c>
      <c r="X70" s="98"/>
      <c r="Y70" s="99"/>
      <c r="Z70" s="99"/>
      <c r="AA70" s="72">
        <f>SUM(AA72:AA74)</f>
        <v>2000</v>
      </c>
    </row>
    <row r="71" spans="1:27" x14ac:dyDescent="0.25">
      <c r="A71" s="11"/>
      <c r="B71" s="49" t="s">
        <v>10</v>
      </c>
      <c r="C71" s="94"/>
      <c r="D71" s="95"/>
      <c r="E71" s="96"/>
      <c r="F71" s="96"/>
      <c r="G71" s="96"/>
      <c r="H71" s="96"/>
      <c r="I71" s="97"/>
      <c r="J71" s="94"/>
      <c r="K71" s="95"/>
      <c r="L71" s="96"/>
      <c r="M71" s="96"/>
      <c r="N71" s="96"/>
      <c r="O71" s="96"/>
      <c r="P71" s="97"/>
      <c r="Q71" s="94"/>
      <c r="R71" s="95"/>
      <c r="S71" s="96"/>
      <c r="T71" s="96"/>
      <c r="U71" s="96"/>
      <c r="V71" s="97"/>
      <c r="W71" s="94"/>
      <c r="X71" s="95"/>
      <c r="Y71" s="96"/>
      <c r="Z71" s="96"/>
      <c r="AA71" s="71"/>
    </row>
    <row r="72" spans="1:27" ht="33.75" x14ac:dyDescent="0.25">
      <c r="A72" s="12" t="s">
        <v>73</v>
      </c>
      <c r="B72" s="50" t="s">
        <v>17</v>
      </c>
      <c r="C72" s="94">
        <f>SUM(D72:I72)</f>
        <v>750122.95</v>
      </c>
      <c r="D72" s="95"/>
      <c r="E72" s="96">
        <v>468322.95</v>
      </c>
      <c r="F72" s="96"/>
      <c r="G72" s="96"/>
      <c r="H72" s="96">
        <v>2700</v>
      </c>
      <c r="I72" s="97">
        <v>279100</v>
      </c>
      <c r="J72" s="94">
        <f>SUM(K72:P72)</f>
        <v>748122.95</v>
      </c>
      <c r="K72" s="95"/>
      <c r="L72" s="96">
        <v>468322.95</v>
      </c>
      <c r="M72" s="96"/>
      <c r="N72" s="96"/>
      <c r="O72" s="96">
        <v>2700</v>
      </c>
      <c r="P72" s="97">
        <v>277100</v>
      </c>
      <c r="Q72" s="94">
        <f>SUM(R72:V72)</f>
        <v>627322.80000000005</v>
      </c>
      <c r="R72" s="95"/>
      <c r="S72" s="96">
        <v>447622.8</v>
      </c>
      <c r="T72" s="96"/>
      <c r="U72" s="96"/>
      <c r="V72" s="97">
        <v>179700</v>
      </c>
      <c r="W72" s="94">
        <f>SUM(X72:AA72)</f>
        <v>2000</v>
      </c>
      <c r="X72" s="95"/>
      <c r="Y72" s="96"/>
      <c r="Z72" s="96"/>
      <c r="AA72" s="71">
        <v>2000</v>
      </c>
    </row>
    <row r="73" spans="1:27" ht="33" customHeight="1" x14ac:dyDescent="0.25">
      <c r="A73" s="12" t="s">
        <v>74</v>
      </c>
      <c r="B73" s="51" t="s">
        <v>29</v>
      </c>
      <c r="C73" s="94">
        <f>SUM(D73:I73)</f>
        <v>13620</v>
      </c>
      <c r="D73" s="95">
        <v>11020</v>
      </c>
      <c r="E73" s="96"/>
      <c r="F73" s="96"/>
      <c r="G73" s="96"/>
      <c r="H73" s="96"/>
      <c r="I73" s="97">
        <v>2600</v>
      </c>
      <c r="J73" s="94">
        <f>SUM(K73:P73)</f>
        <v>13620</v>
      </c>
      <c r="K73" s="95">
        <v>11020</v>
      </c>
      <c r="L73" s="96"/>
      <c r="M73" s="96"/>
      <c r="N73" s="96"/>
      <c r="O73" s="96"/>
      <c r="P73" s="97">
        <v>2600</v>
      </c>
      <c r="Q73" s="94">
        <f>SUM(R73:V73)</f>
        <v>0</v>
      </c>
      <c r="R73" s="95"/>
      <c r="S73" s="96"/>
      <c r="T73" s="96"/>
      <c r="U73" s="96"/>
      <c r="V73" s="97"/>
      <c r="W73" s="94">
        <f>SUM(X73:AA73)</f>
        <v>0</v>
      </c>
      <c r="X73" s="95"/>
      <c r="Y73" s="96"/>
      <c r="Z73" s="96"/>
      <c r="AA73" s="71"/>
    </row>
    <row r="74" spans="1:27" ht="22.5" hidden="1" x14ac:dyDescent="0.25">
      <c r="A74" s="12" t="s">
        <v>75</v>
      </c>
      <c r="B74" s="51" t="s">
        <v>19</v>
      </c>
      <c r="C74" s="94">
        <f>SUM(D74:I74)</f>
        <v>0</v>
      </c>
      <c r="D74" s="95"/>
      <c r="E74" s="96"/>
      <c r="F74" s="96"/>
      <c r="G74" s="96"/>
      <c r="H74" s="96"/>
      <c r="I74" s="97"/>
      <c r="J74" s="94">
        <f>SUM(K74:P74)</f>
        <v>0</v>
      </c>
      <c r="K74" s="95"/>
      <c r="L74" s="96"/>
      <c r="M74" s="96"/>
      <c r="N74" s="96"/>
      <c r="O74" s="96"/>
      <c r="P74" s="97"/>
      <c r="Q74" s="94">
        <f>SUM(R74:V74)</f>
        <v>0</v>
      </c>
      <c r="R74" s="95"/>
      <c r="S74" s="96"/>
      <c r="T74" s="96"/>
      <c r="U74" s="96"/>
      <c r="V74" s="97"/>
      <c r="W74" s="94">
        <f>SUM(X74:AA74)</f>
        <v>0</v>
      </c>
      <c r="X74" s="95"/>
      <c r="Y74" s="96"/>
      <c r="Z74" s="96"/>
      <c r="AA74" s="71"/>
    </row>
    <row r="75" spans="1:27" x14ac:dyDescent="0.25">
      <c r="A75" s="14"/>
      <c r="B75" s="53" t="s">
        <v>31</v>
      </c>
      <c r="C75" s="94">
        <f>SUM(D75:I75)</f>
        <v>1512217.8900000001</v>
      </c>
      <c r="D75" s="98">
        <f>SUM(D77:D80)</f>
        <v>26000</v>
      </c>
      <c r="E75" s="99">
        <f>SUM(E77:E80)</f>
        <v>810147.77</v>
      </c>
      <c r="F75" s="99">
        <f>SUM(F77:F80)</f>
        <v>103029</v>
      </c>
      <c r="G75" s="99"/>
      <c r="H75" s="99">
        <f>SUM(H77:H80)</f>
        <v>36551.120000000003</v>
      </c>
      <c r="I75" s="100">
        <f>SUM(I77:I80)</f>
        <v>536490</v>
      </c>
      <c r="J75" s="94">
        <f>SUM(K75:P75)</f>
        <v>1381198.8900000001</v>
      </c>
      <c r="K75" s="98">
        <f>SUM(K77:K80)</f>
        <v>26000</v>
      </c>
      <c r="L75" s="99">
        <f>SUM(L77:L80)</f>
        <v>810147.77</v>
      </c>
      <c r="M75" s="99">
        <f>SUM(M77:M80)</f>
        <v>0</v>
      </c>
      <c r="N75" s="99"/>
      <c r="O75" s="99">
        <f>SUM(O77:O80)</f>
        <v>36551.120000000003</v>
      </c>
      <c r="P75" s="100">
        <f>SUM(P77:P80)</f>
        <v>508500</v>
      </c>
      <c r="Q75" s="94">
        <f>SUM(R75:V75)</f>
        <v>1134026.4500000002</v>
      </c>
      <c r="R75" s="98">
        <f>SUM(R77:R80)</f>
        <v>972.04</v>
      </c>
      <c r="S75" s="99">
        <f>SUM(S77:S80)</f>
        <v>778990.41</v>
      </c>
      <c r="T75" s="99">
        <f>SUM(T77:T80)</f>
        <v>0</v>
      </c>
      <c r="U75" s="99">
        <f>SUM(U77:U80)</f>
        <v>0</v>
      </c>
      <c r="V75" s="100">
        <f>SUM(V77:V80)</f>
        <v>354064</v>
      </c>
      <c r="W75" s="94">
        <f>SUM(X75:AA75)</f>
        <v>131019</v>
      </c>
      <c r="X75" s="98">
        <f>SUM(X77:X80)</f>
        <v>0</v>
      </c>
      <c r="Y75" s="99">
        <f>SUM(Y77:Y80)</f>
        <v>103029</v>
      </c>
      <c r="Z75" s="99">
        <f>SUM(Z77:Z80)</f>
        <v>0</v>
      </c>
      <c r="AA75" s="72">
        <f>SUM(AA77:AA80)</f>
        <v>27990</v>
      </c>
    </row>
    <row r="76" spans="1:27" x14ac:dyDescent="0.25">
      <c r="A76" s="11"/>
      <c r="B76" s="49" t="s">
        <v>10</v>
      </c>
      <c r="C76" s="94"/>
      <c r="D76" s="95"/>
      <c r="E76" s="96"/>
      <c r="F76" s="96"/>
      <c r="G76" s="96"/>
      <c r="H76" s="96"/>
      <c r="I76" s="97"/>
      <c r="J76" s="94"/>
      <c r="K76" s="95"/>
      <c r="L76" s="96"/>
      <c r="M76" s="96"/>
      <c r="N76" s="96"/>
      <c r="O76" s="96"/>
      <c r="P76" s="97"/>
      <c r="Q76" s="94"/>
      <c r="R76" s="95"/>
      <c r="S76" s="96"/>
      <c r="T76" s="96"/>
      <c r="U76" s="96"/>
      <c r="V76" s="97"/>
      <c r="W76" s="94"/>
      <c r="X76" s="95"/>
      <c r="Y76" s="96"/>
      <c r="Z76" s="96"/>
      <c r="AA76" s="71"/>
    </row>
    <row r="77" spans="1:27" ht="33.75" x14ac:dyDescent="0.25">
      <c r="A77" s="12" t="s">
        <v>73</v>
      </c>
      <c r="B77" s="50" t="s">
        <v>17</v>
      </c>
      <c r="C77" s="94">
        <f>SUM(D77:I77)</f>
        <v>1349898.8900000001</v>
      </c>
      <c r="D77" s="95"/>
      <c r="E77" s="96">
        <v>810147.77</v>
      </c>
      <c r="F77" s="96"/>
      <c r="G77" s="96"/>
      <c r="H77" s="96">
        <v>36551.120000000003</v>
      </c>
      <c r="I77" s="97">
        <v>503200</v>
      </c>
      <c r="J77" s="94">
        <f>SUM(K77:P77)</f>
        <v>1345098.8900000001</v>
      </c>
      <c r="K77" s="95"/>
      <c r="L77" s="96">
        <v>810147.77</v>
      </c>
      <c r="M77" s="96"/>
      <c r="N77" s="96"/>
      <c r="O77" s="96">
        <v>36551.120000000003</v>
      </c>
      <c r="P77" s="97">
        <v>498400</v>
      </c>
      <c r="Q77" s="94">
        <f>SUM(R77:V77)</f>
        <v>1133054.4100000001</v>
      </c>
      <c r="R77" s="95"/>
      <c r="S77" s="96">
        <v>778990.41</v>
      </c>
      <c r="T77" s="96"/>
      <c r="U77" s="96"/>
      <c r="V77" s="97">
        <v>354064</v>
      </c>
      <c r="W77" s="94">
        <f>SUM(X77:AA77)</f>
        <v>4800</v>
      </c>
      <c r="X77" s="95"/>
      <c r="Y77" s="96"/>
      <c r="Z77" s="96"/>
      <c r="AA77" s="71">
        <v>4800</v>
      </c>
    </row>
    <row r="78" spans="1:27" ht="45" x14ac:dyDescent="0.25">
      <c r="A78" s="12" t="s">
        <v>74</v>
      </c>
      <c r="B78" s="51" t="s">
        <v>18</v>
      </c>
      <c r="C78" s="94">
        <f>SUM(D78:I78)</f>
        <v>36100</v>
      </c>
      <c r="D78" s="95">
        <v>26000</v>
      </c>
      <c r="E78" s="96"/>
      <c r="F78" s="96"/>
      <c r="G78" s="96"/>
      <c r="H78" s="96"/>
      <c r="I78" s="97">
        <v>10100</v>
      </c>
      <c r="J78" s="94">
        <f>SUM(K78:P78)</f>
        <v>36100</v>
      </c>
      <c r="K78" s="95">
        <v>26000</v>
      </c>
      <c r="L78" s="96"/>
      <c r="M78" s="96"/>
      <c r="N78" s="96"/>
      <c r="O78" s="96"/>
      <c r="P78" s="97">
        <v>10100</v>
      </c>
      <c r="Q78" s="94">
        <f>SUM(R78:V78)</f>
        <v>972.04</v>
      </c>
      <c r="R78" s="95">
        <v>972.04</v>
      </c>
      <c r="S78" s="96"/>
      <c r="T78" s="96"/>
      <c r="U78" s="96"/>
      <c r="V78" s="97"/>
      <c r="W78" s="94">
        <f>SUM(X78:AA78)</f>
        <v>0</v>
      </c>
      <c r="X78" s="95"/>
      <c r="Y78" s="96"/>
      <c r="Z78" s="96"/>
      <c r="AA78" s="71"/>
    </row>
    <row r="79" spans="1:27" ht="13.5" customHeight="1" x14ac:dyDescent="0.25">
      <c r="A79" s="12" t="s">
        <v>77</v>
      </c>
      <c r="B79" s="57" t="s">
        <v>33</v>
      </c>
      <c r="C79" s="94">
        <f>SUM(D79:I79)</f>
        <v>126219</v>
      </c>
      <c r="D79" s="95"/>
      <c r="E79" s="96"/>
      <c r="F79" s="96">
        <v>103029</v>
      </c>
      <c r="G79" s="96"/>
      <c r="H79" s="96"/>
      <c r="I79" s="97">
        <v>23190</v>
      </c>
      <c r="J79" s="94"/>
      <c r="K79" s="95"/>
      <c r="L79" s="96"/>
      <c r="M79" s="96"/>
      <c r="N79" s="96"/>
      <c r="O79" s="96"/>
      <c r="P79" s="97"/>
      <c r="Q79" s="94"/>
      <c r="R79" s="95"/>
      <c r="S79" s="96"/>
      <c r="T79" s="96"/>
      <c r="U79" s="96"/>
      <c r="V79" s="97"/>
      <c r="W79" s="94">
        <f>SUM(X79:AA79)</f>
        <v>126219</v>
      </c>
      <c r="X79" s="95"/>
      <c r="Y79" s="96">
        <v>103029</v>
      </c>
      <c r="Z79" s="96"/>
      <c r="AA79" s="71">
        <v>23190</v>
      </c>
    </row>
    <row r="80" spans="1:27" ht="22.5" hidden="1" x14ac:dyDescent="0.25">
      <c r="A80" s="12" t="s">
        <v>75</v>
      </c>
      <c r="B80" s="51" t="s">
        <v>19</v>
      </c>
      <c r="C80" s="94">
        <f>SUM(D80:I80)</f>
        <v>0</v>
      </c>
      <c r="D80" s="95"/>
      <c r="E80" s="96"/>
      <c r="F80" s="96"/>
      <c r="G80" s="96"/>
      <c r="H80" s="96"/>
      <c r="I80" s="97"/>
      <c r="J80" s="94">
        <f>SUM(K80:P80)</f>
        <v>0</v>
      </c>
      <c r="K80" s="95"/>
      <c r="L80" s="96"/>
      <c r="M80" s="96"/>
      <c r="N80" s="96"/>
      <c r="O80" s="96"/>
      <c r="P80" s="97"/>
      <c r="Q80" s="94">
        <f>SUM(R80:V80)</f>
        <v>0</v>
      </c>
      <c r="R80" s="95"/>
      <c r="S80" s="96"/>
      <c r="T80" s="96"/>
      <c r="U80" s="96"/>
      <c r="V80" s="97"/>
      <c r="W80" s="94">
        <f>SUM(X80:AA80)</f>
        <v>0</v>
      </c>
      <c r="X80" s="95"/>
      <c r="Y80" s="96"/>
      <c r="Z80" s="96"/>
      <c r="AA80" s="71"/>
    </row>
    <row r="81" spans="1:27" x14ac:dyDescent="0.25">
      <c r="A81" s="14"/>
      <c r="B81" s="53" t="s">
        <v>34</v>
      </c>
      <c r="C81" s="94">
        <f>SUM(D81:I81)</f>
        <v>1058566.3900000001</v>
      </c>
      <c r="D81" s="98">
        <f>SUM(D83:D85)</f>
        <v>20910</v>
      </c>
      <c r="E81" s="99">
        <f>SUM(E83:E85)</f>
        <v>582396.39</v>
      </c>
      <c r="F81" s="99">
        <f>SUM(F83:F85)</f>
        <v>0</v>
      </c>
      <c r="G81" s="99"/>
      <c r="H81" s="99">
        <f>SUM(H83:H85)</f>
        <v>38960</v>
      </c>
      <c r="I81" s="100">
        <f>SUM(I83:I85)</f>
        <v>416300</v>
      </c>
      <c r="J81" s="94">
        <f>SUM(K81:P81)</f>
        <v>1054566.3900000001</v>
      </c>
      <c r="K81" s="98">
        <f>SUM(K83:K85)</f>
        <v>20910</v>
      </c>
      <c r="L81" s="99">
        <f>SUM(L83:L85)</f>
        <v>582396.39</v>
      </c>
      <c r="M81" s="99">
        <f>SUM(M83:M85)</f>
        <v>0</v>
      </c>
      <c r="N81" s="99"/>
      <c r="O81" s="99">
        <f>SUM(O83:O85)</f>
        <v>37960</v>
      </c>
      <c r="P81" s="100">
        <f>SUM(P83:P85)</f>
        <v>413300</v>
      </c>
      <c r="Q81" s="94">
        <f>SUM(R81:V81)</f>
        <v>843324.56</v>
      </c>
      <c r="R81" s="98">
        <f>SUM(R83:R85)</f>
        <v>804</v>
      </c>
      <c r="S81" s="99">
        <f>SUM(S83:S85)</f>
        <v>557772.6</v>
      </c>
      <c r="T81" s="99">
        <f>SUM(T83:T85)</f>
        <v>0</v>
      </c>
      <c r="U81" s="99">
        <f>SUM(U83:U85)</f>
        <v>0</v>
      </c>
      <c r="V81" s="100">
        <f>SUM(V83:V85)</f>
        <v>284747.96000000002</v>
      </c>
      <c r="W81" s="94">
        <f>SUM(X81:AA81)</f>
        <v>4000</v>
      </c>
      <c r="X81" s="98"/>
      <c r="Y81" s="99"/>
      <c r="Z81" s="99">
        <f>SUM(Z83:Z85)</f>
        <v>1000</v>
      </c>
      <c r="AA81" s="72">
        <f>SUM(AA83:AA85)</f>
        <v>3000</v>
      </c>
    </row>
    <row r="82" spans="1:27" x14ac:dyDescent="0.25">
      <c r="A82" s="11"/>
      <c r="B82" s="49" t="s">
        <v>10</v>
      </c>
      <c r="C82" s="94"/>
      <c r="D82" s="95"/>
      <c r="E82" s="96"/>
      <c r="F82" s="96"/>
      <c r="G82" s="96"/>
      <c r="H82" s="96"/>
      <c r="I82" s="97"/>
      <c r="J82" s="94"/>
      <c r="K82" s="95"/>
      <c r="L82" s="96"/>
      <c r="M82" s="96"/>
      <c r="N82" s="96"/>
      <c r="O82" s="96"/>
      <c r="P82" s="97"/>
      <c r="Q82" s="94"/>
      <c r="R82" s="95"/>
      <c r="S82" s="96"/>
      <c r="T82" s="96"/>
      <c r="U82" s="96"/>
      <c r="V82" s="97"/>
      <c r="W82" s="94"/>
      <c r="X82" s="95"/>
      <c r="Y82" s="96"/>
      <c r="Z82" s="96"/>
      <c r="AA82" s="71"/>
    </row>
    <row r="83" spans="1:27" ht="33.75" x14ac:dyDescent="0.25">
      <c r="A83" s="12" t="s">
        <v>73</v>
      </c>
      <c r="B83" s="50" t="s">
        <v>17</v>
      </c>
      <c r="C83" s="94">
        <f>SUM(D83:I83)</f>
        <v>1030656.39</v>
      </c>
      <c r="D83" s="95"/>
      <c r="E83" s="96">
        <v>582396.39</v>
      </c>
      <c r="F83" s="96"/>
      <c r="G83" s="96"/>
      <c r="H83" s="96">
        <v>38960</v>
      </c>
      <c r="I83" s="97">
        <v>409300</v>
      </c>
      <c r="J83" s="94">
        <f>SUM(K83:P83)</f>
        <v>1026656.39</v>
      </c>
      <c r="K83" s="95"/>
      <c r="L83" s="96">
        <v>582396.39</v>
      </c>
      <c r="M83" s="96"/>
      <c r="N83" s="96"/>
      <c r="O83" s="96">
        <v>37960</v>
      </c>
      <c r="P83" s="97">
        <v>406300</v>
      </c>
      <c r="Q83" s="94">
        <f>SUM(R83:V83)</f>
        <v>842520.56</v>
      </c>
      <c r="R83" s="95"/>
      <c r="S83" s="96">
        <v>557772.6</v>
      </c>
      <c r="T83" s="96"/>
      <c r="U83" s="96"/>
      <c r="V83" s="97">
        <v>284747.96000000002</v>
      </c>
      <c r="W83" s="94">
        <f>SUM(X83:AA83)</f>
        <v>4000</v>
      </c>
      <c r="X83" s="95"/>
      <c r="Y83" s="96"/>
      <c r="Z83" s="96">
        <v>1000</v>
      </c>
      <c r="AA83" s="71">
        <v>3000</v>
      </c>
    </row>
    <row r="84" spans="1:27" ht="37.5" customHeight="1" x14ac:dyDescent="0.25">
      <c r="A84" s="12" t="s">
        <v>74</v>
      </c>
      <c r="B84" s="51" t="s">
        <v>24</v>
      </c>
      <c r="C84" s="94">
        <f>SUM(D84:I84)</f>
        <v>27910</v>
      </c>
      <c r="D84" s="95">
        <v>20910</v>
      </c>
      <c r="E84" s="96"/>
      <c r="F84" s="96"/>
      <c r="G84" s="96"/>
      <c r="H84" s="96"/>
      <c r="I84" s="97">
        <v>7000</v>
      </c>
      <c r="J84" s="94">
        <f>SUM(K84:P84)</f>
        <v>27910</v>
      </c>
      <c r="K84" s="95">
        <v>20910</v>
      </c>
      <c r="L84" s="96"/>
      <c r="M84" s="96"/>
      <c r="N84" s="96"/>
      <c r="O84" s="96"/>
      <c r="P84" s="97">
        <v>7000</v>
      </c>
      <c r="Q84" s="94">
        <f>SUM(R84:V84)</f>
        <v>804</v>
      </c>
      <c r="R84" s="95">
        <v>804</v>
      </c>
      <c r="S84" s="96"/>
      <c r="T84" s="96"/>
      <c r="U84" s="96"/>
      <c r="V84" s="97"/>
      <c r="W84" s="94">
        <f>SUM(X84:AA84)</f>
        <v>0</v>
      </c>
      <c r="X84" s="95"/>
      <c r="Y84" s="96"/>
      <c r="Z84" s="96"/>
      <c r="AA84" s="71"/>
    </row>
    <row r="85" spans="1:27" ht="22.5" hidden="1" x14ac:dyDescent="0.25">
      <c r="A85" s="12" t="s">
        <v>75</v>
      </c>
      <c r="B85" s="51" t="s">
        <v>19</v>
      </c>
      <c r="C85" s="94">
        <f>SUM(D85:I85)</f>
        <v>0</v>
      </c>
      <c r="D85" s="95"/>
      <c r="E85" s="96"/>
      <c r="F85" s="96"/>
      <c r="G85" s="96"/>
      <c r="H85" s="96"/>
      <c r="I85" s="97"/>
      <c r="J85" s="94">
        <f>SUM(K85:P85)</f>
        <v>0</v>
      </c>
      <c r="K85" s="95"/>
      <c r="L85" s="96"/>
      <c r="M85" s="96"/>
      <c r="N85" s="96"/>
      <c r="O85" s="96"/>
      <c r="P85" s="97"/>
      <c r="Q85" s="94">
        <f>SUM(R85:V85)</f>
        <v>0</v>
      </c>
      <c r="R85" s="95"/>
      <c r="S85" s="96"/>
      <c r="T85" s="96"/>
      <c r="U85" s="96"/>
      <c r="V85" s="97"/>
      <c r="W85" s="94">
        <f>SUM(X85:AA85)</f>
        <v>0</v>
      </c>
      <c r="X85" s="95"/>
      <c r="Y85" s="96"/>
      <c r="Z85" s="96"/>
      <c r="AA85" s="71"/>
    </row>
    <row r="86" spans="1:27" ht="21" x14ac:dyDescent="0.25">
      <c r="A86" s="14"/>
      <c r="B86" s="53" t="s">
        <v>35</v>
      </c>
      <c r="C86" s="94">
        <f>SUM(D86:I86)</f>
        <v>475413.44</v>
      </c>
      <c r="D86" s="98">
        <f>SUM(D88:D90)</f>
        <v>11650</v>
      </c>
      <c r="E86" s="99">
        <f>SUM(E88:E90)</f>
        <v>184898.44</v>
      </c>
      <c r="F86" s="99">
        <f>SUM(F88:F90)</f>
        <v>76478</v>
      </c>
      <c r="G86" s="99"/>
      <c r="H86" s="99">
        <f>SUM(H88:H90)</f>
        <v>7820</v>
      </c>
      <c r="I86" s="100">
        <f>SUM(I88:I90)</f>
        <v>194567</v>
      </c>
      <c r="J86" s="94">
        <f>SUM(K86:P86)</f>
        <v>382568.44</v>
      </c>
      <c r="K86" s="98">
        <f>SUM(K88:K90)</f>
        <v>11650</v>
      </c>
      <c r="L86" s="99">
        <f>SUM(L88:L90)</f>
        <v>184898.44</v>
      </c>
      <c r="M86" s="99">
        <f>SUM(M88:M90)</f>
        <v>0</v>
      </c>
      <c r="N86" s="99"/>
      <c r="O86" s="99">
        <f>SUM(O88:O90)</f>
        <v>7820</v>
      </c>
      <c r="P86" s="100">
        <f>SUM(P88:P90)</f>
        <v>178200</v>
      </c>
      <c r="Q86" s="94">
        <f>SUM(R86:V86)</f>
        <v>306145.48</v>
      </c>
      <c r="R86" s="98">
        <f>SUM(R88:R90)</f>
        <v>440.04</v>
      </c>
      <c r="S86" s="99">
        <f>SUM(S88:S90)</f>
        <v>178056.32000000001</v>
      </c>
      <c r="T86" s="99">
        <f>SUM(T88:T90)</f>
        <v>0</v>
      </c>
      <c r="U86" s="99">
        <f>SUM(U88:U90)</f>
        <v>0</v>
      </c>
      <c r="V86" s="100">
        <f>SUM(V88:V90)</f>
        <v>127649.12</v>
      </c>
      <c r="W86" s="94">
        <f>SUM(X86:AA86)</f>
        <v>92845</v>
      </c>
      <c r="X86" s="98">
        <f>SUM(X88:X90)</f>
        <v>0</v>
      </c>
      <c r="Y86" s="99">
        <f>SUM(Y88:Y90)</f>
        <v>76478</v>
      </c>
      <c r="Z86" s="99">
        <f>SUM(Z88:Z90)</f>
        <v>0</v>
      </c>
      <c r="AA86" s="72">
        <f>SUM(AA88:AA90)</f>
        <v>16367</v>
      </c>
    </row>
    <row r="87" spans="1:27" x14ac:dyDescent="0.25">
      <c r="A87" s="11"/>
      <c r="B87" s="49" t="s">
        <v>10</v>
      </c>
      <c r="C87" s="94"/>
      <c r="D87" s="95"/>
      <c r="E87" s="96"/>
      <c r="F87" s="96"/>
      <c r="G87" s="96"/>
      <c r="H87" s="96"/>
      <c r="I87" s="97"/>
      <c r="J87" s="94"/>
      <c r="K87" s="95"/>
      <c r="L87" s="96"/>
      <c r="M87" s="96"/>
      <c r="N87" s="96"/>
      <c r="O87" s="96"/>
      <c r="P87" s="97"/>
      <c r="Q87" s="94"/>
      <c r="R87" s="95"/>
      <c r="S87" s="96"/>
      <c r="T87" s="96"/>
      <c r="U87" s="96"/>
      <c r="V87" s="97"/>
      <c r="W87" s="94"/>
      <c r="X87" s="95"/>
      <c r="Y87" s="96"/>
      <c r="Z87" s="96"/>
      <c r="AA87" s="71"/>
    </row>
    <row r="88" spans="1:27" ht="33.75" x14ac:dyDescent="0.25">
      <c r="A88" s="12" t="s">
        <v>73</v>
      </c>
      <c r="B88" s="50" t="s">
        <v>17</v>
      </c>
      <c r="C88" s="94">
        <f>SUM(D88:I88)</f>
        <v>365218.44</v>
      </c>
      <c r="D88" s="95"/>
      <c r="E88" s="96">
        <v>184898.44</v>
      </c>
      <c r="F88" s="96"/>
      <c r="G88" s="96"/>
      <c r="H88" s="96">
        <v>7820</v>
      </c>
      <c r="I88" s="97">
        <v>172500</v>
      </c>
      <c r="J88" s="94">
        <f>SUM(K88:P88)</f>
        <v>365218.44</v>
      </c>
      <c r="K88" s="95"/>
      <c r="L88" s="96">
        <v>184898.44</v>
      </c>
      <c r="M88" s="96"/>
      <c r="N88" s="96"/>
      <c r="O88" s="96">
        <v>7820</v>
      </c>
      <c r="P88" s="97">
        <v>172500</v>
      </c>
      <c r="Q88" s="94">
        <f>SUM(R88:V88)</f>
        <v>305705.44</v>
      </c>
      <c r="R88" s="95"/>
      <c r="S88" s="96">
        <v>178056.32000000001</v>
      </c>
      <c r="T88" s="96"/>
      <c r="U88" s="96"/>
      <c r="V88" s="97">
        <v>127649.12</v>
      </c>
      <c r="W88" s="94">
        <f>SUM(X88:AA88)</f>
        <v>0</v>
      </c>
      <c r="X88" s="95"/>
      <c r="Y88" s="96"/>
      <c r="Z88" s="96"/>
      <c r="AA88" s="71"/>
    </row>
    <row r="89" spans="1:27" ht="45" x14ac:dyDescent="0.25">
      <c r="A89" s="12" t="s">
        <v>74</v>
      </c>
      <c r="B89" s="51" t="s">
        <v>24</v>
      </c>
      <c r="C89" s="94">
        <f>SUM(D89:I89)</f>
        <v>17350</v>
      </c>
      <c r="D89" s="95">
        <v>11650</v>
      </c>
      <c r="E89" s="96"/>
      <c r="F89" s="96"/>
      <c r="G89" s="96"/>
      <c r="H89" s="96"/>
      <c r="I89" s="97">
        <v>5700</v>
      </c>
      <c r="J89" s="94">
        <f>SUM(K89:P89)</f>
        <v>17350</v>
      </c>
      <c r="K89" s="95">
        <v>11650</v>
      </c>
      <c r="L89" s="96"/>
      <c r="M89" s="96"/>
      <c r="N89" s="96"/>
      <c r="O89" s="96"/>
      <c r="P89" s="97">
        <v>5700</v>
      </c>
      <c r="Q89" s="94">
        <f>SUM(R89:V89)</f>
        <v>440.04</v>
      </c>
      <c r="R89" s="95">
        <v>440.04</v>
      </c>
      <c r="S89" s="96"/>
      <c r="T89" s="96"/>
      <c r="U89" s="96"/>
      <c r="V89" s="97"/>
      <c r="W89" s="94">
        <f>SUM(X89:AA89)</f>
        <v>0</v>
      </c>
      <c r="X89" s="95"/>
      <c r="Y89" s="96"/>
      <c r="Z89" s="96"/>
      <c r="AA89" s="71"/>
    </row>
    <row r="90" spans="1:27" x14ac:dyDescent="0.25">
      <c r="A90" s="12" t="s">
        <v>77</v>
      </c>
      <c r="B90" s="51" t="s">
        <v>36</v>
      </c>
      <c r="C90" s="94">
        <f>SUM(D90:I90)</f>
        <v>92845</v>
      </c>
      <c r="D90" s="95"/>
      <c r="E90" s="96"/>
      <c r="F90" s="96">
        <v>76478</v>
      </c>
      <c r="G90" s="96"/>
      <c r="H90" s="96"/>
      <c r="I90" s="97">
        <v>16367</v>
      </c>
      <c r="J90" s="94">
        <f>SUM(K90:P90)</f>
        <v>0</v>
      </c>
      <c r="K90" s="95"/>
      <c r="L90" s="96"/>
      <c r="M90" s="96"/>
      <c r="N90" s="96"/>
      <c r="O90" s="96"/>
      <c r="P90" s="97"/>
      <c r="Q90" s="94">
        <f>SUM(R90:V90)</f>
        <v>0</v>
      </c>
      <c r="R90" s="95"/>
      <c r="S90" s="96"/>
      <c r="T90" s="96"/>
      <c r="U90" s="96"/>
      <c r="V90" s="97"/>
      <c r="W90" s="94">
        <f>SUM(X90:AA90)</f>
        <v>92845</v>
      </c>
      <c r="X90" s="95"/>
      <c r="Y90" s="96">
        <v>76478</v>
      </c>
      <c r="Z90" s="96"/>
      <c r="AA90" s="71">
        <v>16367</v>
      </c>
    </row>
    <row r="91" spans="1:27" ht="21" x14ac:dyDescent="0.25">
      <c r="A91" s="14"/>
      <c r="B91" s="53" t="s">
        <v>37</v>
      </c>
      <c r="C91" s="94">
        <f>SUM(D91:I91)</f>
        <v>1037481.79</v>
      </c>
      <c r="D91" s="98">
        <f>D93+D94+D96</f>
        <v>36820</v>
      </c>
      <c r="E91" s="99">
        <f>E93+E94+E96</f>
        <v>609961.79</v>
      </c>
      <c r="F91" s="99">
        <f>F93+F94+F96</f>
        <v>0</v>
      </c>
      <c r="G91" s="99"/>
      <c r="H91" s="99">
        <f>H93+H94+H96</f>
        <v>27500</v>
      </c>
      <c r="I91" s="100">
        <f>I93+I94+I95+I96</f>
        <v>363200</v>
      </c>
      <c r="J91" s="94">
        <f>SUM(K91:P91)</f>
        <v>1033981.79</v>
      </c>
      <c r="K91" s="98">
        <f>K93+K94+K96</f>
        <v>36820</v>
      </c>
      <c r="L91" s="99">
        <f>L93+L94+L96</f>
        <v>609961.79</v>
      </c>
      <c r="M91" s="99">
        <f>M93+M94+M96</f>
        <v>0</v>
      </c>
      <c r="N91" s="99"/>
      <c r="O91" s="99">
        <f>O93+O94+O96</f>
        <v>27500</v>
      </c>
      <c r="P91" s="100">
        <f>P93+P94+P95+P96</f>
        <v>359700</v>
      </c>
      <c r="Q91" s="94">
        <f>SUM(R91:V91)</f>
        <v>824286.30999999994</v>
      </c>
      <c r="R91" s="98">
        <f>R93+R94+R96</f>
        <v>1128</v>
      </c>
      <c r="S91" s="99">
        <f>S93+S94+S96</f>
        <v>585514.59</v>
      </c>
      <c r="T91" s="99">
        <f>T93+T94+T96</f>
        <v>0</v>
      </c>
      <c r="U91" s="99">
        <f>U93+U94+U96</f>
        <v>0</v>
      </c>
      <c r="V91" s="100">
        <f>V93+V94+V96</f>
        <v>237643.72</v>
      </c>
      <c r="W91" s="94">
        <f>SUM(X91:AA91)</f>
        <v>3500</v>
      </c>
      <c r="X91" s="98"/>
      <c r="Y91" s="99"/>
      <c r="Z91" s="99"/>
      <c r="AA91" s="72">
        <f>AA93+AA94+AA96</f>
        <v>3500</v>
      </c>
    </row>
    <row r="92" spans="1:27" x14ac:dyDescent="0.25">
      <c r="A92" s="11"/>
      <c r="B92" s="49" t="s">
        <v>10</v>
      </c>
      <c r="C92" s="94"/>
      <c r="D92" s="95"/>
      <c r="E92" s="96"/>
      <c r="F92" s="96"/>
      <c r="G92" s="96"/>
      <c r="H92" s="96"/>
      <c r="I92" s="97"/>
      <c r="J92" s="94"/>
      <c r="K92" s="95"/>
      <c r="L92" s="96"/>
      <c r="M92" s="96"/>
      <c r="N92" s="96"/>
      <c r="O92" s="96"/>
      <c r="P92" s="97"/>
      <c r="Q92" s="94"/>
      <c r="R92" s="95"/>
      <c r="S92" s="96"/>
      <c r="T92" s="96"/>
      <c r="U92" s="96"/>
      <c r="V92" s="97"/>
      <c r="W92" s="94"/>
      <c r="X92" s="95"/>
      <c r="Y92" s="96"/>
      <c r="Z92" s="96"/>
      <c r="AA92" s="71"/>
    </row>
    <row r="93" spans="1:27" ht="33.75" x14ac:dyDescent="0.25">
      <c r="A93" s="12" t="s">
        <v>73</v>
      </c>
      <c r="B93" s="50" t="s">
        <v>17</v>
      </c>
      <c r="C93" s="94">
        <f t="shared" ref="C93:C98" si="20">SUM(D93:I93)</f>
        <v>991661.79</v>
      </c>
      <c r="D93" s="95"/>
      <c r="E93" s="96">
        <v>609961.79</v>
      </c>
      <c r="F93" s="96"/>
      <c r="G93" s="96"/>
      <c r="H93" s="96">
        <v>27500</v>
      </c>
      <c r="I93" s="97">
        <v>354200</v>
      </c>
      <c r="J93" s="94">
        <f>SUM(K93:P93)</f>
        <v>988161.79</v>
      </c>
      <c r="K93" s="95"/>
      <c r="L93" s="96">
        <v>609961.79</v>
      </c>
      <c r="M93" s="96"/>
      <c r="N93" s="96"/>
      <c r="O93" s="96">
        <v>27500</v>
      </c>
      <c r="P93" s="97">
        <v>350700</v>
      </c>
      <c r="Q93" s="94">
        <f>SUM(R93:V93)</f>
        <v>823158.30999999994</v>
      </c>
      <c r="R93" s="95"/>
      <c r="S93" s="96">
        <v>585514.59</v>
      </c>
      <c r="T93" s="96"/>
      <c r="U93" s="96"/>
      <c r="V93" s="97">
        <v>237643.72</v>
      </c>
      <c r="W93" s="94">
        <f>SUM(X93:AA93)</f>
        <v>3500</v>
      </c>
      <c r="X93" s="95"/>
      <c r="Y93" s="96"/>
      <c r="Z93" s="96"/>
      <c r="AA93" s="71">
        <v>3500</v>
      </c>
    </row>
    <row r="94" spans="1:27" ht="32.25" customHeight="1" thickBot="1" x14ac:dyDescent="0.3">
      <c r="A94" s="12" t="s">
        <v>74</v>
      </c>
      <c r="B94" s="51" t="s">
        <v>24</v>
      </c>
      <c r="C94" s="94">
        <f t="shared" si="20"/>
        <v>45820</v>
      </c>
      <c r="D94" s="95">
        <v>36820</v>
      </c>
      <c r="E94" s="96"/>
      <c r="F94" s="96"/>
      <c r="G94" s="96"/>
      <c r="H94" s="96"/>
      <c r="I94" s="97">
        <v>9000</v>
      </c>
      <c r="J94" s="94">
        <f>SUM(K94:P94)</f>
        <v>45820</v>
      </c>
      <c r="K94" s="95">
        <v>36820</v>
      </c>
      <c r="L94" s="96"/>
      <c r="M94" s="96"/>
      <c r="N94" s="96"/>
      <c r="O94" s="96"/>
      <c r="P94" s="97">
        <v>9000</v>
      </c>
      <c r="Q94" s="94">
        <f>SUM(R94:V94)</f>
        <v>1128</v>
      </c>
      <c r="R94" s="95">
        <v>1128</v>
      </c>
      <c r="S94" s="96"/>
      <c r="T94" s="96"/>
      <c r="U94" s="96"/>
      <c r="V94" s="97"/>
      <c r="W94" s="94">
        <f>SUM(X94:AA94)</f>
        <v>0</v>
      </c>
      <c r="X94" s="95"/>
      <c r="Y94" s="96"/>
      <c r="Z94" s="96"/>
      <c r="AA94" s="71"/>
    </row>
    <row r="95" spans="1:27" ht="14.25" hidden="1" customHeight="1" x14ac:dyDescent="0.25">
      <c r="A95" s="12" t="s">
        <v>77</v>
      </c>
      <c r="B95" s="57" t="s">
        <v>38</v>
      </c>
      <c r="C95" s="94">
        <f t="shared" si="20"/>
        <v>0</v>
      </c>
      <c r="D95" s="95"/>
      <c r="E95" s="96"/>
      <c r="F95" s="96"/>
      <c r="G95" s="96"/>
      <c r="H95" s="96"/>
      <c r="I95" s="97"/>
      <c r="J95" s="94"/>
      <c r="K95" s="95"/>
      <c r="L95" s="96"/>
      <c r="M95" s="96"/>
      <c r="N95" s="96"/>
      <c r="O95" s="96"/>
      <c r="P95" s="97"/>
      <c r="Q95" s="94"/>
      <c r="R95" s="95"/>
      <c r="S95" s="96"/>
      <c r="T95" s="96"/>
      <c r="U95" s="96"/>
      <c r="V95" s="97"/>
      <c r="W95" s="94"/>
      <c r="X95" s="95"/>
      <c r="Y95" s="96"/>
      <c r="Z95" s="96"/>
      <c r="AA95" s="71"/>
    </row>
    <row r="96" spans="1:27" ht="23.25" hidden="1" thickBot="1" x14ac:dyDescent="0.3">
      <c r="A96" s="20" t="s">
        <v>75</v>
      </c>
      <c r="B96" s="54" t="s">
        <v>19</v>
      </c>
      <c r="C96" s="104">
        <f t="shared" si="20"/>
        <v>0</v>
      </c>
      <c r="D96" s="105"/>
      <c r="E96" s="106"/>
      <c r="F96" s="106"/>
      <c r="G96" s="106"/>
      <c r="H96" s="106"/>
      <c r="I96" s="107"/>
      <c r="J96" s="104">
        <f>SUM(K96:P96)</f>
        <v>0</v>
      </c>
      <c r="K96" s="105"/>
      <c r="L96" s="106"/>
      <c r="M96" s="106"/>
      <c r="N96" s="106"/>
      <c r="O96" s="106"/>
      <c r="P96" s="107"/>
      <c r="Q96" s="104">
        <f>SUM(R96:V96)</f>
        <v>0</v>
      </c>
      <c r="R96" s="105"/>
      <c r="S96" s="106"/>
      <c r="T96" s="106"/>
      <c r="U96" s="106"/>
      <c r="V96" s="107"/>
      <c r="W96" s="104">
        <f>SUM(X96:AA96)</f>
        <v>0</v>
      </c>
      <c r="X96" s="105"/>
      <c r="Y96" s="106"/>
      <c r="Z96" s="106"/>
      <c r="AA96" s="73"/>
    </row>
    <row r="97" spans="1:27" ht="21" customHeight="1" thickBot="1" x14ac:dyDescent="0.3">
      <c r="A97" s="40"/>
      <c r="B97" s="55" t="s">
        <v>39</v>
      </c>
      <c r="C97" s="88">
        <f t="shared" si="20"/>
        <v>1232259.68</v>
      </c>
      <c r="D97" s="84">
        <f t="shared" ref="D97:I97" si="21">SUM(D98,D103,D108,D113)</f>
        <v>7490</v>
      </c>
      <c r="E97" s="85">
        <f t="shared" si="21"/>
        <v>428603.37</v>
      </c>
      <c r="F97" s="85">
        <f t="shared" si="21"/>
        <v>0</v>
      </c>
      <c r="G97" s="85">
        <f t="shared" si="21"/>
        <v>0</v>
      </c>
      <c r="H97" s="85">
        <f t="shared" si="21"/>
        <v>127166.31</v>
      </c>
      <c r="I97" s="87">
        <f t="shared" si="21"/>
        <v>669000</v>
      </c>
      <c r="J97" s="88">
        <f>SUM(K97:P97)</f>
        <v>1230059.68</v>
      </c>
      <c r="K97" s="84">
        <f t="shared" ref="K97:P97" si="22">SUM(K98,K103,K108,K113)</f>
        <v>7490</v>
      </c>
      <c r="L97" s="85">
        <f t="shared" si="22"/>
        <v>428603.37</v>
      </c>
      <c r="M97" s="85">
        <f t="shared" si="22"/>
        <v>0</v>
      </c>
      <c r="N97" s="85">
        <f t="shared" si="22"/>
        <v>0</v>
      </c>
      <c r="O97" s="85">
        <f t="shared" si="22"/>
        <v>127166.31</v>
      </c>
      <c r="P97" s="87">
        <f t="shared" si="22"/>
        <v>666800</v>
      </c>
      <c r="Q97" s="88">
        <f>SUM(R97:V97)</f>
        <v>914505.81</v>
      </c>
      <c r="R97" s="84">
        <f>SUM(R98,R103,R108,R113)</f>
        <v>38.92</v>
      </c>
      <c r="S97" s="85">
        <f>SUM(S98,S103,S108,S113)</f>
        <v>405518.89</v>
      </c>
      <c r="T97" s="85">
        <f>SUM(T98,T103,T108,T113)</f>
        <v>0</v>
      </c>
      <c r="U97" s="85">
        <f>SUM(U98,U103,U108,U113)</f>
        <v>0</v>
      </c>
      <c r="V97" s="87">
        <f>SUM(V98,V103,V108,V113)</f>
        <v>508948</v>
      </c>
      <c r="W97" s="88">
        <f>AA97</f>
        <v>2200</v>
      </c>
      <c r="X97" s="84">
        <f>SUM(X98,X103,X108,X113)</f>
        <v>0</v>
      </c>
      <c r="Y97" s="85">
        <f>SUM(Y98,Y103,Y108,Y113)</f>
        <v>0</v>
      </c>
      <c r="Z97" s="85">
        <f>SUM(Z98,Z103,Z108,Z113)</f>
        <v>0</v>
      </c>
      <c r="AA97" s="70">
        <f>SUM(AA98,AA103,AA108,AA113)</f>
        <v>2200</v>
      </c>
    </row>
    <row r="98" spans="1:27" ht="21" hidden="1" x14ac:dyDescent="0.25">
      <c r="A98" s="38"/>
      <c r="B98" s="58" t="s">
        <v>40</v>
      </c>
      <c r="C98" s="90">
        <f t="shared" si="20"/>
        <v>0</v>
      </c>
      <c r="D98" s="91">
        <f>SUM(D100:D102)</f>
        <v>0</v>
      </c>
      <c r="E98" s="92">
        <f>SUM(E100:E102)</f>
        <v>0</v>
      </c>
      <c r="F98" s="92">
        <f>SUM(F100:F102)</f>
        <v>0</v>
      </c>
      <c r="G98" s="92"/>
      <c r="H98" s="92">
        <f>SUM(H100:H102)</f>
        <v>0</v>
      </c>
      <c r="I98" s="93">
        <f>SUM(I100:I102)</f>
        <v>0</v>
      </c>
      <c r="J98" s="90">
        <f>SUM(K98:P98)</f>
        <v>0</v>
      </c>
      <c r="K98" s="91">
        <f>SUM(K100:K102)</f>
        <v>0</v>
      </c>
      <c r="L98" s="92">
        <f>SUM(L100:L102)</f>
        <v>0</v>
      </c>
      <c r="M98" s="92">
        <f>SUM(M100:M102)</f>
        <v>0</v>
      </c>
      <c r="N98" s="92"/>
      <c r="O98" s="92">
        <f>SUM(O100:O102)</f>
        <v>0</v>
      </c>
      <c r="P98" s="93">
        <f>SUM(P100:P102)</f>
        <v>0</v>
      </c>
      <c r="Q98" s="90">
        <f>SUM(R98:V98)</f>
        <v>0</v>
      </c>
      <c r="R98" s="91">
        <f>SUM(R100:R102)</f>
        <v>0</v>
      </c>
      <c r="S98" s="92">
        <f>SUM(S100:S102)</f>
        <v>0</v>
      </c>
      <c r="T98" s="92">
        <f>SUM(T100:T102)</f>
        <v>0</v>
      </c>
      <c r="U98" s="92">
        <f>SUM(U100:U102)</f>
        <v>0</v>
      </c>
      <c r="V98" s="93">
        <f>SUM(V100:V102)</f>
        <v>0</v>
      </c>
      <c r="W98" s="90">
        <f>SUM(X98:AA98)</f>
        <v>0</v>
      </c>
      <c r="X98" s="91"/>
      <c r="Y98" s="92"/>
      <c r="Z98" s="92"/>
      <c r="AA98" s="36">
        <f>SUM(AA100:AA102)</f>
        <v>0</v>
      </c>
    </row>
    <row r="99" spans="1:27" hidden="1" x14ac:dyDescent="0.25">
      <c r="A99" s="11"/>
      <c r="B99" s="49" t="s">
        <v>10</v>
      </c>
      <c r="C99" s="94"/>
      <c r="D99" s="95"/>
      <c r="E99" s="96"/>
      <c r="F99" s="96"/>
      <c r="G99" s="96"/>
      <c r="H99" s="96"/>
      <c r="I99" s="97"/>
      <c r="J99" s="94"/>
      <c r="K99" s="95"/>
      <c r="L99" s="96"/>
      <c r="M99" s="96"/>
      <c r="N99" s="96"/>
      <c r="O99" s="96"/>
      <c r="P99" s="97"/>
      <c r="Q99" s="94"/>
      <c r="R99" s="95"/>
      <c r="S99" s="96"/>
      <c r="T99" s="96"/>
      <c r="U99" s="96"/>
      <c r="V99" s="97"/>
      <c r="W99" s="94"/>
      <c r="X99" s="95"/>
      <c r="Y99" s="96"/>
      <c r="Z99" s="96"/>
      <c r="AA99" s="71"/>
    </row>
    <row r="100" spans="1:27" ht="33.75" hidden="1" x14ac:dyDescent="0.25">
      <c r="A100" s="12" t="s">
        <v>73</v>
      </c>
      <c r="B100" s="50" t="s">
        <v>17</v>
      </c>
      <c r="C100" s="94">
        <f>SUM(D100:I100)</f>
        <v>0</v>
      </c>
      <c r="D100" s="95"/>
      <c r="E100" s="96"/>
      <c r="F100" s="96"/>
      <c r="G100" s="96"/>
      <c r="H100" s="96"/>
      <c r="I100" s="97"/>
      <c r="J100" s="94">
        <f>SUM(K100:P100)</f>
        <v>0</v>
      </c>
      <c r="K100" s="95"/>
      <c r="L100" s="96"/>
      <c r="M100" s="96"/>
      <c r="N100" s="96"/>
      <c r="O100" s="96"/>
      <c r="P100" s="97"/>
      <c r="Q100" s="94">
        <f>SUM(R100:V100)</f>
        <v>0</v>
      </c>
      <c r="R100" s="95"/>
      <c r="S100" s="96"/>
      <c r="T100" s="96"/>
      <c r="U100" s="96"/>
      <c r="V100" s="97"/>
      <c r="W100" s="94">
        <f>SUM(X100:AA100)</f>
        <v>0</v>
      </c>
      <c r="X100" s="95" t="s">
        <v>32</v>
      </c>
      <c r="Y100" s="96"/>
      <c r="Z100" s="96"/>
      <c r="AA100" s="71"/>
    </row>
    <row r="101" spans="1:27" ht="36.75" hidden="1" customHeight="1" x14ac:dyDescent="0.25">
      <c r="A101" s="12" t="s">
        <v>74</v>
      </c>
      <c r="B101" s="51" t="s">
        <v>24</v>
      </c>
      <c r="C101" s="94">
        <f>SUM(D101:I101)</f>
        <v>0</v>
      </c>
      <c r="D101" s="95"/>
      <c r="E101" s="96"/>
      <c r="F101" s="96"/>
      <c r="G101" s="96"/>
      <c r="H101" s="96"/>
      <c r="I101" s="97"/>
      <c r="J101" s="94">
        <f>SUM(K101:P101)</f>
        <v>0</v>
      </c>
      <c r="K101" s="95"/>
      <c r="L101" s="96"/>
      <c r="M101" s="96"/>
      <c r="N101" s="96"/>
      <c r="O101" s="96"/>
      <c r="P101" s="97"/>
      <c r="Q101" s="94">
        <f>SUM(R101:V101)</f>
        <v>0</v>
      </c>
      <c r="R101" s="95"/>
      <c r="S101" s="96"/>
      <c r="T101" s="96"/>
      <c r="U101" s="96"/>
      <c r="V101" s="97"/>
      <c r="W101" s="94">
        <f>SUM(X101:AA101)</f>
        <v>0</v>
      </c>
      <c r="X101" s="95"/>
      <c r="Y101" s="96"/>
      <c r="Z101" s="96"/>
      <c r="AA101" s="71"/>
    </row>
    <row r="102" spans="1:27" ht="0.75" hidden="1" customHeight="1" x14ac:dyDescent="0.25">
      <c r="A102" s="12" t="s">
        <v>75</v>
      </c>
      <c r="B102" s="51" t="s">
        <v>19</v>
      </c>
      <c r="C102" s="94">
        <f>SUM(D102:I102)</f>
        <v>0</v>
      </c>
      <c r="D102" s="95"/>
      <c r="E102" s="96"/>
      <c r="F102" s="96"/>
      <c r="G102" s="96"/>
      <c r="H102" s="96"/>
      <c r="I102" s="97"/>
      <c r="J102" s="94">
        <f>SUM(K102:P102)</f>
        <v>0</v>
      </c>
      <c r="K102" s="95"/>
      <c r="L102" s="96"/>
      <c r="M102" s="96"/>
      <c r="N102" s="96"/>
      <c r="O102" s="96"/>
      <c r="P102" s="97"/>
      <c r="Q102" s="94">
        <f>SUM(R102:V102)</f>
        <v>0</v>
      </c>
      <c r="R102" s="95">
        <v>0</v>
      </c>
      <c r="S102" s="96"/>
      <c r="T102" s="96"/>
      <c r="U102" s="96"/>
      <c r="V102" s="97"/>
      <c r="W102" s="94">
        <f>SUM(X102:AA102)</f>
        <v>0</v>
      </c>
      <c r="X102" s="95"/>
      <c r="Y102" s="96"/>
      <c r="Z102" s="96"/>
      <c r="AA102" s="71"/>
    </row>
    <row r="103" spans="1:27" ht="23.25" hidden="1" customHeight="1" x14ac:dyDescent="0.25">
      <c r="A103" s="15"/>
      <c r="B103" s="53" t="s">
        <v>41</v>
      </c>
      <c r="C103" s="94">
        <f>SUM(D103:I103)</f>
        <v>0</v>
      </c>
      <c r="D103" s="98">
        <f>D105+D106+D107</f>
        <v>0</v>
      </c>
      <c r="E103" s="99">
        <f>E105+E106+E107</f>
        <v>0</v>
      </c>
      <c r="F103" s="99">
        <f>F105+F106+F107</f>
        <v>0</v>
      </c>
      <c r="G103" s="99"/>
      <c r="H103" s="99">
        <f>H105+H106+H107</f>
        <v>0</v>
      </c>
      <c r="I103" s="100">
        <f>I105+I106+I107</f>
        <v>0</v>
      </c>
      <c r="J103" s="94">
        <f>SUM(K103:P103)</f>
        <v>0</v>
      </c>
      <c r="K103" s="98">
        <f>K105+K106+K107</f>
        <v>0</v>
      </c>
      <c r="L103" s="99">
        <f>L105+L106+L107</f>
        <v>0</v>
      </c>
      <c r="M103" s="99">
        <f>M105+M106+M107</f>
        <v>0</v>
      </c>
      <c r="N103" s="99"/>
      <c r="O103" s="99">
        <f>O105+O106+O107</f>
        <v>0</v>
      </c>
      <c r="P103" s="100">
        <f>P105+P106+P107</f>
        <v>0</v>
      </c>
      <c r="Q103" s="94">
        <f>SUM(R103:V103)</f>
        <v>0</v>
      </c>
      <c r="R103" s="98">
        <f>R105+R106+R107</f>
        <v>0</v>
      </c>
      <c r="S103" s="99">
        <f>S105+S106+S107</f>
        <v>0</v>
      </c>
      <c r="T103" s="99">
        <f>T105+T106+T107</f>
        <v>0</v>
      </c>
      <c r="U103" s="99">
        <f>U105+U106+U107</f>
        <v>0</v>
      </c>
      <c r="V103" s="100">
        <f>V105+V106+V107</f>
        <v>0</v>
      </c>
      <c r="W103" s="94">
        <f>AA103</f>
        <v>0</v>
      </c>
      <c r="X103" s="98">
        <f>X105+X106+X107</f>
        <v>0</v>
      </c>
      <c r="Y103" s="99"/>
      <c r="Z103" s="99"/>
      <c r="AA103" s="72">
        <f>AA105+AA106+AA107</f>
        <v>0</v>
      </c>
    </row>
    <row r="104" spans="1:27" hidden="1" x14ac:dyDescent="0.25">
      <c r="A104" s="12"/>
      <c r="B104" s="57" t="s">
        <v>10</v>
      </c>
      <c r="C104" s="94"/>
      <c r="D104" s="95"/>
      <c r="E104" s="96"/>
      <c r="F104" s="96"/>
      <c r="G104" s="96"/>
      <c r="H104" s="96"/>
      <c r="I104" s="97"/>
      <c r="J104" s="94"/>
      <c r="K104" s="95"/>
      <c r="L104" s="96"/>
      <c r="M104" s="96"/>
      <c r="N104" s="96"/>
      <c r="O104" s="96"/>
      <c r="P104" s="97"/>
      <c r="Q104" s="94"/>
      <c r="R104" s="95"/>
      <c r="S104" s="96"/>
      <c r="T104" s="96"/>
      <c r="U104" s="96"/>
      <c r="V104" s="97"/>
      <c r="W104" s="94"/>
      <c r="X104" s="95"/>
      <c r="Y104" s="96"/>
      <c r="Z104" s="96"/>
      <c r="AA104" s="71"/>
    </row>
    <row r="105" spans="1:27" ht="33.75" hidden="1" x14ac:dyDescent="0.25">
      <c r="A105" s="12" t="s">
        <v>73</v>
      </c>
      <c r="B105" s="50" t="s">
        <v>17</v>
      </c>
      <c r="C105" s="94">
        <f>SUM(D105:I105)</f>
        <v>0</v>
      </c>
      <c r="D105" s="95"/>
      <c r="E105" s="96"/>
      <c r="F105" s="96"/>
      <c r="G105" s="96"/>
      <c r="H105" s="96"/>
      <c r="I105" s="97"/>
      <c r="J105" s="94">
        <f>SUM(K105:P105)</f>
        <v>0</v>
      </c>
      <c r="K105" s="95"/>
      <c r="L105" s="96"/>
      <c r="M105" s="96"/>
      <c r="N105" s="96"/>
      <c r="O105" s="96"/>
      <c r="P105" s="97"/>
      <c r="Q105" s="94">
        <f>SUM(R105:V105)</f>
        <v>0</v>
      </c>
      <c r="R105" s="95"/>
      <c r="S105" s="96"/>
      <c r="T105" s="96"/>
      <c r="U105" s="96"/>
      <c r="V105" s="97"/>
      <c r="W105" s="94">
        <f>SUM(X105:AA105)</f>
        <v>0</v>
      </c>
      <c r="X105" s="95"/>
      <c r="Y105" s="96"/>
      <c r="Z105" s="96"/>
      <c r="AA105" s="71"/>
    </row>
    <row r="106" spans="1:27" ht="33" hidden="1" customHeight="1" x14ac:dyDescent="0.25">
      <c r="A106" s="12" t="s">
        <v>74</v>
      </c>
      <c r="B106" s="51" t="s">
        <v>24</v>
      </c>
      <c r="C106" s="94">
        <f>D106+E106+H106+I106</f>
        <v>0</v>
      </c>
      <c r="D106" s="95"/>
      <c r="E106" s="96"/>
      <c r="F106" s="96"/>
      <c r="G106" s="96"/>
      <c r="H106" s="96"/>
      <c r="I106" s="97"/>
      <c r="J106" s="94">
        <f>K106+L106+O106+P106</f>
        <v>0</v>
      </c>
      <c r="K106" s="95"/>
      <c r="L106" s="96"/>
      <c r="M106" s="96"/>
      <c r="N106" s="96"/>
      <c r="O106" s="96"/>
      <c r="P106" s="97"/>
      <c r="Q106" s="94">
        <f>R106+S106+U106+V106</f>
        <v>0</v>
      </c>
      <c r="R106" s="95">
        <v>0</v>
      </c>
      <c r="S106" s="96"/>
      <c r="T106" s="96"/>
      <c r="U106" s="96"/>
      <c r="V106" s="97"/>
      <c r="W106" s="94"/>
      <c r="X106" s="95"/>
      <c r="Y106" s="96"/>
      <c r="Z106" s="96"/>
      <c r="AA106" s="71"/>
    </row>
    <row r="107" spans="1:27" ht="22.5" hidden="1" x14ac:dyDescent="0.25">
      <c r="A107" s="12" t="s">
        <v>75</v>
      </c>
      <c r="B107" s="51" t="s">
        <v>19</v>
      </c>
      <c r="C107" s="94">
        <f>D107+E107+H107+I107</f>
        <v>0</v>
      </c>
      <c r="D107" s="95"/>
      <c r="E107" s="96"/>
      <c r="F107" s="96"/>
      <c r="G107" s="96"/>
      <c r="H107" s="96"/>
      <c r="I107" s="97"/>
      <c r="J107" s="94">
        <f>K107+L107+O107+P107</f>
        <v>0</v>
      </c>
      <c r="K107" s="95"/>
      <c r="L107" s="96"/>
      <c r="M107" s="96"/>
      <c r="N107" s="96"/>
      <c r="O107" s="96"/>
      <c r="P107" s="97"/>
      <c r="Q107" s="94">
        <f>R107+S107+U107+V107</f>
        <v>0</v>
      </c>
      <c r="R107" s="95">
        <v>0</v>
      </c>
      <c r="S107" s="96"/>
      <c r="T107" s="96"/>
      <c r="U107" s="96"/>
      <c r="V107" s="97"/>
      <c r="W107" s="94"/>
      <c r="X107" s="95"/>
      <c r="Y107" s="96"/>
      <c r="Z107" s="96"/>
      <c r="AA107" s="71"/>
    </row>
    <row r="108" spans="1:27" ht="21" x14ac:dyDescent="0.25">
      <c r="A108" s="15"/>
      <c r="B108" s="53" t="s">
        <v>92</v>
      </c>
      <c r="C108" s="94">
        <f>SUM(D108:I108)</f>
        <v>827217.52</v>
      </c>
      <c r="D108" s="98">
        <f>D110+D111+D112</f>
        <v>6550</v>
      </c>
      <c r="E108" s="99">
        <f>E110+E111+E112</f>
        <v>261801.21</v>
      </c>
      <c r="F108" s="99">
        <f>F110+F111+F112</f>
        <v>0</v>
      </c>
      <c r="G108" s="99"/>
      <c r="H108" s="99">
        <f>H110+H111+H112</f>
        <v>92166.31</v>
      </c>
      <c r="I108" s="100">
        <f>I110+I111+I112</f>
        <v>466700</v>
      </c>
      <c r="J108" s="94">
        <f>SUM(K108:P108)</f>
        <v>826217.52</v>
      </c>
      <c r="K108" s="98">
        <f>K110+K111+K112</f>
        <v>6550</v>
      </c>
      <c r="L108" s="99">
        <f>L110+L111+L112</f>
        <v>261801.21</v>
      </c>
      <c r="M108" s="99">
        <f>M110+M111+M112</f>
        <v>0</v>
      </c>
      <c r="N108" s="99"/>
      <c r="O108" s="99">
        <f>O110+O111+O112</f>
        <v>92166.31</v>
      </c>
      <c r="P108" s="100">
        <f>P110+P111+P112</f>
        <v>465700</v>
      </c>
      <c r="Q108" s="94">
        <f>SUM(R108:V108)</f>
        <v>611585.21</v>
      </c>
      <c r="R108" s="98">
        <f>R110+R111+R112</f>
        <v>0</v>
      </c>
      <c r="S108" s="99">
        <f>S110+S111+S112</f>
        <v>246637.21</v>
      </c>
      <c r="T108" s="99">
        <f>T110+T111+T112</f>
        <v>0</v>
      </c>
      <c r="U108" s="99">
        <f>U110+U111+U112</f>
        <v>0</v>
      </c>
      <c r="V108" s="100">
        <f>V110+V111+V112</f>
        <v>364948</v>
      </c>
      <c r="W108" s="94">
        <f>SUM(W110:W112)</f>
        <v>1000</v>
      </c>
      <c r="X108" s="98"/>
      <c r="Y108" s="99"/>
      <c r="Z108" s="99"/>
      <c r="AA108" s="72">
        <f>SUM(AA110:AA112)</f>
        <v>1000</v>
      </c>
    </row>
    <row r="109" spans="1:27" x14ac:dyDescent="0.25">
      <c r="A109" s="12"/>
      <c r="B109" s="57" t="s">
        <v>10</v>
      </c>
      <c r="C109" s="94"/>
      <c r="D109" s="95"/>
      <c r="E109" s="96"/>
      <c r="F109" s="96"/>
      <c r="G109" s="96"/>
      <c r="H109" s="96"/>
      <c r="I109" s="97"/>
      <c r="J109" s="94"/>
      <c r="K109" s="95"/>
      <c r="L109" s="96"/>
      <c r="M109" s="96"/>
      <c r="N109" s="96"/>
      <c r="O109" s="96"/>
      <c r="P109" s="97"/>
      <c r="Q109" s="94"/>
      <c r="R109" s="95"/>
      <c r="S109" s="96"/>
      <c r="T109" s="96"/>
      <c r="U109" s="96"/>
      <c r="V109" s="97"/>
      <c r="W109" s="94"/>
      <c r="X109" s="95"/>
      <c r="Y109" s="96"/>
      <c r="Z109" s="96"/>
      <c r="AA109" s="71"/>
    </row>
    <row r="110" spans="1:27" ht="33.75" x14ac:dyDescent="0.25">
      <c r="A110" s="12" t="s">
        <v>73</v>
      </c>
      <c r="B110" s="50" t="s">
        <v>17</v>
      </c>
      <c r="C110" s="94">
        <f>SUM(D110:I110)</f>
        <v>818867.52</v>
      </c>
      <c r="D110" s="95"/>
      <c r="E110" s="96">
        <v>261801.21</v>
      </c>
      <c r="F110" s="96"/>
      <c r="G110" s="96"/>
      <c r="H110" s="96">
        <v>92166.31</v>
      </c>
      <c r="I110" s="97">
        <v>464900</v>
      </c>
      <c r="J110" s="94">
        <f>SUM(K110:P110)</f>
        <v>817867.52</v>
      </c>
      <c r="K110" s="95"/>
      <c r="L110" s="96">
        <v>261801.21</v>
      </c>
      <c r="M110" s="96"/>
      <c r="N110" s="96"/>
      <c r="O110" s="96">
        <v>92166.31</v>
      </c>
      <c r="P110" s="97">
        <v>463900</v>
      </c>
      <c r="Q110" s="94">
        <f>SUM(R110:V110)</f>
        <v>611585.21</v>
      </c>
      <c r="R110" s="95"/>
      <c r="S110" s="96">
        <v>246637.21</v>
      </c>
      <c r="T110" s="96"/>
      <c r="U110" s="96"/>
      <c r="V110" s="97">
        <v>364948</v>
      </c>
      <c r="W110" s="94">
        <f>SUM(X110:AA110)</f>
        <v>1000</v>
      </c>
      <c r="X110" s="95"/>
      <c r="Y110" s="96"/>
      <c r="Z110" s="96"/>
      <c r="AA110" s="71">
        <v>1000</v>
      </c>
    </row>
    <row r="111" spans="1:27" ht="32.25" customHeight="1" x14ac:dyDescent="0.25">
      <c r="A111" s="12" t="s">
        <v>74</v>
      </c>
      <c r="B111" s="51" t="s">
        <v>24</v>
      </c>
      <c r="C111" s="94">
        <f>D111+E111+H111+I111</f>
        <v>8350</v>
      </c>
      <c r="D111" s="95">
        <v>6550</v>
      </c>
      <c r="E111" s="96"/>
      <c r="F111" s="96"/>
      <c r="G111" s="96"/>
      <c r="H111" s="96"/>
      <c r="I111" s="97">
        <v>1800</v>
      </c>
      <c r="J111" s="94">
        <f>K111+L111+O111+P111</f>
        <v>8350</v>
      </c>
      <c r="K111" s="95">
        <v>6550</v>
      </c>
      <c r="L111" s="96"/>
      <c r="M111" s="96"/>
      <c r="N111" s="96"/>
      <c r="O111" s="96"/>
      <c r="P111" s="97">
        <v>1800</v>
      </c>
      <c r="Q111" s="94">
        <f>R111+S111+U111+V111</f>
        <v>0</v>
      </c>
      <c r="R111" s="95"/>
      <c r="S111" s="96"/>
      <c r="T111" s="96"/>
      <c r="U111" s="96"/>
      <c r="V111" s="97"/>
      <c r="W111" s="94"/>
      <c r="X111" s="95"/>
      <c r="Y111" s="96"/>
      <c r="Z111" s="96"/>
      <c r="AA111" s="71"/>
    </row>
    <row r="112" spans="1:27" ht="22.5" hidden="1" x14ac:dyDescent="0.25">
      <c r="A112" s="12" t="s">
        <v>75</v>
      </c>
      <c r="B112" s="51" t="s">
        <v>19</v>
      </c>
      <c r="C112" s="94">
        <f>D112+E112+H112+I112</f>
        <v>0</v>
      </c>
      <c r="D112" s="95"/>
      <c r="E112" s="96"/>
      <c r="F112" s="96"/>
      <c r="G112" s="96"/>
      <c r="H112" s="96"/>
      <c r="I112" s="97"/>
      <c r="J112" s="94">
        <f>K112+L112+O112+P112</f>
        <v>0</v>
      </c>
      <c r="K112" s="95"/>
      <c r="L112" s="96"/>
      <c r="M112" s="96"/>
      <c r="N112" s="96"/>
      <c r="O112" s="96"/>
      <c r="P112" s="97"/>
      <c r="Q112" s="94">
        <f>R112+S112+U112+V112</f>
        <v>0</v>
      </c>
      <c r="R112" s="95"/>
      <c r="S112" s="96"/>
      <c r="T112" s="96"/>
      <c r="U112" s="96"/>
      <c r="V112" s="97"/>
      <c r="W112" s="94"/>
      <c r="X112" s="95"/>
      <c r="Y112" s="96"/>
      <c r="Z112" s="96"/>
      <c r="AA112" s="71"/>
    </row>
    <row r="113" spans="1:27" ht="21" x14ac:dyDescent="0.25">
      <c r="A113" s="15"/>
      <c r="B113" s="53" t="s">
        <v>93</v>
      </c>
      <c r="C113" s="94">
        <f>SUM(D113:I113)</f>
        <v>405042.16000000003</v>
      </c>
      <c r="D113" s="98">
        <f>D115+D116+D117</f>
        <v>940</v>
      </c>
      <c r="E113" s="99">
        <f>E115+E116+E117</f>
        <v>166802.16</v>
      </c>
      <c r="F113" s="99">
        <f>F115+F116+F117</f>
        <v>0</v>
      </c>
      <c r="G113" s="99"/>
      <c r="H113" s="99">
        <f>H115+H116+H117</f>
        <v>35000</v>
      </c>
      <c r="I113" s="100">
        <f>I115+I116+I117</f>
        <v>202300</v>
      </c>
      <c r="J113" s="94">
        <f>SUM(K113:P113)</f>
        <v>403842.16000000003</v>
      </c>
      <c r="K113" s="98">
        <f>K115+K116+K117</f>
        <v>940</v>
      </c>
      <c r="L113" s="99">
        <f>L115+L116+L117</f>
        <v>166802.16</v>
      </c>
      <c r="M113" s="99">
        <f>M115+M116+M117</f>
        <v>0</v>
      </c>
      <c r="N113" s="99"/>
      <c r="O113" s="99">
        <f>O115+O116+O117</f>
        <v>35000</v>
      </c>
      <c r="P113" s="100">
        <f>P115+P116+P117</f>
        <v>201100</v>
      </c>
      <c r="Q113" s="94">
        <f>SUM(R113:V113)</f>
        <v>302920.59999999998</v>
      </c>
      <c r="R113" s="98">
        <f>R115+R116+R117</f>
        <v>38.92</v>
      </c>
      <c r="S113" s="99">
        <f>S115+S116+S117</f>
        <v>158881.68</v>
      </c>
      <c r="T113" s="99">
        <f>T115+T116+T117</f>
        <v>0</v>
      </c>
      <c r="U113" s="99">
        <f>U115+U116+U117</f>
        <v>0</v>
      </c>
      <c r="V113" s="100">
        <f>V115+V116+V117</f>
        <v>144000</v>
      </c>
      <c r="W113" s="94">
        <f>AA113</f>
        <v>1200</v>
      </c>
      <c r="X113" s="98"/>
      <c r="Y113" s="99"/>
      <c r="Z113" s="99"/>
      <c r="AA113" s="72">
        <f>AA115+AA116+AA117</f>
        <v>1200</v>
      </c>
    </row>
    <row r="114" spans="1:27" x14ac:dyDescent="0.25">
      <c r="A114" s="12"/>
      <c r="B114" s="57" t="s">
        <v>10</v>
      </c>
      <c r="C114" s="94"/>
      <c r="D114" s="95"/>
      <c r="E114" s="96"/>
      <c r="F114" s="96"/>
      <c r="G114" s="96"/>
      <c r="H114" s="96"/>
      <c r="I114" s="97"/>
      <c r="J114" s="94"/>
      <c r="K114" s="95"/>
      <c r="L114" s="96"/>
      <c r="M114" s="96"/>
      <c r="N114" s="96"/>
      <c r="O114" s="96"/>
      <c r="P114" s="97"/>
      <c r="Q114" s="94"/>
      <c r="R114" s="95"/>
      <c r="S114" s="96"/>
      <c r="T114" s="96"/>
      <c r="U114" s="96"/>
      <c r="V114" s="97"/>
      <c r="W114" s="94"/>
      <c r="X114" s="95"/>
      <c r="Y114" s="96"/>
      <c r="Z114" s="96"/>
      <c r="AA114" s="71"/>
    </row>
    <row r="115" spans="1:27" ht="33.75" x14ac:dyDescent="0.25">
      <c r="A115" s="12" t="s">
        <v>73</v>
      </c>
      <c r="B115" s="50" t="s">
        <v>17</v>
      </c>
      <c r="C115" s="94">
        <f>SUM(D115:I115)</f>
        <v>403702.16000000003</v>
      </c>
      <c r="D115" s="95"/>
      <c r="E115" s="96">
        <v>166802.16</v>
      </c>
      <c r="F115" s="96"/>
      <c r="G115" s="96"/>
      <c r="H115" s="96">
        <v>35000</v>
      </c>
      <c r="I115" s="97">
        <v>201900</v>
      </c>
      <c r="J115" s="94">
        <f>SUM(K115:P115)</f>
        <v>402502.16000000003</v>
      </c>
      <c r="K115" s="95"/>
      <c r="L115" s="96">
        <v>166802.16</v>
      </c>
      <c r="M115" s="96"/>
      <c r="N115" s="96"/>
      <c r="O115" s="96">
        <v>35000</v>
      </c>
      <c r="P115" s="97">
        <v>200700</v>
      </c>
      <c r="Q115" s="94">
        <f>SUM(R115:V115)</f>
        <v>302881.68</v>
      </c>
      <c r="R115" s="95"/>
      <c r="S115" s="96">
        <v>158881.68</v>
      </c>
      <c r="T115" s="96"/>
      <c r="U115" s="96"/>
      <c r="V115" s="97">
        <v>144000</v>
      </c>
      <c r="W115" s="94">
        <f>AA115</f>
        <v>1200</v>
      </c>
      <c r="X115" s="95"/>
      <c r="Y115" s="96"/>
      <c r="Z115" s="96"/>
      <c r="AA115" s="71">
        <v>1200</v>
      </c>
    </row>
    <row r="116" spans="1:27" ht="35.25" customHeight="1" x14ac:dyDescent="0.25">
      <c r="A116" s="12" t="s">
        <v>74</v>
      </c>
      <c r="B116" s="51" t="s">
        <v>24</v>
      </c>
      <c r="C116" s="94">
        <f t="shared" ref="C116:C122" si="23">D116+E116+H116+I116</f>
        <v>1340</v>
      </c>
      <c r="D116" s="95">
        <v>940</v>
      </c>
      <c r="E116" s="96"/>
      <c r="F116" s="96"/>
      <c r="G116" s="96"/>
      <c r="H116" s="96"/>
      <c r="I116" s="97">
        <v>400</v>
      </c>
      <c r="J116" s="94">
        <f>K116+L116+O116+P116</f>
        <v>1340</v>
      </c>
      <c r="K116" s="95">
        <v>940</v>
      </c>
      <c r="L116" s="96"/>
      <c r="M116" s="96"/>
      <c r="N116" s="96"/>
      <c r="O116" s="96"/>
      <c r="P116" s="97">
        <v>400</v>
      </c>
      <c r="Q116" s="94">
        <f>R116+S116+U116+V116</f>
        <v>38.92</v>
      </c>
      <c r="R116" s="95">
        <v>38.92</v>
      </c>
      <c r="S116" s="96"/>
      <c r="T116" s="96"/>
      <c r="U116" s="96"/>
      <c r="V116" s="97"/>
      <c r="W116" s="94"/>
      <c r="X116" s="95"/>
      <c r="Y116" s="96"/>
      <c r="Z116" s="96"/>
      <c r="AA116" s="71"/>
    </row>
    <row r="117" spans="1:27" ht="0.75" customHeight="1" thickBot="1" x14ac:dyDescent="0.3">
      <c r="A117" s="20" t="s">
        <v>75</v>
      </c>
      <c r="B117" s="54" t="s">
        <v>19</v>
      </c>
      <c r="C117" s="104">
        <f t="shared" si="23"/>
        <v>0</v>
      </c>
      <c r="D117" s="105"/>
      <c r="E117" s="106"/>
      <c r="F117" s="106"/>
      <c r="G117" s="106"/>
      <c r="H117" s="106"/>
      <c r="I117" s="107"/>
      <c r="J117" s="104">
        <f>K117+L117+O117+P117</f>
        <v>0</v>
      </c>
      <c r="K117" s="105"/>
      <c r="L117" s="106"/>
      <c r="M117" s="106"/>
      <c r="N117" s="106"/>
      <c r="O117" s="106"/>
      <c r="P117" s="107"/>
      <c r="Q117" s="104">
        <f>R117+S117+U117+V117</f>
        <v>0</v>
      </c>
      <c r="R117" s="105"/>
      <c r="S117" s="106"/>
      <c r="T117" s="106"/>
      <c r="U117" s="106"/>
      <c r="V117" s="107"/>
      <c r="W117" s="104"/>
      <c r="X117" s="105"/>
      <c r="Y117" s="106"/>
      <c r="Z117" s="106"/>
      <c r="AA117" s="73"/>
    </row>
    <row r="118" spans="1:27" ht="15.75" thickBot="1" x14ac:dyDescent="0.3">
      <c r="A118" s="42"/>
      <c r="B118" s="55" t="s">
        <v>42</v>
      </c>
      <c r="C118" s="83">
        <f>SUM(D118:I118)</f>
        <v>736070.13</v>
      </c>
      <c r="D118" s="84">
        <f>D119+D123+D121</f>
        <v>18864.82</v>
      </c>
      <c r="E118" s="85">
        <f>E119+E123+E121</f>
        <v>27405.31</v>
      </c>
      <c r="F118" s="85">
        <f>F119+F123+F121</f>
        <v>0</v>
      </c>
      <c r="G118" s="85"/>
      <c r="H118" s="85">
        <f>H119+H123+H121</f>
        <v>40100</v>
      </c>
      <c r="I118" s="87">
        <f>I119+I123</f>
        <v>649700</v>
      </c>
      <c r="J118" s="88">
        <f>SUM(K118:P118)</f>
        <v>734570.13</v>
      </c>
      <c r="K118" s="84">
        <f>K119+K123</f>
        <v>18864.82</v>
      </c>
      <c r="L118" s="85">
        <f>L119+L123+L121</f>
        <v>27405.31</v>
      </c>
      <c r="M118" s="85">
        <f>M119+M123+M121</f>
        <v>0</v>
      </c>
      <c r="N118" s="85"/>
      <c r="O118" s="85">
        <f>O119+O123</f>
        <v>40100</v>
      </c>
      <c r="P118" s="87">
        <f>P119+P123</f>
        <v>648200</v>
      </c>
      <c r="Q118" s="88">
        <f>SUM(R118:V118)</f>
        <v>658677.89</v>
      </c>
      <c r="R118" s="84">
        <f>R119+R123</f>
        <v>18385.34</v>
      </c>
      <c r="S118" s="85">
        <f>S119+S123</f>
        <v>26908.35</v>
      </c>
      <c r="T118" s="85">
        <f>T119+T123</f>
        <v>0</v>
      </c>
      <c r="U118" s="85">
        <f>U119+U123</f>
        <v>38830.799999999996</v>
      </c>
      <c r="V118" s="87">
        <f>V119+V123</f>
        <v>574553.4</v>
      </c>
      <c r="W118" s="88">
        <f>SUM(X118:AA118)</f>
        <v>1500</v>
      </c>
      <c r="X118" s="84"/>
      <c r="Y118" s="85">
        <f>SUM(Y120+Y125)</f>
        <v>0</v>
      </c>
      <c r="Z118" s="85"/>
      <c r="AA118" s="70">
        <f>AA119+AA123</f>
        <v>1500</v>
      </c>
    </row>
    <row r="119" spans="1:27" ht="21" x14ac:dyDescent="0.25">
      <c r="A119" s="41"/>
      <c r="B119" s="56" t="s">
        <v>43</v>
      </c>
      <c r="C119" s="90">
        <f>SUM(D119:I119)</f>
        <v>480293.87</v>
      </c>
      <c r="D119" s="91">
        <f>D120+D122+D121</f>
        <v>13492.72</v>
      </c>
      <c r="E119" s="92">
        <f>E120+E122+E121</f>
        <v>19601.150000000001</v>
      </c>
      <c r="F119" s="92">
        <f>F120+F122+F121</f>
        <v>0</v>
      </c>
      <c r="G119" s="92"/>
      <c r="H119" s="92">
        <f>H122+H120+H121</f>
        <v>28200</v>
      </c>
      <c r="I119" s="93">
        <f>I120+I122+I121</f>
        <v>419000</v>
      </c>
      <c r="J119" s="90">
        <f>SUM(K119:P119)</f>
        <v>478793.87</v>
      </c>
      <c r="K119" s="91">
        <f t="shared" ref="K119:V119" si="24">K120+K122</f>
        <v>13492.72</v>
      </c>
      <c r="L119" s="92">
        <f t="shared" si="24"/>
        <v>19601.150000000001</v>
      </c>
      <c r="M119" s="92">
        <f t="shared" si="24"/>
        <v>0</v>
      </c>
      <c r="N119" s="92"/>
      <c r="O119" s="92">
        <f>SUM(O120:O122)</f>
        <v>28200</v>
      </c>
      <c r="P119" s="93">
        <f>P120+P122+P121</f>
        <v>417500</v>
      </c>
      <c r="Q119" s="90">
        <f>SUM(R119:V119)</f>
        <v>420214.59</v>
      </c>
      <c r="R119" s="91">
        <f t="shared" si="24"/>
        <v>13102.76</v>
      </c>
      <c r="S119" s="92">
        <f t="shared" si="24"/>
        <v>19222.509999999998</v>
      </c>
      <c r="T119" s="92">
        <f t="shared" si="24"/>
        <v>0</v>
      </c>
      <c r="U119" s="92">
        <f t="shared" si="24"/>
        <v>27595.919999999998</v>
      </c>
      <c r="V119" s="93">
        <f t="shared" si="24"/>
        <v>360293.4</v>
      </c>
      <c r="W119" s="90">
        <f>SUM(X119:AA119)</f>
        <v>1500</v>
      </c>
      <c r="X119" s="91"/>
      <c r="Y119" s="92">
        <f>SUM(Y120)</f>
        <v>0</v>
      </c>
      <c r="Z119" s="92"/>
      <c r="AA119" s="36">
        <f>AA120+AA122+AA121</f>
        <v>1500</v>
      </c>
    </row>
    <row r="120" spans="1:27" ht="20.25" customHeight="1" x14ac:dyDescent="0.25">
      <c r="A120" s="12" t="s">
        <v>73</v>
      </c>
      <c r="B120" s="50" t="s">
        <v>17</v>
      </c>
      <c r="C120" s="94">
        <f>SUM(D120:I120)</f>
        <v>480293.87</v>
      </c>
      <c r="D120" s="95">
        <v>13492.72</v>
      </c>
      <c r="E120" s="96">
        <v>19601.150000000001</v>
      </c>
      <c r="F120" s="96"/>
      <c r="G120" s="96"/>
      <c r="H120" s="96">
        <v>28200</v>
      </c>
      <c r="I120" s="97">
        <v>419000</v>
      </c>
      <c r="J120" s="94">
        <f>SUM(K120:P120)</f>
        <v>478793.87</v>
      </c>
      <c r="K120" s="95">
        <v>13492.72</v>
      </c>
      <c r="L120" s="96">
        <v>19601.150000000001</v>
      </c>
      <c r="M120" s="96"/>
      <c r="N120" s="96"/>
      <c r="O120" s="96">
        <v>28200</v>
      </c>
      <c r="P120" s="97">
        <v>417500</v>
      </c>
      <c r="Q120" s="94">
        <f>SUM(R120:W120)</f>
        <v>421714.59</v>
      </c>
      <c r="R120" s="95">
        <v>13102.76</v>
      </c>
      <c r="S120" s="96">
        <v>19222.509999999998</v>
      </c>
      <c r="T120" s="96"/>
      <c r="U120" s="96">
        <v>27595.919999999998</v>
      </c>
      <c r="V120" s="97">
        <v>360293.4</v>
      </c>
      <c r="W120" s="94">
        <f>SUM(X120:AA120)</f>
        <v>1500</v>
      </c>
      <c r="X120" s="95"/>
      <c r="Y120" s="96"/>
      <c r="Z120" s="96"/>
      <c r="AA120" s="71">
        <v>1500</v>
      </c>
    </row>
    <row r="121" spans="1:27" ht="0.75" hidden="1" customHeight="1" x14ac:dyDescent="0.25">
      <c r="A121" s="12" t="s">
        <v>77</v>
      </c>
      <c r="B121" s="57" t="s">
        <v>44</v>
      </c>
      <c r="C121" s="94">
        <f t="shared" si="23"/>
        <v>0</v>
      </c>
      <c r="D121" s="95"/>
      <c r="E121" s="96"/>
      <c r="F121" s="96"/>
      <c r="G121" s="96"/>
      <c r="H121" s="96"/>
      <c r="I121" s="97"/>
      <c r="J121" s="94">
        <f>K121+L121+O121+P121</f>
        <v>0</v>
      </c>
      <c r="K121" s="95"/>
      <c r="L121" s="96"/>
      <c r="M121" s="96"/>
      <c r="N121" s="96"/>
      <c r="O121" s="96"/>
      <c r="P121" s="97"/>
      <c r="Q121" s="94"/>
      <c r="R121" s="95"/>
      <c r="S121" s="96"/>
      <c r="T121" s="96"/>
      <c r="U121" s="96"/>
      <c r="V121" s="97"/>
      <c r="W121" s="94">
        <f>SUM(X121:AA121)</f>
        <v>0</v>
      </c>
      <c r="X121" s="95"/>
      <c r="Y121" s="96"/>
      <c r="Z121" s="96"/>
      <c r="AA121" s="71"/>
    </row>
    <row r="122" spans="1:27" ht="22.5" hidden="1" x14ac:dyDescent="0.25">
      <c r="A122" s="12" t="s">
        <v>75</v>
      </c>
      <c r="B122" s="51" t="s">
        <v>19</v>
      </c>
      <c r="C122" s="94">
        <f t="shared" si="23"/>
        <v>0</v>
      </c>
      <c r="D122" s="95"/>
      <c r="E122" s="96"/>
      <c r="F122" s="96"/>
      <c r="G122" s="96"/>
      <c r="H122" s="96"/>
      <c r="I122" s="97"/>
      <c r="J122" s="94">
        <f>K122+L122+O122+P122</f>
        <v>0</v>
      </c>
      <c r="K122" s="95"/>
      <c r="L122" s="96"/>
      <c r="M122" s="96"/>
      <c r="N122" s="96"/>
      <c r="O122" s="96"/>
      <c r="P122" s="97"/>
      <c r="Q122" s="94">
        <f>R122+S122+U122+V122</f>
        <v>0</v>
      </c>
      <c r="R122" s="95"/>
      <c r="S122" s="96"/>
      <c r="T122" s="96"/>
      <c r="U122" s="96"/>
      <c r="V122" s="97"/>
      <c r="W122" s="94">
        <f>SUM(X122:AA122)</f>
        <v>0</v>
      </c>
      <c r="X122" s="95"/>
      <c r="Y122" s="96"/>
      <c r="Z122" s="96"/>
      <c r="AA122" s="71"/>
    </row>
    <row r="123" spans="1:27" x14ac:dyDescent="0.25">
      <c r="A123" s="15"/>
      <c r="B123" s="53" t="s">
        <v>45</v>
      </c>
      <c r="C123" s="94">
        <f>SUM(D123:I123)</f>
        <v>255776.26</v>
      </c>
      <c r="D123" s="101">
        <f>D125+D126</f>
        <v>5372.1</v>
      </c>
      <c r="E123" s="102">
        <f>E125+E126</f>
        <v>7804.16</v>
      </c>
      <c r="F123" s="102">
        <f>F125+F126</f>
        <v>0</v>
      </c>
      <c r="G123" s="102"/>
      <c r="H123" s="102">
        <f>H125+H126</f>
        <v>11900</v>
      </c>
      <c r="I123" s="103">
        <f>I125+I126</f>
        <v>230700</v>
      </c>
      <c r="J123" s="94">
        <f>K123+L123+O123+P123+M123</f>
        <v>255776.26</v>
      </c>
      <c r="K123" s="101">
        <f>K125+K126</f>
        <v>5372.1</v>
      </c>
      <c r="L123" s="102">
        <f>L125+L126</f>
        <v>7804.16</v>
      </c>
      <c r="M123" s="102">
        <f>M125+M126</f>
        <v>0</v>
      </c>
      <c r="N123" s="102"/>
      <c r="O123" s="102">
        <f>O125+O126</f>
        <v>11900</v>
      </c>
      <c r="P123" s="103">
        <f>P125+P126</f>
        <v>230700</v>
      </c>
      <c r="Q123" s="94">
        <f>SUM(R123:V123)</f>
        <v>238463.3</v>
      </c>
      <c r="R123" s="101">
        <f>R125+R126</f>
        <v>5282.58</v>
      </c>
      <c r="S123" s="102">
        <f>S125+S126</f>
        <v>7685.84</v>
      </c>
      <c r="T123" s="102">
        <f>T125+T126</f>
        <v>0</v>
      </c>
      <c r="U123" s="102">
        <f>U125+U126</f>
        <v>11234.88</v>
      </c>
      <c r="V123" s="103">
        <f>V125+V126</f>
        <v>214260</v>
      </c>
      <c r="W123" s="108">
        <f>W125</f>
        <v>0</v>
      </c>
      <c r="X123" s="98">
        <f>X125</f>
        <v>0</v>
      </c>
      <c r="Y123" s="99">
        <f>Y125</f>
        <v>0</v>
      </c>
      <c r="Z123" s="99">
        <f>Z125</f>
        <v>0</v>
      </c>
      <c r="AA123" s="72">
        <f>AA125</f>
        <v>0</v>
      </c>
    </row>
    <row r="124" spans="1:27" x14ac:dyDescent="0.25">
      <c r="A124" s="12"/>
      <c r="B124" s="57" t="s">
        <v>10</v>
      </c>
      <c r="C124" s="94"/>
      <c r="D124" s="95"/>
      <c r="E124" s="96"/>
      <c r="F124" s="96"/>
      <c r="G124" s="96"/>
      <c r="H124" s="96"/>
      <c r="I124" s="97"/>
      <c r="J124" s="94"/>
      <c r="K124" s="95"/>
      <c r="L124" s="96"/>
      <c r="M124" s="96"/>
      <c r="N124" s="96"/>
      <c r="O124" s="96"/>
      <c r="P124" s="97"/>
      <c r="Q124" s="94"/>
      <c r="R124" s="95"/>
      <c r="S124" s="96"/>
      <c r="T124" s="96"/>
      <c r="U124" s="96"/>
      <c r="V124" s="97"/>
      <c r="W124" s="94"/>
      <c r="X124" s="95"/>
      <c r="Y124" s="96"/>
      <c r="Z124" s="96"/>
      <c r="AA124" s="71"/>
    </row>
    <row r="125" spans="1:27" ht="34.5" thickBot="1" x14ac:dyDescent="0.3">
      <c r="A125" s="12" t="s">
        <v>73</v>
      </c>
      <c r="B125" s="50" t="s">
        <v>17</v>
      </c>
      <c r="C125" s="94">
        <f>SUM(D125:I125)</f>
        <v>255776.26</v>
      </c>
      <c r="D125" s="95">
        <v>5372.1</v>
      </c>
      <c r="E125" s="96">
        <v>7804.16</v>
      </c>
      <c r="F125" s="96"/>
      <c r="G125" s="96"/>
      <c r="H125" s="96">
        <v>11900</v>
      </c>
      <c r="I125" s="97">
        <v>230700</v>
      </c>
      <c r="J125" s="94">
        <f>K125+L125+O125+P125+M125</f>
        <v>255776.26</v>
      </c>
      <c r="K125" s="95">
        <v>5372.1</v>
      </c>
      <c r="L125" s="96">
        <v>7804.16</v>
      </c>
      <c r="M125" s="96"/>
      <c r="N125" s="96"/>
      <c r="O125" s="96">
        <v>11900</v>
      </c>
      <c r="P125" s="97">
        <v>230700</v>
      </c>
      <c r="Q125" s="94">
        <f>SUM(R125:V125)</f>
        <v>238463.3</v>
      </c>
      <c r="R125" s="95">
        <v>5282.58</v>
      </c>
      <c r="S125" s="96">
        <v>7685.84</v>
      </c>
      <c r="T125" s="96"/>
      <c r="U125" s="96">
        <v>11234.88</v>
      </c>
      <c r="V125" s="97">
        <v>214260</v>
      </c>
      <c r="W125" s="94">
        <f>SUM(X125:AA125)</f>
        <v>0</v>
      </c>
      <c r="X125" s="95"/>
      <c r="Y125" s="96"/>
      <c r="Z125" s="96"/>
      <c r="AA125" s="71"/>
    </row>
    <row r="126" spans="1:27" ht="15.75" hidden="1" thickBot="1" x14ac:dyDescent="0.3">
      <c r="A126" s="20" t="s">
        <v>78</v>
      </c>
      <c r="B126" s="59" t="s">
        <v>46</v>
      </c>
      <c r="C126" s="104">
        <f>D126+E126+H126+I126</f>
        <v>0</v>
      </c>
      <c r="D126" s="105"/>
      <c r="E126" s="106"/>
      <c r="F126" s="106"/>
      <c r="G126" s="106"/>
      <c r="H126" s="106"/>
      <c r="I126" s="107"/>
      <c r="J126" s="104">
        <f>K126+L126+O126+P126</f>
        <v>0</v>
      </c>
      <c r="K126" s="105"/>
      <c r="L126" s="106"/>
      <c r="M126" s="106"/>
      <c r="N126" s="106"/>
      <c r="O126" s="106"/>
      <c r="P126" s="107"/>
      <c r="Q126" s="104">
        <f>R126+S126+U126+V126</f>
        <v>0</v>
      </c>
      <c r="R126" s="105"/>
      <c r="S126" s="106"/>
      <c r="T126" s="106"/>
      <c r="U126" s="106"/>
      <c r="V126" s="107"/>
      <c r="W126" s="104" t="e">
        <f>#REF!+AA126</f>
        <v>#REF!</v>
      </c>
      <c r="X126" s="105"/>
      <c r="Y126" s="106"/>
      <c r="Z126" s="106"/>
      <c r="AA126" s="73"/>
    </row>
    <row r="127" spans="1:27" ht="15.75" thickBot="1" x14ac:dyDescent="0.3">
      <c r="A127" s="80"/>
      <c r="B127" s="81" t="s">
        <v>47</v>
      </c>
      <c r="C127" s="109">
        <f>SUM(D127:I127)</f>
        <v>19032225.329999998</v>
      </c>
      <c r="D127" s="110">
        <f t="shared" ref="D127:I127" si="25">SUM(D128,D131,D136,D139,D143,D153,D158,D162,D178,D182,D187,D175)</f>
        <v>2037625.1800000002</v>
      </c>
      <c r="E127" s="111">
        <f t="shared" si="25"/>
        <v>1301707.3000000003</v>
      </c>
      <c r="F127" s="111">
        <f>SUM(F128,F131,F136,F139,F143,F153,F158,F162,F178,F182,F187,F175)</f>
        <v>3173705.45</v>
      </c>
      <c r="G127" s="111">
        <f t="shared" si="25"/>
        <v>683124.56</v>
      </c>
      <c r="H127" s="111">
        <f t="shared" si="25"/>
        <v>605248.65</v>
      </c>
      <c r="I127" s="112">
        <f t="shared" si="25"/>
        <v>11230814.189999999</v>
      </c>
      <c r="J127" s="109">
        <f>SUM(K127:P127)</f>
        <v>13100715.530000001</v>
      </c>
      <c r="K127" s="110">
        <f t="shared" ref="K127:P127" si="26">SUM(K128,K131,K136,K139,K143,K153,K158,K162,K178,K182,K187,K175)</f>
        <v>2037625.1800000002</v>
      </c>
      <c r="L127" s="111">
        <f t="shared" si="26"/>
        <v>1301707.3000000003</v>
      </c>
      <c r="M127" s="111">
        <f t="shared" si="26"/>
        <v>261036.45</v>
      </c>
      <c r="N127" s="111">
        <f t="shared" si="26"/>
        <v>190124.56</v>
      </c>
      <c r="O127" s="111">
        <f t="shared" si="26"/>
        <v>602248.65</v>
      </c>
      <c r="P127" s="112">
        <f t="shared" si="26"/>
        <v>8707973.3900000006</v>
      </c>
      <c r="Q127" s="109">
        <f>SUM(R127:V127)</f>
        <v>6197202.6600000001</v>
      </c>
      <c r="R127" s="110">
        <f>SUM(R128,R131,R136,R139,R143,R153,R158,R162,R178,R182,R187,R175)</f>
        <v>1146671.54</v>
      </c>
      <c r="S127" s="111">
        <f>SUM(S128,S131,S136,S139,S143,S153,S158,S162,S178,S182,S187,S175)</f>
        <v>1117252.5900000001</v>
      </c>
      <c r="T127" s="111">
        <f>SUM(T128,T131,T136,T139,T143,T153,T158,T162,T178,T182,T187,T175)</f>
        <v>41642.81</v>
      </c>
      <c r="U127" s="111">
        <f>SUM(U128,U131,U136,U139,U143,U153,U158,U162,U178,U182,U187,U175)</f>
        <v>298548</v>
      </c>
      <c r="V127" s="112">
        <f>SUM(V128,V131,V136,V139,V143,V153,V158,V162,V178,V182,V187,V175)</f>
        <v>3593087.7199999997</v>
      </c>
      <c r="W127" s="109">
        <f>SUM(X127:AA127)</f>
        <v>5931509.7999999998</v>
      </c>
      <c r="X127" s="110">
        <f>SUM(X128,X131,X136,X139,X143,X153,X158,X162,X178,X182,X187,X175)</f>
        <v>493000</v>
      </c>
      <c r="Y127" s="111">
        <f>SUM(Y128,Y131,Y136,Y139,Y143,Y153,Y158,Y162,Y178,Y182,Y187,Y175+Y148+Y192)</f>
        <v>2912669</v>
      </c>
      <c r="Z127" s="111">
        <f>SUM(Z128,Z131,Z136,Z139,Z143,Z153,Z158,Z162,Z178,Z182,Z187,Z175)</f>
        <v>3000</v>
      </c>
      <c r="AA127" s="79">
        <f>SUM(AA128,AA131,AA136,AA139,AA143,AA153,AA158,AA162,AA178,AA182,AA187,AA175+AA148+AA192)</f>
        <v>2522840.7999999998</v>
      </c>
    </row>
    <row r="128" spans="1:27" ht="21" x14ac:dyDescent="0.25">
      <c r="A128" s="39"/>
      <c r="B128" s="56" t="s">
        <v>48</v>
      </c>
      <c r="C128" s="90">
        <f>SUM(D128:I128)</f>
        <v>102476.04000000001</v>
      </c>
      <c r="D128" s="91">
        <f t="shared" ref="D128:I128" si="27">D130</f>
        <v>0</v>
      </c>
      <c r="E128" s="92">
        <f t="shared" si="27"/>
        <v>43776.04</v>
      </c>
      <c r="F128" s="92">
        <f t="shared" si="27"/>
        <v>0</v>
      </c>
      <c r="G128" s="92">
        <f t="shared" si="27"/>
        <v>0</v>
      </c>
      <c r="H128" s="92">
        <f t="shared" si="27"/>
        <v>100</v>
      </c>
      <c r="I128" s="93">
        <f t="shared" si="27"/>
        <v>58600</v>
      </c>
      <c r="J128" s="90">
        <f>SUM(K128:P128)</f>
        <v>102476.04000000001</v>
      </c>
      <c r="K128" s="91">
        <f>K130</f>
        <v>0</v>
      </c>
      <c r="L128" s="92">
        <f>L130</f>
        <v>43776.04</v>
      </c>
      <c r="M128" s="92"/>
      <c r="N128" s="92"/>
      <c r="O128" s="92">
        <f>O130</f>
        <v>100</v>
      </c>
      <c r="P128" s="93">
        <f>P130</f>
        <v>58600</v>
      </c>
      <c r="Q128" s="90">
        <f>SUM(R128:V128)</f>
        <v>92778.16</v>
      </c>
      <c r="R128" s="91">
        <f>R130</f>
        <v>0</v>
      </c>
      <c r="S128" s="92">
        <f>S130</f>
        <v>43150.239999999998</v>
      </c>
      <c r="T128" s="92"/>
      <c r="U128" s="92">
        <f>U130</f>
        <v>0</v>
      </c>
      <c r="V128" s="93">
        <f>V130</f>
        <v>49627.92</v>
      </c>
      <c r="W128" s="90">
        <f>SUM(X128:AA128)</f>
        <v>0</v>
      </c>
      <c r="X128" s="91"/>
      <c r="Y128" s="92"/>
      <c r="Z128" s="92"/>
      <c r="AA128" s="36">
        <f>AA130</f>
        <v>0</v>
      </c>
    </row>
    <row r="129" spans="1:27" x14ac:dyDescent="0.25">
      <c r="A129" s="16"/>
      <c r="B129" s="49" t="s">
        <v>10</v>
      </c>
      <c r="C129" s="94"/>
      <c r="D129" s="113"/>
      <c r="E129" s="114"/>
      <c r="F129" s="114"/>
      <c r="G129" s="114"/>
      <c r="H129" s="114"/>
      <c r="I129" s="115"/>
      <c r="J129" s="94"/>
      <c r="K129" s="113"/>
      <c r="L129" s="114"/>
      <c r="M129" s="114"/>
      <c r="N129" s="114"/>
      <c r="O129" s="114"/>
      <c r="P129" s="115"/>
      <c r="Q129" s="94"/>
      <c r="R129" s="113"/>
      <c r="S129" s="114"/>
      <c r="T129" s="114"/>
      <c r="U129" s="114"/>
      <c r="V129" s="115"/>
      <c r="W129" s="94"/>
      <c r="X129" s="113"/>
      <c r="Y129" s="114"/>
      <c r="Z129" s="114"/>
      <c r="AA129" s="74"/>
    </row>
    <row r="130" spans="1:27" ht="33.75" x14ac:dyDescent="0.25">
      <c r="A130" s="12" t="s">
        <v>73</v>
      </c>
      <c r="B130" s="50" t="s">
        <v>17</v>
      </c>
      <c r="C130" s="94">
        <f>SUM(D130:I130)</f>
        <v>102476.04000000001</v>
      </c>
      <c r="D130" s="113"/>
      <c r="E130" s="96">
        <v>43776.04</v>
      </c>
      <c r="F130" s="114"/>
      <c r="G130" s="114"/>
      <c r="H130" s="96">
        <v>100</v>
      </c>
      <c r="I130" s="97">
        <v>58600</v>
      </c>
      <c r="J130" s="94">
        <f>SUM(K130:P130)</f>
        <v>102476.04000000001</v>
      </c>
      <c r="K130" s="113"/>
      <c r="L130" s="96">
        <v>43776.04</v>
      </c>
      <c r="M130" s="114"/>
      <c r="N130" s="114"/>
      <c r="O130" s="96">
        <v>100</v>
      </c>
      <c r="P130" s="97">
        <v>58600</v>
      </c>
      <c r="Q130" s="94">
        <f>SUM(R130:V130)</f>
        <v>92778.16</v>
      </c>
      <c r="R130" s="113"/>
      <c r="S130" s="96">
        <v>43150.239999999998</v>
      </c>
      <c r="T130" s="114"/>
      <c r="U130" s="114"/>
      <c r="V130" s="97">
        <v>49627.92</v>
      </c>
      <c r="W130" s="94">
        <f>SUM(X130:AA130)</f>
        <v>0</v>
      </c>
      <c r="X130" s="113"/>
      <c r="Y130" s="114"/>
      <c r="Z130" s="114"/>
      <c r="AA130" s="71"/>
    </row>
    <row r="131" spans="1:27" ht="21" x14ac:dyDescent="0.25">
      <c r="A131" s="1"/>
      <c r="B131" s="53" t="s">
        <v>49</v>
      </c>
      <c r="C131" s="94">
        <f>SUM(D131:I131)</f>
        <v>862727.31</v>
      </c>
      <c r="D131" s="98">
        <f>SUM(D133:D135)</f>
        <v>22780</v>
      </c>
      <c r="E131" s="99">
        <f>SUM(E133:E134)</f>
        <v>640947.31000000006</v>
      </c>
      <c r="F131" s="99"/>
      <c r="G131" s="99"/>
      <c r="H131" s="99">
        <f>SUM(H133:H134)</f>
        <v>2000</v>
      </c>
      <c r="I131" s="100">
        <f>SUM(I133:I134)</f>
        <v>197000</v>
      </c>
      <c r="J131" s="94">
        <f>SUM(K131:P131)</f>
        <v>862727.31</v>
      </c>
      <c r="K131" s="98">
        <f>SUM(K133:K135)</f>
        <v>22780</v>
      </c>
      <c r="L131" s="99">
        <f>SUM(L133:L134)</f>
        <v>640947.31000000006</v>
      </c>
      <c r="M131" s="99"/>
      <c r="N131" s="99"/>
      <c r="O131" s="99">
        <f>SUM(O133:O134)</f>
        <v>2000</v>
      </c>
      <c r="P131" s="100">
        <f>SUM(P133:P134)</f>
        <v>197000</v>
      </c>
      <c r="Q131" s="94">
        <f>SUM(R131:V131)</f>
        <v>779640.6</v>
      </c>
      <c r="R131" s="98">
        <f>SUM(R133:R135)</f>
        <v>0</v>
      </c>
      <c r="S131" s="99">
        <f>SUM(S133:S134)</f>
        <v>612309.84</v>
      </c>
      <c r="T131" s="99"/>
      <c r="U131" s="99">
        <f>SUM(U133:U134)</f>
        <v>0</v>
      </c>
      <c r="V131" s="100">
        <f>SUM(V133:V134)</f>
        <v>167330.76</v>
      </c>
      <c r="W131" s="94">
        <f>SUM(X131:AA131)</f>
        <v>0</v>
      </c>
      <c r="X131" s="98"/>
      <c r="Y131" s="99"/>
      <c r="Z131" s="99"/>
      <c r="AA131" s="72">
        <f>SUM(AA133:AA134)</f>
        <v>0</v>
      </c>
    </row>
    <row r="132" spans="1:27" x14ac:dyDescent="0.25">
      <c r="A132" s="16"/>
      <c r="B132" s="49" t="s">
        <v>10</v>
      </c>
      <c r="C132" s="94"/>
      <c r="D132" s="113"/>
      <c r="E132" s="114"/>
      <c r="F132" s="114"/>
      <c r="G132" s="114"/>
      <c r="H132" s="114"/>
      <c r="I132" s="115"/>
      <c r="J132" s="94"/>
      <c r="K132" s="113"/>
      <c r="L132" s="114"/>
      <c r="M132" s="114"/>
      <c r="N132" s="114"/>
      <c r="O132" s="114"/>
      <c r="P132" s="115"/>
      <c r="Q132" s="94"/>
      <c r="R132" s="113"/>
      <c r="S132" s="114"/>
      <c r="T132" s="114"/>
      <c r="U132" s="114"/>
      <c r="V132" s="115"/>
      <c r="W132" s="94"/>
      <c r="X132" s="113"/>
      <c r="Y132" s="114"/>
      <c r="Z132" s="114"/>
      <c r="AA132" s="74"/>
    </row>
    <row r="133" spans="1:27" ht="33.75" x14ac:dyDescent="0.25">
      <c r="A133" s="12" t="s">
        <v>73</v>
      </c>
      <c r="B133" s="50" t="s">
        <v>17</v>
      </c>
      <c r="C133" s="94">
        <f>SUM(D133:I133)</f>
        <v>849247.31</v>
      </c>
      <c r="D133" s="95">
        <v>10400</v>
      </c>
      <c r="E133" s="96">
        <v>640947.31000000006</v>
      </c>
      <c r="F133" s="96"/>
      <c r="G133" s="96"/>
      <c r="H133" s="96">
        <v>2000</v>
      </c>
      <c r="I133" s="97">
        <v>195900</v>
      </c>
      <c r="J133" s="94">
        <f>SUM(K133:P133)</f>
        <v>849247.31</v>
      </c>
      <c r="K133" s="95">
        <v>10400</v>
      </c>
      <c r="L133" s="96">
        <v>640947.31000000006</v>
      </c>
      <c r="M133" s="96"/>
      <c r="N133" s="96"/>
      <c r="O133" s="96">
        <v>2000</v>
      </c>
      <c r="P133" s="97">
        <v>195900</v>
      </c>
      <c r="Q133" s="94">
        <f>SUM(R133:V133)</f>
        <v>779640.6</v>
      </c>
      <c r="R133" s="95"/>
      <c r="S133" s="96">
        <v>612309.84</v>
      </c>
      <c r="T133" s="96"/>
      <c r="U133" s="96"/>
      <c r="V133" s="97">
        <v>167330.76</v>
      </c>
      <c r="W133" s="94">
        <f>SUM(X133:AA133)</f>
        <v>0</v>
      </c>
      <c r="X133" s="95"/>
      <c r="Y133" s="96"/>
      <c r="Z133" s="96"/>
      <c r="AA133" s="71"/>
    </row>
    <row r="134" spans="1:27" ht="32.25" customHeight="1" x14ac:dyDescent="0.25">
      <c r="A134" s="12" t="s">
        <v>74</v>
      </c>
      <c r="B134" s="51" t="s">
        <v>18</v>
      </c>
      <c r="C134" s="94">
        <f>SUM(D134:I134)</f>
        <v>13480</v>
      </c>
      <c r="D134" s="95">
        <v>12380</v>
      </c>
      <c r="E134" s="96"/>
      <c r="F134" s="96"/>
      <c r="G134" s="96"/>
      <c r="H134" s="96"/>
      <c r="I134" s="97">
        <v>1100</v>
      </c>
      <c r="J134" s="94">
        <f>SUM(K134:P134)</f>
        <v>13480</v>
      </c>
      <c r="K134" s="95">
        <v>12380</v>
      </c>
      <c r="L134" s="96"/>
      <c r="M134" s="96"/>
      <c r="N134" s="96"/>
      <c r="O134" s="96"/>
      <c r="P134" s="97">
        <v>1100</v>
      </c>
      <c r="Q134" s="94">
        <f>SUM(R134:V134)</f>
        <v>0</v>
      </c>
      <c r="R134" s="95"/>
      <c r="S134" s="96"/>
      <c r="T134" s="96"/>
      <c r="U134" s="96"/>
      <c r="V134" s="97"/>
      <c r="W134" s="94">
        <f>SUM(X134:AA134)</f>
        <v>0</v>
      </c>
      <c r="X134" s="95"/>
      <c r="Y134" s="96"/>
      <c r="Z134" s="96"/>
      <c r="AA134" s="71"/>
    </row>
    <row r="135" spans="1:27" ht="22.5" hidden="1" x14ac:dyDescent="0.25">
      <c r="A135" s="12" t="s">
        <v>75</v>
      </c>
      <c r="B135" s="51" t="s">
        <v>19</v>
      </c>
      <c r="C135" s="94">
        <f>SUM(D135:I135)</f>
        <v>0</v>
      </c>
      <c r="D135" s="95"/>
      <c r="E135" s="96"/>
      <c r="F135" s="96"/>
      <c r="G135" s="96"/>
      <c r="H135" s="96"/>
      <c r="I135" s="97"/>
      <c r="J135" s="94">
        <f>SUM(K135:P135)</f>
        <v>0</v>
      </c>
      <c r="K135" s="95"/>
      <c r="L135" s="96"/>
      <c r="M135" s="96"/>
      <c r="N135" s="96"/>
      <c r="O135" s="96"/>
      <c r="P135" s="97"/>
      <c r="Q135" s="94">
        <f>SUM(R135:V135)</f>
        <v>0</v>
      </c>
      <c r="R135" s="95"/>
      <c r="S135" s="96"/>
      <c r="T135" s="96"/>
      <c r="U135" s="96"/>
      <c r="V135" s="97"/>
      <c r="W135" s="94"/>
      <c r="X135" s="95"/>
      <c r="Y135" s="96"/>
      <c r="Z135" s="96"/>
      <c r="AA135" s="71"/>
    </row>
    <row r="136" spans="1:27" x14ac:dyDescent="0.25">
      <c r="A136" s="17"/>
      <c r="B136" s="53" t="s">
        <v>50</v>
      </c>
      <c r="C136" s="94">
        <f>SUM(D136:I136)</f>
        <v>382800</v>
      </c>
      <c r="D136" s="98">
        <f>D138</f>
        <v>363500</v>
      </c>
      <c r="E136" s="99">
        <f>E138</f>
        <v>0</v>
      </c>
      <c r="F136" s="99"/>
      <c r="G136" s="99"/>
      <c r="H136" s="99">
        <f>H138</f>
        <v>0</v>
      </c>
      <c r="I136" s="100">
        <f>I138</f>
        <v>19300</v>
      </c>
      <c r="J136" s="94">
        <f>SUM(K136:P136)</f>
        <v>375800</v>
      </c>
      <c r="K136" s="98">
        <f>K138</f>
        <v>363500</v>
      </c>
      <c r="L136" s="99">
        <f>L138</f>
        <v>0</v>
      </c>
      <c r="M136" s="99"/>
      <c r="N136" s="99"/>
      <c r="O136" s="99">
        <f>O138</f>
        <v>0</v>
      </c>
      <c r="P136" s="100">
        <f>P138</f>
        <v>12300</v>
      </c>
      <c r="Q136" s="94">
        <f>SUM(R136:V136)</f>
        <v>352296</v>
      </c>
      <c r="R136" s="98">
        <f>R138</f>
        <v>343428</v>
      </c>
      <c r="S136" s="99">
        <f>S138</f>
        <v>0</v>
      </c>
      <c r="T136" s="99"/>
      <c r="U136" s="99">
        <f>U138</f>
        <v>0</v>
      </c>
      <c r="V136" s="100">
        <f>V138</f>
        <v>8868</v>
      </c>
      <c r="W136" s="94">
        <f>SUM(X136:AA136)</f>
        <v>7000</v>
      </c>
      <c r="X136" s="98"/>
      <c r="Y136" s="99"/>
      <c r="Z136" s="99"/>
      <c r="AA136" s="72">
        <f>AA138</f>
        <v>7000</v>
      </c>
    </row>
    <row r="137" spans="1:27" x14ac:dyDescent="0.25">
      <c r="A137" s="11"/>
      <c r="B137" s="49" t="s">
        <v>10</v>
      </c>
      <c r="C137" s="94"/>
      <c r="D137" s="95"/>
      <c r="E137" s="96"/>
      <c r="F137" s="96"/>
      <c r="G137" s="96"/>
      <c r="H137" s="96"/>
      <c r="I137" s="97"/>
      <c r="J137" s="94"/>
      <c r="K137" s="95"/>
      <c r="L137" s="96"/>
      <c r="M137" s="96"/>
      <c r="N137" s="96"/>
      <c r="O137" s="96"/>
      <c r="P137" s="97"/>
      <c r="Q137" s="94"/>
      <c r="R137" s="95"/>
      <c r="S137" s="96"/>
      <c r="T137" s="96"/>
      <c r="U137" s="96"/>
      <c r="V137" s="97"/>
      <c r="W137" s="94"/>
      <c r="X137" s="95"/>
      <c r="Y137" s="96"/>
      <c r="Z137" s="96"/>
      <c r="AA137" s="71"/>
    </row>
    <row r="138" spans="1:27" ht="33.75" x14ac:dyDescent="0.25">
      <c r="A138" s="12" t="s">
        <v>76</v>
      </c>
      <c r="B138" s="51" t="s">
        <v>20</v>
      </c>
      <c r="C138" s="94">
        <f>SUM(D138:I138)</f>
        <v>382800</v>
      </c>
      <c r="D138" s="95">
        <v>363500</v>
      </c>
      <c r="E138" s="96"/>
      <c r="F138" s="96"/>
      <c r="G138" s="96"/>
      <c r="H138" s="96"/>
      <c r="I138" s="97">
        <v>19300</v>
      </c>
      <c r="J138" s="94">
        <f>SUM(K138:P138)</f>
        <v>375800</v>
      </c>
      <c r="K138" s="95">
        <v>363500</v>
      </c>
      <c r="L138" s="96"/>
      <c r="M138" s="96"/>
      <c r="N138" s="96"/>
      <c r="O138" s="96"/>
      <c r="P138" s="97">
        <v>12300</v>
      </c>
      <c r="Q138" s="94">
        <f>SUM(R138:V138)</f>
        <v>352296</v>
      </c>
      <c r="R138" s="95">
        <v>343428</v>
      </c>
      <c r="S138" s="96"/>
      <c r="T138" s="96"/>
      <c r="U138" s="96"/>
      <c r="V138" s="97">
        <v>8868</v>
      </c>
      <c r="W138" s="94">
        <f>SUM(X138:AA138)</f>
        <v>7000</v>
      </c>
      <c r="X138" s="95"/>
      <c r="Y138" s="96"/>
      <c r="Z138" s="96"/>
      <c r="AA138" s="71">
        <v>7000</v>
      </c>
    </row>
    <row r="139" spans="1:27" ht="21" x14ac:dyDescent="0.25">
      <c r="A139" s="18"/>
      <c r="B139" s="53" t="s">
        <v>83</v>
      </c>
      <c r="C139" s="94">
        <f>SUM(D139,F139,G139,E139,H139,I139)</f>
        <v>946830.07000000007</v>
      </c>
      <c r="D139" s="98">
        <f t="shared" ref="D139:I139" si="28">SUM(D141+D142)</f>
        <v>471920</v>
      </c>
      <c r="E139" s="99">
        <f t="shared" si="28"/>
        <v>456310.07</v>
      </c>
      <c r="F139" s="99">
        <f t="shared" si="28"/>
        <v>0</v>
      </c>
      <c r="G139" s="99">
        <f t="shared" si="28"/>
        <v>0</v>
      </c>
      <c r="H139" s="99">
        <f t="shared" si="28"/>
        <v>15000</v>
      </c>
      <c r="I139" s="100">
        <f t="shared" si="28"/>
        <v>3600</v>
      </c>
      <c r="J139" s="116">
        <f>SUM(K139,M139,N139,L139,O139,P139)</f>
        <v>946830.07000000007</v>
      </c>
      <c r="K139" s="98">
        <f t="shared" ref="K139:P139" si="29">SUM(K141:K142)</f>
        <v>471920</v>
      </c>
      <c r="L139" s="99">
        <f t="shared" si="29"/>
        <v>456310.07</v>
      </c>
      <c r="M139" s="99">
        <f t="shared" si="29"/>
        <v>0</v>
      </c>
      <c r="N139" s="99">
        <f t="shared" si="29"/>
        <v>0</v>
      </c>
      <c r="O139" s="99">
        <f t="shared" si="29"/>
        <v>15000</v>
      </c>
      <c r="P139" s="100">
        <f t="shared" si="29"/>
        <v>3600</v>
      </c>
      <c r="Q139" s="94">
        <f>SUM(R139:V139)</f>
        <v>726202.44</v>
      </c>
      <c r="R139" s="98">
        <f>SUM(R141:R142)</f>
        <v>281640</v>
      </c>
      <c r="S139" s="99">
        <f>SUM(S141:S142)</f>
        <v>444562.44</v>
      </c>
      <c r="T139" s="99">
        <f>SUM(T141:T142)</f>
        <v>0</v>
      </c>
      <c r="U139" s="99">
        <f>SUM(U141:U142)</f>
        <v>0</v>
      </c>
      <c r="V139" s="100">
        <f>SUM(V141:V142)</f>
        <v>0</v>
      </c>
      <c r="W139" s="94">
        <f>SUM(X139:AA139)</f>
        <v>0</v>
      </c>
      <c r="X139" s="98">
        <f>SUM(X141:X142)</f>
        <v>0</v>
      </c>
      <c r="Y139" s="99">
        <f>SUM(Y141:Y142)</f>
        <v>0</v>
      </c>
      <c r="Z139" s="99">
        <f>SUM(Z141:Z142)</f>
        <v>0</v>
      </c>
      <c r="AA139" s="72">
        <f>SUM(AA141:AA142)</f>
        <v>0</v>
      </c>
    </row>
    <row r="140" spans="1:27" x14ac:dyDescent="0.25">
      <c r="A140" s="11"/>
      <c r="B140" s="49" t="s">
        <v>10</v>
      </c>
      <c r="C140" s="94">
        <f>SUM(D140:I140)</f>
        <v>0</v>
      </c>
      <c r="D140" s="95"/>
      <c r="E140" s="96"/>
      <c r="F140" s="96"/>
      <c r="G140" s="96"/>
      <c r="H140" s="96"/>
      <c r="I140" s="97"/>
      <c r="J140" s="94">
        <f>SUM(K140:P140)</f>
        <v>0</v>
      </c>
      <c r="K140" s="95"/>
      <c r="L140" s="96"/>
      <c r="M140" s="96"/>
      <c r="N140" s="96"/>
      <c r="O140" s="96"/>
      <c r="P140" s="97"/>
      <c r="Q140" s="94"/>
      <c r="R140" s="95"/>
      <c r="S140" s="96"/>
      <c r="T140" s="96"/>
      <c r="U140" s="96"/>
      <c r="V140" s="97"/>
      <c r="W140" s="94"/>
      <c r="X140" s="95"/>
      <c r="Y140" s="96"/>
      <c r="Z140" s="96"/>
      <c r="AA140" s="71"/>
    </row>
    <row r="141" spans="1:27" ht="33.75" x14ac:dyDescent="0.25">
      <c r="A141" s="12" t="s">
        <v>73</v>
      </c>
      <c r="B141" s="50" t="s">
        <v>17</v>
      </c>
      <c r="C141" s="94">
        <f>SUM(D141:I141)</f>
        <v>941610.07000000007</v>
      </c>
      <c r="D141" s="95">
        <v>468800</v>
      </c>
      <c r="E141" s="96">
        <v>456310.07</v>
      </c>
      <c r="F141" s="96"/>
      <c r="G141" s="96"/>
      <c r="H141" s="96">
        <v>15000</v>
      </c>
      <c r="I141" s="97">
        <v>1500</v>
      </c>
      <c r="J141" s="94">
        <f>SUM(K141:P141)</f>
        <v>941610.07000000007</v>
      </c>
      <c r="K141" s="95">
        <v>468800</v>
      </c>
      <c r="L141" s="96">
        <v>456310.07</v>
      </c>
      <c r="M141" s="96"/>
      <c r="N141" s="96"/>
      <c r="O141" s="96">
        <v>15000</v>
      </c>
      <c r="P141" s="97">
        <v>1500</v>
      </c>
      <c r="Q141" s="94">
        <f t="shared" ref="Q141:Q153" si="30">SUM(R141:V141)</f>
        <v>726202.44</v>
      </c>
      <c r="R141" s="95">
        <v>281640</v>
      </c>
      <c r="S141" s="96">
        <v>444562.44</v>
      </c>
      <c r="T141" s="96"/>
      <c r="U141" s="96"/>
      <c r="V141" s="97"/>
      <c r="W141" s="94">
        <f>SUM(X141:AA141)</f>
        <v>0</v>
      </c>
      <c r="X141" s="95"/>
      <c r="Y141" s="96"/>
      <c r="Z141" s="96"/>
      <c r="AA141" s="71"/>
    </row>
    <row r="142" spans="1:27" ht="45" x14ac:dyDescent="0.25">
      <c r="A142" s="12" t="s">
        <v>74</v>
      </c>
      <c r="B142" s="51" t="s">
        <v>24</v>
      </c>
      <c r="C142" s="94">
        <f>SUM(D142:I142)</f>
        <v>5220</v>
      </c>
      <c r="D142" s="95">
        <v>3120</v>
      </c>
      <c r="E142" s="96"/>
      <c r="F142" s="96"/>
      <c r="G142" s="96"/>
      <c r="H142" s="96"/>
      <c r="I142" s="97">
        <v>2100</v>
      </c>
      <c r="J142" s="94">
        <f>SUM(K142:P142)</f>
        <v>5220</v>
      </c>
      <c r="K142" s="95">
        <v>3120</v>
      </c>
      <c r="L142" s="96"/>
      <c r="M142" s="96"/>
      <c r="N142" s="96"/>
      <c r="O142" s="96"/>
      <c r="P142" s="97">
        <v>2100</v>
      </c>
      <c r="Q142" s="94">
        <f>SUM(R142:V142)</f>
        <v>0</v>
      </c>
      <c r="R142" s="95"/>
      <c r="S142" s="96"/>
      <c r="T142" s="96"/>
      <c r="U142" s="96"/>
      <c r="V142" s="97"/>
      <c r="W142" s="94">
        <f>SUM(X142:AA142)</f>
        <v>0</v>
      </c>
      <c r="X142" s="95"/>
      <c r="Y142" s="96"/>
      <c r="Z142" s="96"/>
      <c r="AA142" s="71"/>
    </row>
    <row r="143" spans="1:27" ht="21" x14ac:dyDescent="0.25">
      <c r="A143" s="18"/>
      <c r="B143" s="53" t="s">
        <v>94</v>
      </c>
      <c r="C143" s="94">
        <f>SUM(D143,E143,H143,I143)</f>
        <v>532756.75</v>
      </c>
      <c r="D143" s="98">
        <f>SUM(D145,D147)</f>
        <v>12035.18</v>
      </c>
      <c r="E143" s="99">
        <f>SUM(E145,E147)</f>
        <v>17483.75</v>
      </c>
      <c r="F143" s="99"/>
      <c r="G143" s="99"/>
      <c r="H143" s="99">
        <f>SUM(H145,H147)</f>
        <v>33837.82</v>
      </c>
      <c r="I143" s="117">
        <f>SUM(I145:I146)</f>
        <v>469400</v>
      </c>
      <c r="J143" s="94">
        <f>SUM(K143:P143)</f>
        <v>332756.75</v>
      </c>
      <c r="K143" s="98">
        <f>SUM(K145,K147)</f>
        <v>12035.18</v>
      </c>
      <c r="L143" s="99">
        <f>SUM(L145,L147)</f>
        <v>17483.75</v>
      </c>
      <c r="M143" s="99"/>
      <c r="N143" s="99"/>
      <c r="O143" s="99">
        <f>SUM(O145,O147)</f>
        <v>33837.82</v>
      </c>
      <c r="P143" s="100">
        <f>P147+SUM(P145)</f>
        <v>269400</v>
      </c>
      <c r="Q143" s="94">
        <f t="shared" si="30"/>
        <v>256862.77</v>
      </c>
      <c r="R143" s="99">
        <f>SUM(R145,R147)</f>
        <v>11860.7</v>
      </c>
      <c r="S143" s="99">
        <f>SUM(S145,S147)</f>
        <v>17230.07</v>
      </c>
      <c r="T143" s="99"/>
      <c r="U143" s="99">
        <f>U147</f>
        <v>0</v>
      </c>
      <c r="V143" s="100">
        <f>V147+SUM(V145,V147)</f>
        <v>227772</v>
      </c>
      <c r="W143" s="94">
        <f>SUM(X143:AA143)</f>
        <v>200000</v>
      </c>
      <c r="X143" s="98">
        <f>X145</f>
        <v>0</v>
      </c>
      <c r="Y143" s="99">
        <f>Y145</f>
        <v>0</v>
      </c>
      <c r="Z143" s="99">
        <f>Z145</f>
        <v>0</v>
      </c>
      <c r="AA143" s="75">
        <f>SUM(AA145:AA146)</f>
        <v>200000</v>
      </c>
    </row>
    <row r="144" spans="1:27" x14ac:dyDescent="0.25">
      <c r="A144" s="11"/>
      <c r="B144" s="49" t="s">
        <v>10</v>
      </c>
      <c r="C144" s="94">
        <f>SUM(D144:I144)</f>
        <v>0</v>
      </c>
      <c r="D144" s="95"/>
      <c r="E144" s="96"/>
      <c r="F144" s="96"/>
      <c r="G144" s="96"/>
      <c r="H144" s="96"/>
      <c r="I144" s="97"/>
      <c r="J144" s="94"/>
      <c r="K144" s="95"/>
      <c r="L144" s="96"/>
      <c r="M144" s="96"/>
      <c r="N144" s="96"/>
      <c r="O144" s="96"/>
      <c r="P144" s="97"/>
      <c r="Q144" s="94">
        <f t="shared" si="30"/>
        <v>0</v>
      </c>
      <c r="R144" s="95"/>
      <c r="S144" s="96"/>
      <c r="T144" s="96"/>
      <c r="U144" s="96"/>
      <c r="V144" s="97"/>
      <c r="W144" s="94"/>
      <c r="X144" s="95"/>
      <c r="Y144" s="96"/>
      <c r="Z144" s="96"/>
      <c r="AA144" s="71"/>
    </row>
    <row r="145" spans="1:27" ht="33.75" x14ac:dyDescent="0.25">
      <c r="A145" s="12" t="s">
        <v>73</v>
      </c>
      <c r="B145" s="50" t="s">
        <v>17</v>
      </c>
      <c r="C145" s="94">
        <f>SUM(D145,E145,H145,I145)</f>
        <v>332756.75</v>
      </c>
      <c r="D145" s="95">
        <v>12035.18</v>
      </c>
      <c r="E145" s="96">
        <v>17483.75</v>
      </c>
      <c r="F145" s="96"/>
      <c r="G145" s="96"/>
      <c r="H145" s="96">
        <v>33837.82</v>
      </c>
      <c r="I145" s="97">
        <v>269400</v>
      </c>
      <c r="J145" s="94">
        <f>SUM(K145,L145,O145,P145)</f>
        <v>332756.75</v>
      </c>
      <c r="K145" s="95">
        <v>12035.18</v>
      </c>
      <c r="L145" s="96">
        <v>17483.75</v>
      </c>
      <c r="M145" s="96"/>
      <c r="N145" s="96"/>
      <c r="O145" s="96">
        <v>33837.82</v>
      </c>
      <c r="P145" s="97">
        <v>269400</v>
      </c>
      <c r="Q145" s="94">
        <f t="shared" si="30"/>
        <v>256862.77</v>
      </c>
      <c r="R145" s="95">
        <v>11860.7</v>
      </c>
      <c r="S145" s="96">
        <v>17230.07</v>
      </c>
      <c r="T145" s="96"/>
      <c r="U145" s="96"/>
      <c r="V145" s="97">
        <v>227772</v>
      </c>
      <c r="W145" s="94">
        <f>SUM(X145:AA145)</f>
        <v>0</v>
      </c>
      <c r="X145" s="95"/>
      <c r="Y145" s="96"/>
      <c r="Z145" s="96"/>
      <c r="AA145" s="71"/>
    </row>
    <row r="146" spans="1:27" ht="14.25" customHeight="1" x14ac:dyDescent="0.25">
      <c r="A146" s="12" t="s">
        <v>77</v>
      </c>
      <c r="B146" s="57" t="s">
        <v>33</v>
      </c>
      <c r="C146" s="94">
        <f>SUM(D146,E146,H146,I146)</f>
        <v>200000</v>
      </c>
      <c r="D146" s="95"/>
      <c r="E146" s="96"/>
      <c r="F146" s="96"/>
      <c r="G146" s="96"/>
      <c r="H146" s="96"/>
      <c r="I146" s="97">
        <v>200000</v>
      </c>
      <c r="J146" s="94"/>
      <c r="K146" s="95"/>
      <c r="L146" s="96"/>
      <c r="M146" s="96"/>
      <c r="N146" s="96"/>
      <c r="O146" s="96"/>
      <c r="P146" s="97"/>
      <c r="Q146" s="94"/>
      <c r="R146" s="95"/>
      <c r="S146" s="96"/>
      <c r="T146" s="96"/>
      <c r="U146" s="96"/>
      <c r="V146" s="97"/>
      <c r="W146" s="94">
        <f>SUM(X146:AA146)</f>
        <v>200000</v>
      </c>
      <c r="X146" s="95"/>
      <c r="Y146" s="96"/>
      <c r="Z146" s="96"/>
      <c r="AA146" s="71">
        <v>200000</v>
      </c>
    </row>
    <row r="147" spans="1:27" ht="22.5" hidden="1" x14ac:dyDescent="0.25">
      <c r="A147" s="12" t="s">
        <v>75</v>
      </c>
      <c r="B147" s="51" t="s">
        <v>19</v>
      </c>
      <c r="C147" s="94">
        <f>SUM(D147:I147)</f>
        <v>0</v>
      </c>
      <c r="D147" s="95"/>
      <c r="E147" s="96"/>
      <c r="F147" s="96"/>
      <c r="G147" s="96"/>
      <c r="H147" s="96"/>
      <c r="I147" s="97"/>
      <c r="J147" s="94">
        <f>SUM(K147:P147)</f>
        <v>0</v>
      </c>
      <c r="K147" s="95"/>
      <c r="L147" s="96"/>
      <c r="M147" s="96"/>
      <c r="N147" s="96"/>
      <c r="O147" s="96"/>
      <c r="P147" s="97"/>
      <c r="Q147" s="94">
        <f t="shared" si="30"/>
        <v>0</v>
      </c>
      <c r="R147" s="95"/>
      <c r="S147" s="96"/>
      <c r="T147" s="96"/>
      <c r="U147" s="96"/>
      <c r="V147" s="97"/>
      <c r="W147" s="94">
        <f>SUM(X147:AA147)</f>
        <v>0</v>
      </c>
      <c r="X147" s="95"/>
      <c r="Y147" s="96"/>
      <c r="Z147" s="96"/>
      <c r="AA147" s="71"/>
    </row>
    <row r="148" spans="1:27" ht="21" x14ac:dyDescent="0.25">
      <c r="A148" s="19"/>
      <c r="B148" s="60" t="s">
        <v>51</v>
      </c>
      <c r="C148" s="94">
        <f>SUM(D148:I148)</f>
        <v>888400</v>
      </c>
      <c r="D148" s="118">
        <f t="shared" ref="D148:K148" si="31">D151+D152</f>
        <v>331000</v>
      </c>
      <c r="E148" s="119">
        <f t="shared" si="31"/>
        <v>0</v>
      </c>
      <c r="F148" s="119">
        <f t="shared" si="31"/>
        <v>0</v>
      </c>
      <c r="G148" s="119">
        <f t="shared" si="31"/>
        <v>0</v>
      </c>
      <c r="H148" s="119">
        <f t="shared" si="31"/>
        <v>11000</v>
      </c>
      <c r="I148" s="117">
        <f t="shared" si="31"/>
        <v>546400</v>
      </c>
      <c r="J148" s="94">
        <f>SUM(K148:P148)</f>
        <v>888400</v>
      </c>
      <c r="K148" s="118">
        <f t="shared" si="31"/>
        <v>331000</v>
      </c>
      <c r="L148" s="119">
        <f>SUM(L151+L150)</f>
        <v>0</v>
      </c>
      <c r="M148" s="119">
        <f>SUM(M151+M150)</f>
        <v>0</v>
      </c>
      <c r="N148" s="119">
        <f>SUM(N151+N150)</f>
        <v>0</v>
      </c>
      <c r="O148" s="119">
        <f>SUM(O151+O150)</f>
        <v>11000</v>
      </c>
      <c r="P148" s="117">
        <f>SUM(P151+P150)</f>
        <v>546400</v>
      </c>
      <c r="Q148" s="94">
        <f>SUM(R148:V148)</f>
        <v>722120.08000000007</v>
      </c>
      <c r="R148" s="118">
        <f>R151+R152</f>
        <v>317700.08</v>
      </c>
      <c r="S148" s="102">
        <f>SUM(S151)</f>
        <v>0</v>
      </c>
      <c r="T148" s="102">
        <f>SUM(T151)</f>
        <v>0</v>
      </c>
      <c r="U148" s="102">
        <f>SUM(U151)</f>
        <v>0</v>
      </c>
      <c r="V148" s="103">
        <f>SUM(V151)</f>
        <v>404420</v>
      </c>
      <c r="W148" s="94">
        <f>SUM(X148:AA148)</f>
        <v>0</v>
      </c>
      <c r="X148" s="118">
        <f>SUM(X150:X151)</f>
        <v>0</v>
      </c>
      <c r="Y148" s="119">
        <f>SUM(Y150:Y151)</f>
        <v>0</v>
      </c>
      <c r="Z148" s="119">
        <f>SUM(Z150:Z151)</f>
        <v>0</v>
      </c>
      <c r="AA148" s="75">
        <f>SUM(AA150:AA151)</f>
        <v>0</v>
      </c>
    </row>
    <row r="149" spans="1:27" x14ac:dyDescent="0.25">
      <c r="A149" s="20"/>
      <c r="B149" s="59" t="s">
        <v>10</v>
      </c>
      <c r="C149" s="104"/>
      <c r="D149" s="105"/>
      <c r="E149" s="106"/>
      <c r="F149" s="106"/>
      <c r="G149" s="106"/>
      <c r="H149" s="106"/>
      <c r="I149" s="107"/>
      <c r="J149" s="104"/>
      <c r="K149" s="105"/>
      <c r="L149" s="106"/>
      <c r="M149" s="106"/>
      <c r="N149" s="106"/>
      <c r="O149" s="106"/>
      <c r="P149" s="107"/>
      <c r="Q149" s="104"/>
      <c r="R149" s="105"/>
      <c r="S149" s="106"/>
      <c r="T149" s="106"/>
      <c r="U149" s="96"/>
      <c r="V149" s="97"/>
      <c r="W149" s="94"/>
      <c r="X149" s="95"/>
      <c r="Y149" s="96"/>
      <c r="Z149" s="96"/>
      <c r="AA149" s="71"/>
    </row>
    <row r="150" spans="1:27" ht="0.75" hidden="1" customHeight="1" x14ac:dyDescent="0.25">
      <c r="A150" s="20" t="s">
        <v>73</v>
      </c>
      <c r="B150" s="57" t="s">
        <v>52</v>
      </c>
      <c r="C150" s="104">
        <f>SUM(D150,E150,H150,I150)</f>
        <v>0</v>
      </c>
      <c r="D150" s="105"/>
      <c r="E150" s="106"/>
      <c r="F150" s="106"/>
      <c r="G150" s="106"/>
      <c r="H150" s="106"/>
      <c r="I150" s="107"/>
      <c r="J150" s="104">
        <f>SUM(K150,L150,O150,P150)</f>
        <v>0</v>
      </c>
      <c r="K150" s="105"/>
      <c r="L150" s="106"/>
      <c r="M150" s="106"/>
      <c r="N150" s="106"/>
      <c r="O150" s="106"/>
      <c r="P150" s="107"/>
      <c r="Q150" s="104"/>
      <c r="R150" s="105"/>
      <c r="S150" s="106"/>
      <c r="T150" s="106"/>
      <c r="U150" s="96"/>
      <c r="V150" s="97"/>
      <c r="W150" s="94"/>
      <c r="X150" s="95"/>
      <c r="Y150" s="96"/>
      <c r="Z150" s="96"/>
      <c r="AA150" s="71"/>
    </row>
    <row r="151" spans="1:27" ht="33" customHeight="1" x14ac:dyDescent="0.25">
      <c r="A151" s="20" t="s">
        <v>74</v>
      </c>
      <c r="B151" s="51" t="s">
        <v>18</v>
      </c>
      <c r="C151" s="94">
        <f>SUM(D151:I151)</f>
        <v>888400</v>
      </c>
      <c r="D151" s="105">
        <v>331000</v>
      </c>
      <c r="E151" s="106"/>
      <c r="F151" s="106"/>
      <c r="G151" s="106"/>
      <c r="H151" s="106">
        <v>11000</v>
      </c>
      <c r="I151" s="107">
        <v>546400</v>
      </c>
      <c r="J151" s="94">
        <f>SUM(K151:P151)</f>
        <v>888400</v>
      </c>
      <c r="K151" s="105">
        <v>331000</v>
      </c>
      <c r="L151" s="106"/>
      <c r="M151" s="106"/>
      <c r="N151" s="106"/>
      <c r="O151" s="106">
        <v>11000</v>
      </c>
      <c r="P151" s="107">
        <v>546400</v>
      </c>
      <c r="Q151" s="94">
        <f>SUM(R151:V151)</f>
        <v>722120.08000000007</v>
      </c>
      <c r="R151" s="105">
        <v>317700.08</v>
      </c>
      <c r="S151" s="106"/>
      <c r="T151" s="106"/>
      <c r="U151" s="96"/>
      <c r="V151" s="97">
        <v>404420</v>
      </c>
      <c r="W151" s="94">
        <f>SUM(X151:AA151)</f>
        <v>0</v>
      </c>
      <c r="X151" s="95"/>
      <c r="Y151" s="96"/>
      <c r="Z151" s="96"/>
      <c r="AA151" s="71"/>
    </row>
    <row r="152" spans="1:27" ht="22.5" hidden="1" x14ac:dyDescent="0.25">
      <c r="A152" s="20" t="s">
        <v>75</v>
      </c>
      <c r="B152" s="51" t="s">
        <v>19</v>
      </c>
      <c r="C152" s="104">
        <f>SUM(D152,E152,H152,I152)</f>
        <v>0</v>
      </c>
      <c r="D152" s="105"/>
      <c r="E152" s="106"/>
      <c r="F152" s="106"/>
      <c r="G152" s="106"/>
      <c r="H152" s="106"/>
      <c r="I152" s="107"/>
      <c r="J152" s="104">
        <f>SUM(K152,L152,O152,P152)</f>
        <v>0</v>
      </c>
      <c r="K152" s="105"/>
      <c r="L152" s="106"/>
      <c r="M152" s="106"/>
      <c r="N152" s="106"/>
      <c r="O152" s="106"/>
      <c r="P152" s="107"/>
      <c r="Q152" s="104">
        <f>SUM(R152,S152,U152,V152)</f>
        <v>0</v>
      </c>
      <c r="R152" s="105"/>
      <c r="S152" s="106"/>
      <c r="T152" s="106"/>
      <c r="U152" s="96"/>
      <c r="V152" s="97"/>
      <c r="W152" s="94"/>
      <c r="X152" s="95"/>
      <c r="Y152" s="96"/>
      <c r="Z152" s="96"/>
      <c r="AA152" s="71"/>
    </row>
    <row r="153" spans="1:27" x14ac:dyDescent="0.25">
      <c r="A153" s="21"/>
      <c r="B153" s="60" t="s">
        <v>53</v>
      </c>
      <c r="C153" s="94">
        <f>SUM(D153:I153)</f>
        <v>1128540.0900000001</v>
      </c>
      <c r="D153" s="118">
        <f t="shared" ref="D153:I153" si="32">SUM(D155:D157)</f>
        <v>141800</v>
      </c>
      <c r="E153" s="119">
        <f t="shared" si="32"/>
        <v>0</v>
      </c>
      <c r="F153" s="119">
        <f t="shared" si="32"/>
        <v>35078</v>
      </c>
      <c r="G153" s="119">
        <f t="shared" si="32"/>
        <v>0</v>
      </c>
      <c r="H153" s="119">
        <f t="shared" si="32"/>
        <v>461562.09</v>
      </c>
      <c r="I153" s="117">
        <f t="shared" si="32"/>
        <v>490100</v>
      </c>
      <c r="J153" s="104">
        <f>SUM(K153:P153)</f>
        <v>1083462.0900000001</v>
      </c>
      <c r="K153" s="118">
        <f t="shared" ref="K153:P153" si="33">SUM(K155:K157)</f>
        <v>141800</v>
      </c>
      <c r="L153" s="119">
        <f t="shared" si="33"/>
        <v>0</v>
      </c>
      <c r="M153" s="119">
        <f t="shared" si="33"/>
        <v>35000</v>
      </c>
      <c r="N153" s="119">
        <f t="shared" si="33"/>
        <v>0</v>
      </c>
      <c r="O153" s="119">
        <f t="shared" si="33"/>
        <v>461562.09</v>
      </c>
      <c r="P153" s="117">
        <f t="shared" si="33"/>
        <v>445100</v>
      </c>
      <c r="Q153" s="104">
        <f t="shared" si="30"/>
        <v>801336</v>
      </c>
      <c r="R153" s="98">
        <f>SUM(R155:R157)</f>
        <v>138360</v>
      </c>
      <c r="S153" s="99">
        <f>SUM(S155:S157)</f>
        <v>0</v>
      </c>
      <c r="T153" s="99">
        <f>SUM(T155:T157)</f>
        <v>28044</v>
      </c>
      <c r="U153" s="120">
        <f>SUM(U155:U157)</f>
        <v>298548</v>
      </c>
      <c r="V153" s="100">
        <f>SUM(V155:V157)</f>
        <v>336384</v>
      </c>
      <c r="W153" s="94">
        <f>SUM(X153:AA153)</f>
        <v>45078</v>
      </c>
      <c r="X153" s="98"/>
      <c r="Y153" s="119">
        <f>SUM(Y155:Y157)</f>
        <v>78</v>
      </c>
      <c r="Z153" s="99"/>
      <c r="AA153" s="72">
        <f>SUM(AA155:AA157)</f>
        <v>45000</v>
      </c>
    </row>
    <row r="154" spans="1:27" x14ac:dyDescent="0.25">
      <c r="A154" s="11"/>
      <c r="B154" s="49" t="s">
        <v>10</v>
      </c>
      <c r="C154" s="94"/>
      <c r="D154" s="95"/>
      <c r="E154" s="96"/>
      <c r="F154" s="96"/>
      <c r="G154" s="96"/>
      <c r="H154" s="96"/>
      <c r="I154" s="97"/>
      <c r="J154" s="94"/>
      <c r="K154" s="95"/>
      <c r="L154" s="96"/>
      <c r="M154" s="96"/>
      <c r="N154" s="96"/>
      <c r="O154" s="96"/>
      <c r="P154" s="97"/>
      <c r="Q154" s="94"/>
      <c r="R154" s="95"/>
      <c r="S154" s="96"/>
      <c r="T154" s="96"/>
      <c r="U154" s="121"/>
      <c r="V154" s="97"/>
      <c r="W154" s="94"/>
      <c r="X154" s="95"/>
      <c r="Y154" s="96"/>
      <c r="Z154" s="96"/>
      <c r="AA154" s="71"/>
    </row>
    <row r="155" spans="1:27" ht="34.5" customHeight="1" x14ac:dyDescent="0.25">
      <c r="A155" s="12" t="s">
        <v>74</v>
      </c>
      <c r="B155" s="51" t="s">
        <v>18</v>
      </c>
      <c r="C155" s="94">
        <f>SUM(D155:I155)</f>
        <v>1061462.0900000001</v>
      </c>
      <c r="D155" s="95">
        <v>141800</v>
      </c>
      <c r="E155" s="96"/>
      <c r="F155" s="96">
        <v>35000</v>
      </c>
      <c r="G155" s="96"/>
      <c r="H155" s="96">
        <v>461562.09</v>
      </c>
      <c r="I155" s="97">
        <v>423100</v>
      </c>
      <c r="J155" s="94">
        <f>SUM(K155:P155)</f>
        <v>1061462.0900000001</v>
      </c>
      <c r="K155" s="95">
        <v>141800</v>
      </c>
      <c r="L155" s="96"/>
      <c r="M155" s="96">
        <v>35000</v>
      </c>
      <c r="N155" s="96"/>
      <c r="O155" s="96">
        <v>461562.09</v>
      </c>
      <c r="P155" s="97">
        <v>423100</v>
      </c>
      <c r="Q155" s="94">
        <f>SUM(R155:V155)</f>
        <v>801336</v>
      </c>
      <c r="R155" s="95">
        <v>138360</v>
      </c>
      <c r="S155" s="96"/>
      <c r="T155" s="96">
        <v>28044</v>
      </c>
      <c r="U155" s="121">
        <v>298548</v>
      </c>
      <c r="V155" s="97">
        <v>336384</v>
      </c>
      <c r="W155" s="94">
        <f>SUM(X155:AA155)</f>
        <v>0</v>
      </c>
      <c r="X155" s="95"/>
      <c r="Y155" s="96"/>
      <c r="Z155" s="96"/>
      <c r="AA155" s="71"/>
    </row>
    <row r="156" spans="1:27" x14ac:dyDescent="0.25">
      <c r="A156" s="12" t="s">
        <v>77</v>
      </c>
      <c r="B156" s="51" t="s">
        <v>54</v>
      </c>
      <c r="C156" s="94">
        <f>SUM(D156:I156)</f>
        <v>67078</v>
      </c>
      <c r="D156" s="95"/>
      <c r="E156" s="96"/>
      <c r="F156" s="96">
        <v>78</v>
      </c>
      <c r="G156" s="96"/>
      <c r="H156" s="96"/>
      <c r="I156" s="97">
        <v>67000</v>
      </c>
      <c r="J156" s="94">
        <f>SUM(K156:P156)</f>
        <v>22000</v>
      </c>
      <c r="K156" s="95"/>
      <c r="L156" s="96"/>
      <c r="M156" s="96"/>
      <c r="N156" s="96"/>
      <c r="O156" s="96"/>
      <c r="P156" s="97">
        <v>22000</v>
      </c>
      <c r="Q156" s="94">
        <f>SUM(R156:V156)</f>
        <v>0</v>
      </c>
      <c r="R156" s="95"/>
      <c r="S156" s="96"/>
      <c r="T156" s="96"/>
      <c r="U156" s="96"/>
      <c r="V156" s="97"/>
      <c r="W156" s="94">
        <f>SUM(X156:AA156)</f>
        <v>45078</v>
      </c>
      <c r="X156" s="95"/>
      <c r="Y156" s="96">
        <v>78</v>
      </c>
      <c r="Z156" s="96"/>
      <c r="AA156" s="71">
        <v>45000</v>
      </c>
    </row>
    <row r="157" spans="1:27" ht="22.5" hidden="1" x14ac:dyDescent="0.25">
      <c r="A157" s="6" t="s">
        <v>75</v>
      </c>
      <c r="B157" s="51" t="s">
        <v>19</v>
      </c>
      <c r="C157" s="94">
        <f>SUM(D157:I157)</f>
        <v>0</v>
      </c>
      <c r="D157" s="95"/>
      <c r="E157" s="96"/>
      <c r="F157" s="96"/>
      <c r="G157" s="96"/>
      <c r="H157" s="96"/>
      <c r="I157" s="97"/>
      <c r="J157" s="94">
        <f>SUM(K157:P157)</f>
        <v>0</v>
      </c>
      <c r="K157" s="95"/>
      <c r="L157" s="96"/>
      <c r="M157" s="96"/>
      <c r="N157" s="96"/>
      <c r="O157" s="96"/>
      <c r="P157" s="97"/>
      <c r="Q157" s="94">
        <f>SUM(R157:V157)</f>
        <v>0</v>
      </c>
      <c r="R157" s="95"/>
      <c r="S157" s="96"/>
      <c r="T157" s="96"/>
      <c r="U157" s="96"/>
      <c r="V157" s="97"/>
      <c r="W157" s="94">
        <f>SUM(X157:AA157)</f>
        <v>0</v>
      </c>
      <c r="X157" s="95"/>
      <c r="Y157" s="96"/>
      <c r="Z157" s="96"/>
      <c r="AA157" s="71"/>
    </row>
    <row r="158" spans="1:27" ht="21" x14ac:dyDescent="0.25">
      <c r="A158" s="22"/>
      <c r="B158" s="61" t="s">
        <v>55</v>
      </c>
      <c r="C158" s="104">
        <f>SUM(D158:I158)</f>
        <v>323180</v>
      </c>
      <c r="D158" s="118">
        <f>SUM(D160+D161)</f>
        <v>182600</v>
      </c>
      <c r="E158" s="119">
        <f t="shared" ref="E158:AA158" si="34">SUM(E160+E161)</f>
        <v>0</v>
      </c>
      <c r="F158" s="119">
        <f t="shared" si="34"/>
        <v>89614</v>
      </c>
      <c r="G158" s="119">
        <f t="shared" si="34"/>
        <v>0</v>
      </c>
      <c r="H158" s="119">
        <f t="shared" si="34"/>
        <v>8700</v>
      </c>
      <c r="I158" s="117">
        <f t="shared" si="34"/>
        <v>42266</v>
      </c>
      <c r="J158" s="104">
        <f>SUM(K158:P158)</f>
        <v>293880</v>
      </c>
      <c r="K158" s="118">
        <f t="shared" si="34"/>
        <v>182600</v>
      </c>
      <c r="L158" s="119">
        <f t="shared" si="34"/>
        <v>0</v>
      </c>
      <c r="M158" s="119">
        <f t="shared" si="34"/>
        <v>60314</v>
      </c>
      <c r="N158" s="119">
        <f t="shared" si="34"/>
        <v>0</v>
      </c>
      <c r="O158" s="119">
        <f t="shared" si="34"/>
        <v>8700</v>
      </c>
      <c r="P158" s="117">
        <f t="shared" si="34"/>
        <v>42266</v>
      </c>
      <c r="Q158" s="104">
        <f>SUM(R158:V158)</f>
        <v>190126.04</v>
      </c>
      <c r="R158" s="118">
        <f t="shared" si="34"/>
        <v>153400</v>
      </c>
      <c r="S158" s="119">
        <f t="shared" si="34"/>
        <v>0</v>
      </c>
      <c r="T158" s="119">
        <f t="shared" si="34"/>
        <v>7017</v>
      </c>
      <c r="U158" s="119">
        <f t="shared" si="34"/>
        <v>0</v>
      </c>
      <c r="V158" s="117">
        <f t="shared" si="34"/>
        <v>29709.040000000001</v>
      </c>
      <c r="W158" s="94">
        <f>SUM(X158:AA158)</f>
        <v>29300</v>
      </c>
      <c r="X158" s="118">
        <f t="shared" si="34"/>
        <v>0</v>
      </c>
      <c r="Y158" s="119">
        <f t="shared" si="34"/>
        <v>29300</v>
      </c>
      <c r="Z158" s="119">
        <f t="shared" si="34"/>
        <v>0</v>
      </c>
      <c r="AA158" s="75">
        <f t="shared" si="34"/>
        <v>0</v>
      </c>
    </row>
    <row r="159" spans="1:27" x14ac:dyDescent="0.25">
      <c r="A159" s="23"/>
      <c r="B159" s="2" t="s">
        <v>10</v>
      </c>
      <c r="C159" s="122"/>
      <c r="D159" s="123"/>
      <c r="E159" s="124"/>
      <c r="F159" s="124"/>
      <c r="G159" s="124"/>
      <c r="H159" s="124"/>
      <c r="I159" s="125"/>
      <c r="J159" s="122"/>
      <c r="K159" s="123"/>
      <c r="L159" s="124"/>
      <c r="M159" s="124"/>
      <c r="N159" s="124"/>
      <c r="O159" s="124"/>
      <c r="P159" s="125"/>
      <c r="Q159" s="122"/>
      <c r="R159" s="123"/>
      <c r="S159" s="124"/>
      <c r="T159" s="124"/>
      <c r="U159" s="124"/>
      <c r="V159" s="125"/>
      <c r="W159" s="126"/>
      <c r="X159" s="123"/>
      <c r="Y159" s="124"/>
      <c r="Z159" s="124"/>
      <c r="AA159" s="76"/>
    </row>
    <row r="160" spans="1:27" ht="39" customHeight="1" x14ac:dyDescent="0.25">
      <c r="A160" s="24" t="s">
        <v>74</v>
      </c>
      <c r="B160" s="51" t="s">
        <v>95</v>
      </c>
      <c r="C160" s="94">
        <f>SUM(D160:I160)</f>
        <v>226300</v>
      </c>
      <c r="D160" s="105">
        <v>182600</v>
      </c>
      <c r="E160" s="106"/>
      <c r="F160" s="106"/>
      <c r="G160" s="106"/>
      <c r="H160" s="106">
        <v>8700</v>
      </c>
      <c r="I160" s="107">
        <v>35000</v>
      </c>
      <c r="J160" s="94">
        <f>SUM(K160:P160)</f>
        <v>226300</v>
      </c>
      <c r="K160" s="105">
        <v>182600</v>
      </c>
      <c r="L160" s="106"/>
      <c r="M160" s="106"/>
      <c r="N160" s="106"/>
      <c r="O160" s="106">
        <v>8700</v>
      </c>
      <c r="P160" s="107">
        <v>35000</v>
      </c>
      <c r="Q160" s="94">
        <f>SUM(R160:V160)</f>
        <v>182540.04</v>
      </c>
      <c r="R160" s="105">
        <v>153400</v>
      </c>
      <c r="S160" s="106"/>
      <c r="T160" s="106"/>
      <c r="U160" s="106"/>
      <c r="V160" s="107">
        <v>29140.04</v>
      </c>
      <c r="W160" s="94">
        <f>SUM(X160:AA160)</f>
        <v>0</v>
      </c>
      <c r="X160" s="105"/>
      <c r="Y160" s="106"/>
      <c r="Z160" s="106"/>
      <c r="AA160" s="73"/>
    </row>
    <row r="161" spans="1:27" ht="24" customHeight="1" x14ac:dyDescent="0.25">
      <c r="A161" s="24" t="s">
        <v>77</v>
      </c>
      <c r="B161" s="77" t="s">
        <v>54</v>
      </c>
      <c r="C161" s="94">
        <f>SUM(D161:I161)</f>
        <v>96880</v>
      </c>
      <c r="D161" s="105"/>
      <c r="E161" s="106"/>
      <c r="F161" s="106">
        <v>89614</v>
      </c>
      <c r="G161" s="106"/>
      <c r="H161" s="106"/>
      <c r="I161" s="107">
        <v>7266</v>
      </c>
      <c r="J161" s="94">
        <f>SUM(K161:P161)</f>
        <v>67580</v>
      </c>
      <c r="K161" s="105"/>
      <c r="L161" s="106"/>
      <c r="M161" s="106">
        <v>60314</v>
      </c>
      <c r="N161" s="106"/>
      <c r="O161" s="106"/>
      <c r="P161" s="107">
        <v>7266</v>
      </c>
      <c r="Q161" s="94">
        <f>SUM(R161:V161)</f>
        <v>7586</v>
      </c>
      <c r="R161" s="105"/>
      <c r="S161" s="106"/>
      <c r="T161" s="106">
        <v>7017</v>
      </c>
      <c r="U161" s="106"/>
      <c r="V161" s="107">
        <v>569</v>
      </c>
      <c r="W161" s="94">
        <f>SUM(X161:AA161)</f>
        <v>29300</v>
      </c>
      <c r="X161" s="105"/>
      <c r="Y161" s="106">
        <v>29300</v>
      </c>
      <c r="Z161" s="106"/>
      <c r="AA161" s="73"/>
    </row>
    <row r="162" spans="1:27" x14ac:dyDescent="0.25">
      <c r="A162" s="25"/>
      <c r="B162" s="3" t="s">
        <v>56</v>
      </c>
      <c r="C162" s="104">
        <f>SUM(D162:I162)</f>
        <v>13306611.66</v>
      </c>
      <c r="D162" s="118">
        <f t="shared" ref="D162:I162" si="35">SUM(D164,D165,D166,D169,D170:D170,D171:D171)</f>
        <v>842990</v>
      </c>
      <c r="E162" s="119">
        <f t="shared" si="35"/>
        <v>143190.13</v>
      </c>
      <c r="F162" s="119">
        <f t="shared" si="35"/>
        <v>2891326.45</v>
      </c>
      <c r="G162" s="119">
        <f>SUM(G164,G165,G166,G169,G170:G170)</f>
        <v>683124.56</v>
      </c>
      <c r="H162" s="119">
        <f t="shared" si="35"/>
        <v>62887.33</v>
      </c>
      <c r="I162" s="117">
        <f t="shared" si="35"/>
        <v>8683093.1899999995</v>
      </c>
      <c r="J162" s="104">
        <f>SUM(K162:P162)</f>
        <v>7891021.8599999994</v>
      </c>
      <c r="K162" s="118">
        <f>SUM(K164,K165,K166,K169,K170:K170,K171:K171)</f>
        <v>842990</v>
      </c>
      <c r="L162" s="119">
        <f t="shared" ref="L162:Z162" si="36">SUM(L164,L165,L166,L169,L170:L170,L171:L171)</f>
        <v>143190.13</v>
      </c>
      <c r="M162" s="119">
        <f t="shared" si="36"/>
        <v>165722.45000000001</v>
      </c>
      <c r="N162" s="119">
        <f>SUM(N164,N165,N166,N169,N170:N170)</f>
        <v>190124.56</v>
      </c>
      <c r="O162" s="119">
        <f t="shared" si="36"/>
        <v>62887.33</v>
      </c>
      <c r="P162" s="117">
        <f t="shared" si="36"/>
        <v>6486107.3899999997</v>
      </c>
      <c r="Q162" s="104">
        <f>SUM(R162:V162)</f>
        <v>2046896.65</v>
      </c>
      <c r="R162" s="118">
        <f t="shared" si="36"/>
        <v>217982.84</v>
      </c>
      <c r="S162" s="119">
        <f t="shared" si="36"/>
        <v>0</v>
      </c>
      <c r="T162" s="119">
        <f t="shared" si="36"/>
        <v>6581.8099999999995</v>
      </c>
      <c r="U162" s="119">
        <f t="shared" si="36"/>
        <v>0</v>
      </c>
      <c r="V162" s="117">
        <f t="shared" si="36"/>
        <v>1822332</v>
      </c>
      <c r="W162" s="127">
        <f>SUM(X162:AA162)</f>
        <v>5415589.7999999998</v>
      </c>
      <c r="X162" s="128">
        <f t="shared" si="36"/>
        <v>493000</v>
      </c>
      <c r="Y162" s="129">
        <f t="shared" si="36"/>
        <v>2725604</v>
      </c>
      <c r="Z162" s="129">
        <f t="shared" si="36"/>
        <v>0</v>
      </c>
      <c r="AA162" s="78">
        <f>SUM(AA164,AA165,AA166,AA169,AA170:AA170,AA171:AA171)</f>
        <v>2196985.7999999998</v>
      </c>
    </row>
    <row r="163" spans="1:27" x14ac:dyDescent="0.25">
      <c r="A163" s="26"/>
      <c r="B163" s="49" t="s">
        <v>10</v>
      </c>
      <c r="C163" s="94"/>
      <c r="D163" s="95"/>
      <c r="E163" s="96"/>
      <c r="F163" s="96"/>
      <c r="G163" s="96"/>
      <c r="H163" s="96"/>
      <c r="I163" s="97"/>
      <c r="J163" s="94"/>
      <c r="K163" s="95"/>
      <c r="L163" s="96"/>
      <c r="M163" s="96"/>
      <c r="N163" s="96"/>
      <c r="O163" s="96"/>
      <c r="P163" s="97"/>
      <c r="Q163" s="94"/>
      <c r="R163" s="95"/>
      <c r="S163" s="96"/>
      <c r="T163" s="96"/>
      <c r="U163" s="96"/>
      <c r="V163" s="97"/>
      <c r="W163" s="94"/>
      <c r="X163" s="130"/>
      <c r="Y163" s="96"/>
      <c r="Z163" s="96"/>
      <c r="AA163" s="71"/>
    </row>
    <row r="164" spans="1:27" ht="33.75" x14ac:dyDescent="0.25">
      <c r="A164" s="27" t="s">
        <v>73</v>
      </c>
      <c r="B164" s="50" t="s">
        <v>17</v>
      </c>
      <c r="C164" s="94">
        <f t="shared" ref="C164:C171" si="37">SUM(D164:I164)</f>
        <v>467596.38</v>
      </c>
      <c r="D164" s="95"/>
      <c r="E164" s="96">
        <v>143190.13</v>
      </c>
      <c r="F164" s="96">
        <v>90996.25</v>
      </c>
      <c r="G164" s="96"/>
      <c r="H164" s="96"/>
      <c r="I164" s="97">
        <v>233410</v>
      </c>
      <c r="J164" s="94">
        <f>SUM(K164:P164)</f>
        <v>467596.38</v>
      </c>
      <c r="K164" s="95"/>
      <c r="L164" s="96">
        <v>143190.13</v>
      </c>
      <c r="M164" s="96">
        <v>90996.25</v>
      </c>
      <c r="N164" s="96"/>
      <c r="O164" s="96"/>
      <c r="P164" s="97">
        <v>233410</v>
      </c>
      <c r="Q164" s="94">
        <f>SUM(R164:V164)</f>
        <v>2581.81</v>
      </c>
      <c r="R164" s="95"/>
      <c r="S164" s="131"/>
      <c r="T164" s="96">
        <v>2581.81</v>
      </c>
      <c r="U164" s="96"/>
      <c r="V164" s="97"/>
      <c r="W164" s="94">
        <f t="shared" ref="W164:W171" si="38">SUM(X164:AA164)</f>
        <v>0</v>
      </c>
      <c r="X164" s="130"/>
      <c r="Y164" s="96"/>
      <c r="Z164" s="96"/>
      <c r="AA164" s="71"/>
    </row>
    <row r="165" spans="1:27" ht="36.75" customHeight="1" x14ac:dyDescent="0.25">
      <c r="A165" s="27" t="s">
        <v>74</v>
      </c>
      <c r="B165" s="51" t="s">
        <v>18</v>
      </c>
      <c r="C165" s="94">
        <f t="shared" si="37"/>
        <v>3093505.12</v>
      </c>
      <c r="D165" s="95">
        <v>402534</v>
      </c>
      <c r="E165" s="96"/>
      <c r="F165" s="96">
        <v>74726.2</v>
      </c>
      <c r="G165" s="96">
        <v>96745</v>
      </c>
      <c r="H165" s="96"/>
      <c r="I165" s="97">
        <v>2519499.92</v>
      </c>
      <c r="J165" s="94">
        <f>SUM(K165:P165)</f>
        <v>3089505.12</v>
      </c>
      <c r="K165" s="95">
        <v>402534</v>
      </c>
      <c r="L165" s="96"/>
      <c r="M165" s="96">
        <v>74726.2</v>
      </c>
      <c r="N165" s="96">
        <v>96745</v>
      </c>
      <c r="O165" s="96"/>
      <c r="P165" s="97">
        <v>2515499.92</v>
      </c>
      <c r="Q165" s="94">
        <f>SUM(R165:V165)</f>
        <v>238483</v>
      </c>
      <c r="R165" s="95">
        <v>2811</v>
      </c>
      <c r="S165" s="96"/>
      <c r="T165" s="96">
        <v>4000</v>
      </c>
      <c r="U165" s="96"/>
      <c r="V165" s="97">
        <v>231672</v>
      </c>
      <c r="W165" s="94">
        <f t="shared" si="38"/>
        <v>4000</v>
      </c>
      <c r="X165" s="130"/>
      <c r="Y165" s="96"/>
      <c r="Z165" s="96"/>
      <c r="AA165" s="71">
        <v>4000</v>
      </c>
    </row>
    <row r="166" spans="1:27" x14ac:dyDescent="0.25">
      <c r="A166" s="27" t="s">
        <v>77</v>
      </c>
      <c r="B166" s="62" t="s">
        <v>54</v>
      </c>
      <c r="C166" s="94">
        <f t="shared" si="37"/>
        <v>4871586.72</v>
      </c>
      <c r="D166" s="95"/>
      <c r="E166" s="96"/>
      <c r="F166" s="96">
        <v>2725604</v>
      </c>
      <c r="G166" s="96">
        <v>415000</v>
      </c>
      <c r="H166" s="96"/>
      <c r="I166" s="97">
        <v>1730982.72</v>
      </c>
      <c r="J166" s="94">
        <f>SUM(K166:P166)</f>
        <v>12996.92</v>
      </c>
      <c r="K166" s="95"/>
      <c r="L166" s="96"/>
      <c r="M166" s="96"/>
      <c r="N166" s="96"/>
      <c r="O166" s="96"/>
      <c r="P166" s="97">
        <v>12996.92</v>
      </c>
      <c r="Q166" s="94">
        <f>SUM(R166:V166)</f>
        <v>3444</v>
      </c>
      <c r="R166" s="95"/>
      <c r="S166" s="96"/>
      <c r="T166" s="96"/>
      <c r="U166" s="96"/>
      <c r="V166" s="97">
        <v>3444</v>
      </c>
      <c r="W166" s="127">
        <f t="shared" si="38"/>
        <v>4858589.8</v>
      </c>
      <c r="X166" s="153">
        <v>415000</v>
      </c>
      <c r="Y166" s="96">
        <v>2725604</v>
      </c>
      <c r="Z166" s="132"/>
      <c r="AA166" s="132">
        <v>1717985.8</v>
      </c>
    </row>
    <row r="167" spans="1:27" x14ac:dyDescent="0.25">
      <c r="A167" s="27"/>
      <c r="B167" s="62" t="s">
        <v>57</v>
      </c>
      <c r="C167" s="94">
        <f t="shared" si="37"/>
        <v>0</v>
      </c>
      <c r="D167" s="95"/>
      <c r="E167" s="96"/>
      <c r="F167" s="96"/>
      <c r="G167" s="96"/>
      <c r="H167" s="96"/>
      <c r="I167" s="97"/>
      <c r="J167" s="94"/>
      <c r="K167" s="95"/>
      <c r="L167" s="96"/>
      <c r="M167" s="96"/>
      <c r="N167" s="96"/>
      <c r="O167" s="96"/>
      <c r="P167" s="97"/>
      <c r="Q167" s="104"/>
      <c r="R167" s="95"/>
      <c r="S167" s="96"/>
      <c r="T167" s="96"/>
      <c r="U167" s="96"/>
      <c r="V167" s="97"/>
      <c r="W167" s="94">
        <f t="shared" si="38"/>
        <v>0</v>
      </c>
      <c r="X167" s="95"/>
      <c r="Y167" s="96"/>
      <c r="Z167" s="96"/>
      <c r="AA167" s="71"/>
    </row>
    <row r="168" spans="1:27" x14ac:dyDescent="0.25">
      <c r="A168" s="27"/>
      <c r="B168" s="62" t="s">
        <v>58</v>
      </c>
      <c r="C168" s="94">
        <f t="shared" si="37"/>
        <v>0</v>
      </c>
      <c r="D168" s="95"/>
      <c r="E168" s="96"/>
      <c r="F168" s="96"/>
      <c r="G168" s="96"/>
      <c r="H168" s="96"/>
      <c r="I168" s="97"/>
      <c r="J168" s="133">
        <f>SUM(K168:P168)</f>
        <v>0</v>
      </c>
      <c r="K168" s="96"/>
      <c r="L168" s="96"/>
      <c r="M168" s="96" t="s">
        <v>84</v>
      </c>
      <c r="N168" s="96"/>
      <c r="O168" s="96"/>
      <c r="P168" s="97"/>
      <c r="Q168" s="104"/>
      <c r="R168" s="95"/>
      <c r="S168" s="96"/>
      <c r="T168" s="96"/>
      <c r="U168" s="96"/>
      <c r="V168" s="97"/>
      <c r="W168" s="94">
        <f t="shared" si="38"/>
        <v>0</v>
      </c>
      <c r="X168" s="95"/>
      <c r="Y168" s="96"/>
      <c r="Z168" s="96"/>
      <c r="AA168" s="71"/>
    </row>
    <row r="169" spans="1:27" ht="22.5" x14ac:dyDescent="0.25">
      <c r="A169" s="27" t="s">
        <v>75</v>
      </c>
      <c r="B169" s="57" t="s">
        <v>59</v>
      </c>
      <c r="C169" s="104">
        <f t="shared" si="37"/>
        <v>1161472.31</v>
      </c>
      <c r="D169" s="134">
        <v>29110</v>
      </c>
      <c r="E169" s="96"/>
      <c r="F169" s="96"/>
      <c r="G169" s="96"/>
      <c r="H169" s="96">
        <v>30351.759999999998</v>
      </c>
      <c r="I169" s="97">
        <v>1102010.55</v>
      </c>
      <c r="J169" s="104">
        <f>SUM(K169:P169)</f>
        <v>749472.31</v>
      </c>
      <c r="K169" s="134">
        <v>29110</v>
      </c>
      <c r="L169" s="96"/>
      <c r="M169" s="96"/>
      <c r="N169" s="96"/>
      <c r="O169" s="96">
        <v>30351.759999999998</v>
      </c>
      <c r="P169" s="97">
        <v>690010.55</v>
      </c>
      <c r="Q169" s="104">
        <f>SUM(R169:V169)</f>
        <v>3816</v>
      </c>
      <c r="R169" s="95">
        <v>3816</v>
      </c>
      <c r="S169" s="96"/>
      <c r="T169" s="96"/>
      <c r="U169" s="96"/>
      <c r="V169" s="97"/>
      <c r="W169" s="127">
        <f t="shared" si="38"/>
        <v>412000</v>
      </c>
      <c r="X169" s="95"/>
      <c r="Y169" s="96"/>
      <c r="Z169" s="96"/>
      <c r="AA169" s="71">
        <v>412000</v>
      </c>
    </row>
    <row r="170" spans="1:27" ht="33.75" x14ac:dyDescent="0.25">
      <c r="A170" s="27" t="s">
        <v>79</v>
      </c>
      <c r="B170" s="52" t="s">
        <v>60</v>
      </c>
      <c r="C170" s="104">
        <f t="shared" si="37"/>
        <v>1089379.56</v>
      </c>
      <c r="D170" s="95">
        <v>173000</v>
      </c>
      <c r="E170" s="96"/>
      <c r="F170" s="96"/>
      <c r="G170" s="96">
        <v>171379.56</v>
      </c>
      <c r="H170" s="96"/>
      <c r="I170" s="97">
        <v>745000</v>
      </c>
      <c r="J170" s="104">
        <f>SUM(K170:P170)</f>
        <v>1011379.56</v>
      </c>
      <c r="K170" s="95">
        <v>173000</v>
      </c>
      <c r="L170" s="96"/>
      <c r="M170" s="96"/>
      <c r="N170" s="96">
        <v>93379.56</v>
      </c>
      <c r="O170" s="96"/>
      <c r="P170" s="97">
        <v>745000</v>
      </c>
      <c r="Q170" s="104">
        <f>SUM(R170:V170)</f>
        <v>0</v>
      </c>
      <c r="R170" s="95"/>
      <c r="S170" s="96"/>
      <c r="T170" s="96"/>
      <c r="U170" s="96"/>
      <c r="V170" s="97"/>
      <c r="W170" s="94">
        <f t="shared" si="38"/>
        <v>78000</v>
      </c>
      <c r="X170" s="135">
        <v>78000</v>
      </c>
      <c r="Y170" s="96"/>
      <c r="Z170" s="96"/>
      <c r="AA170" s="71"/>
    </row>
    <row r="171" spans="1:27" ht="33.75" x14ac:dyDescent="0.25">
      <c r="A171" s="27" t="s">
        <v>76</v>
      </c>
      <c r="B171" s="51" t="s">
        <v>20</v>
      </c>
      <c r="C171" s="104">
        <f t="shared" si="37"/>
        <v>2623071.5699999998</v>
      </c>
      <c r="D171" s="95">
        <v>238346</v>
      </c>
      <c r="E171" s="96"/>
      <c r="F171" s="96"/>
      <c r="G171" s="136"/>
      <c r="H171" s="96">
        <v>32535.57</v>
      </c>
      <c r="I171" s="151">
        <v>2352190</v>
      </c>
      <c r="J171" s="104">
        <f>SUM(K171:P171)</f>
        <v>2560071.5699999998</v>
      </c>
      <c r="K171" s="95">
        <v>238346</v>
      </c>
      <c r="L171" s="96"/>
      <c r="M171" s="96"/>
      <c r="N171" s="136"/>
      <c r="O171" s="96">
        <v>32535.57</v>
      </c>
      <c r="P171" s="151">
        <v>2289190</v>
      </c>
      <c r="Q171" s="104">
        <f>SUM(R171:V171)</f>
        <v>1798571.84</v>
      </c>
      <c r="R171" s="95">
        <v>211355.84</v>
      </c>
      <c r="S171" s="96"/>
      <c r="T171" s="96"/>
      <c r="U171" s="96"/>
      <c r="V171" s="151">
        <v>1587216</v>
      </c>
      <c r="W171" s="94">
        <f t="shared" si="38"/>
        <v>63000</v>
      </c>
      <c r="X171" s="95"/>
      <c r="Y171" s="96"/>
      <c r="Z171" s="96"/>
      <c r="AA171" s="168">
        <v>63000</v>
      </c>
    </row>
    <row r="172" spans="1:27" ht="14.25" customHeight="1" x14ac:dyDescent="0.25">
      <c r="A172" s="27"/>
      <c r="B172" s="63" t="s">
        <v>10</v>
      </c>
      <c r="C172" s="104"/>
      <c r="D172" s="95"/>
      <c r="E172" s="96"/>
      <c r="F172" s="96"/>
      <c r="G172" s="96"/>
      <c r="H172" s="96"/>
      <c r="I172" s="97"/>
      <c r="J172" s="104"/>
      <c r="K172" s="95"/>
      <c r="L172" s="96"/>
      <c r="M172" s="96"/>
      <c r="N172" s="96"/>
      <c r="O172" s="96"/>
      <c r="P172" s="97"/>
      <c r="Q172" s="104"/>
      <c r="R172" s="95"/>
      <c r="S172" s="96"/>
      <c r="T172" s="96"/>
      <c r="U172" s="96"/>
      <c r="V172" s="97"/>
      <c r="W172" s="94"/>
      <c r="X172" s="95"/>
      <c r="Y172" s="96"/>
      <c r="Z172" s="96"/>
      <c r="AA172" s="71"/>
    </row>
    <row r="173" spans="1:27" hidden="1" x14ac:dyDescent="0.25">
      <c r="A173" s="27"/>
      <c r="B173" s="57" t="s">
        <v>61</v>
      </c>
      <c r="C173" s="104">
        <f>SUM(D173:I173)</f>
        <v>0</v>
      </c>
      <c r="D173" s="95"/>
      <c r="E173" s="96"/>
      <c r="F173" s="96"/>
      <c r="G173" s="96"/>
      <c r="H173" s="96"/>
      <c r="I173" s="97"/>
      <c r="J173" s="104"/>
      <c r="K173" s="95"/>
      <c r="L173" s="96"/>
      <c r="M173" s="96"/>
      <c r="N173" s="96"/>
      <c r="O173" s="96"/>
      <c r="P173" s="97"/>
      <c r="Q173" s="104">
        <f>SUM(R173:V173)</f>
        <v>0</v>
      </c>
      <c r="R173" s="95"/>
      <c r="S173" s="96"/>
      <c r="T173" s="96"/>
      <c r="U173" s="96"/>
      <c r="V173" s="97"/>
      <c r="W173" s="94"/>
      <c r="X173" s="95"/>
      <c r="Y173" s="96"/>
      <c r="Z173" s="96"/>
      <c r="AA173" s="71"/>
    </row>
    <row r="174" spans="1:27" x14ac:dyDescent="0.25">
      <c r="A174" s="27"/>
      <c r="B174" s="57" t="s">
        <v>62</v>
      </c>
      <c r="C174" s="104">
        <f>SUM(D174:I174)</f>
        <v>14473</v>
      </c>
      <c r="D174" s="95"/>
      <c r="E174" s="96"/>
      <c r="F174" s="96"/>
      <c r="G174" s="96"/>
      <c r="H174" s="96"/>
      <c r="I174" s="151">
        <v>14473</v>
      </c>
      <c r="J174" s="104">
        <f>SUM(K174:P174)</f>
        <v>14473</v>
      </c>
      <c r="K174" s="95"/>
      <c r="L174" s="96"/>
      <c r="M174" s="96"/>
      <c r="N174" s="96"/>
      <c r="O174" s="96"/>
      <c r="P174" s="151">
        <v>14473</v>
      </c>
      <c r="Q174" s="104">
        <f>SUM(R174:V174)</f>
        <v>0</v>
      </c>
      <c r="R174" s="95"/>
      <c r="S174" s="96"/>
      <c r="T174" s="96"/>
      <c r="U174" s="96"/>
      <c r="V174" s="97"/>
      <c r="W174" s="94"/>
      <c r="X174" s="95"/>
      <c r="Y174" s="96"/>
      <c r="Z174" s="96"/>
      <c r="AA174" s="71"/>
    </row>
    <row r="175" spans="1:27" ht="31.5" x14ac:dyDescent="0.25">
      <c r="A175" s="28"/>
      <c r="B175" s="53" t="s">
        <v>63</v>
      </c>
      <c r="C175" s="94">
        <f>SUM(D175:I175)</f>
        <v>83800</v>
      </c>
      <c r="D175" s="98">
        <f t="shared" ref="D175:I175" si="39">D177</f>
        <v>0</v>
      </c>
      <c r="E175" s="99">
        <f t="shared" si="39"/>
        <v>0</v>
      </c>
      <c r="F175" s="99">
        <f t="shared" si="39"/>
        <v>0</v>
      </c>
      <c r="G175" s="99">
        <f t="shared" si="39"/>
        <v>0</v>
      </c>
      <c r="H175" s="99">
        <f t="shared" si="39"/>
        <v>0</v>
      </c>
      <c r="I175" s="100">
        <f t="shared" si="39"/>
        <v>83800</v>
      </c>
      <c r="J175" s="94">
        <f>SUM(K175:P175)</f>
        <v>83800</v>
      </c>
      <c r="K175" s="98">
        <f t="shared" ref="K175:P175" si="40">K177</f>
        <v>0</v>
      </c>
      <c r="L175" s="99">
        <f t="shared" si="40"/>
        <v>0</v>
      </c>
      <c r="M175" s="99">
        <f t="shared" si="40"/>
        <v>0</v>
      </c>
      <c r="N175" s="99">
        <f t="shared" si="40"/>
        <v>0</v>
      </c>
      <c r="O175" s="99">
        <f t="shared" si="40"/>
        <v>0</v>
      </c>
      <c r="P175" s="100">
        <f t="shared" si="40"/>
        <v>83800</v>
      </c>
      <c r="Q175" s="94">
        <f>SUM(R175:V175)</f>
        <v>73104</v>
      </c>
      <c r="R175" s="98">
        <f>R177</f>
        <v>0</v>
      </c>
      <c r="S175" s="99">
        <f>S177</f>
        <v>0</v>
      </c>
      <c r="T175" s="99">
        <f>T177</f>
        <v>0</v>
      </c>
      <c r="U175" s="99">
        <f>U177</f>
        <v>0</v>
      </c>
      <c r="V175" s="100">
        <f>V177</f>
        <v>73104</v>
      </c>
      <c r="W175" s="94">
        <f>SUM(X175:AA175)</f>
        <v>0</v>
      </c>
      <c r="X175" s="98">
        <f>X177</f>
        <v>0</v>
      </c>
      <c r="Y175" s="99"/>
      <c r="Z175" s="99"/>
      <c r="AA175" s="72">
        <f>AA177</f>
        <v>0</v>
      </c>
    </row>
    <row r="176" spans="1:27" x14ac:dyDescent="0.25">
      <c r="A176" s="29"/>
      <c r="B176" s="4" t="s">
        <v>10</v>
      </c>
      <c r="C176" s="137"/>
      <c r="D176" s="138"/>
      <c r="E176" s="139"/>
      <c r="F176" s="139"/>
      <c r="G176" s="139"/>
      <c r="H176" s="139"/>
      <c r="I176" s="140"/>
      <c r="J176" s="137"/>
      <c r="K176" s="138"/>
      <c r="L176" s="139"/>
      <c r="M176" s="139"/>
      <c r="N176" s="139"/>
      <c r="O176" s="139"/>
      <c r="P176" s="140"/>
      <c r="Q176" s="137"/>
      <c r="R176" s="138"/>
      <c r="S176" s="139"/>
      <c r="T176" s="139"/>
      <c r="U176" s="96"/>
      <c r="V176" s="97"/>
      <c r="W176" s="94"/>
      <c r="X176" s="95"/>
      <c r="Y176" s="96"/>
      <c r="Z176" s="96"/>
      <c r="AA176" s="71"/>
    </row>
    <row r="177" spans="1:27" ht="33.75" x14ac:dyDescent="0.25">
      <c r="A177" s="29" t="s">
        <v>76</v>
      </c>
      <c r="B177" s="51" t="s">
        <v>20</v>
      </c>
      <c r="C177" s="94">
        <f>SUM(D177:I177)</f>
        <v>83800</v>
      </c>
      <c r="D177" s="138"/>
      <c r="E177" s="139"/>
      <c r="F177" s="139"/>
      <c r="G177" s="139"/>
      <c r="H177" s="139"/>
      <c r="I177" s="140">
        <v>83800</v>
      </c>
      <c r="J177" s="94">
        <f>SUM(K177:P177)</f>
        <v>83800</v>
      </c>
      <c r="K177" s="138"/>
      <c r="L177" s="139"/>
      <c r="M177" s="139"/>
      <c r="N177" s="139"/>
      <c r="O177" s="139"/>
      <c r="P177" s="140">
        <v>83800</v>
      </c>
      <c r="Q177" s="94">
        <f>SUM(R177:V177)</f>
        <v>73104</v>
      </c>
      <c r="R177" s="138"/>
      <c r="S177" s="139"/>
      <c r="T177" s="139"/>
      <c r="U177" s="96"/>
      <c r="V177" s="97">
        <v>73104</v>
      </c>
      <c r="W177" s="94">
        <f>SUM(X177:AA177)</f>
        <v>0</v>
      </c>
      <c r="X177" s="95"/>
      <c r="Y177" s="96"/>
      <c r="Z177" s="96"/>
      <c r="AA177" s="71"/>
    </row>
    <row r="178" spans="1:27" ht="21" x14ac:dyDescent="0.25">
      <c r="A178" s="30"/>
      <c r="B178" s="5" t="s">
        <v>97</v>
      </c>
      <c r="C178" s="90">
        <f>SUM(D178:I178)</f>
        <v>427600</v>
      </c>
      <c r="D178" s="91">
        <f t="shared" ref="D178:I178" si="41">SUM(D180:D181)</f>
        <v>0</v>
      </c>
      <c r="E178" s="92">
        <f t="shared" si="41"/>
        <v>0</v>
      </c>
      <c r="F178" s="92">
        <f t="shared" si="41"/>
        <v>0</v>
      </c>
      <c r="G178" s="92">
        <f t="shared" si="41"/>
        <v>0</v>
      </c>
      <c r="H178" s="92">
        <f t="shared" si="41"/>
        <v>600</v>
      </c>
      <c r="I178" s="93">
        <f t="shared" si="41"/>
        <v>427000</v>
      </c>
      <c r="J178" s="90">
        <f>SUM(K178:P178)</f>
        <v>426100</v>
      </c>
      <c r="K178" s="91">
        <f t="shared" ref="K178:P178" si="42">K180</f>
        <v>0</v>
      </c>
      <c r="L178" s="92">
        <f t="shared" si="42"/>
        <v>0</v>
      </c>
      <c r="M178" s="92">
        <f t="shared" si="42"/>
        <v>0</v>
      </c>
      <c r="N178" s="92">
        <f t="shared" si="42"/>
        <v>0</v>
      </c>
      <c r="O178" s="92">
        <f t="shared" si="42"/>
        <v>600</v>
      </c>
      <c r="P178" s="93">
        <f t="shared" si="42"/>
        <v>425500</v>
      </c>
      <c r="Q178" s="90">
        <f>SUM(R178:V178)</f>
        <v>364524</v>
      </c>
      <c r="R178" s="98">
        <f>SUM(R180:R181)</f>
        <v>0</v>
      </c>
      <c r="S178" s="99">
        <f>SUM(S180:S181)</f>
        <v>0</v>
      </c>
      <c r="T178" s="99">
        <f>SUM(T180:T181)</f>
        <v>0</v>
      </c>
      <c r="U178" s="99">
        <f>SUM(U180:U181)</f>
        <v>0</v>
      </c>
      <c r="V178" s="100">
        <f>SUM(V180:V181)</f>
        <v>364524</v>
      </c>
      <c r="W178" s="94">
        <f>SUM(X178:AA178)</f>
        <v>1500</v>
      </c>
      <c r="X178" s="98"/>
      <c r="Y178" s="99"/>
      <c r="Z178" s="99"/>
      <c r="AA178" s="72">
        <f>AA180+AA181</f>
        <v>1500</v>
      </c>
    </row>
    <row r="179" spans="1:27" x14ac:dyDescent="0.25">
      <c r="A179" s="31"/>
      <c r="B179" s="63" t="s">
        <v>10</v>
      </c>
      <c r="C179" s="90"/>
      <c r="D179" s="138"/>
      <c r="E179" s="139"/>
      <c r="F179" s="139"/>
      <c r="G179" s="139"/>
      <c r="H179" s="139"/>
      <c r="I179" s="140"/>
      <c r="J179" s="90"/>
      <c r="K179" s="138"/>
      <c r="L179" s="139"/>
      <c r="M179" s="139"/>
      <c r="N179" s="139"/>
      <c r="O179" s="139"/>
      <c r="P179" s="140"/>
      <c r="Q179" s="90"/>
      <c r="R179" s="138"/>
      <c r="S179" s="139"/>
      <c r="T179" s="139"/>
      <c r="U179" s="96"/>
      <c r="V179" s="97"/>
      <c r="W179" s="94"/>
      <c r="X179" s="95"/>
      <c r="Y179" s="96"/>
      <c r="Z179" s="96"/>
      <c r="AA179" s="71"/>
    </row>
    <row r="180" spans="1:27" ht="33" customHeight="1" x14ac:dyDescent="0.25">
      <c r="A180" s="27" t="s">
        <v>73</v>
      </c>
      <c r="B180" s="50" t="s">
        <v>17</v>
      </c>
      <c r="C180" s="94">
        <f>SUM(D180:I180)</f>
        <v>427600</v>
      </c>
      <c r="D180" s="95"/>
      <c r="E180" s="96"/>
      <c r="F180" s="96"/>
      <c r="G180" s="96"/>
      <c r="H180" s="96">
        <v>600</v>
      </c>
      <c r="I180" s="97">
        <v>427000</v>
      </c>
      <c r="J180" s="94">
        <f>SUM(K180:P180)</f>
        <v>426100</v>
      </c>
      <c r="K180" s="95"/>
      <c r="L180" s="96"/>
      <c r="M180" s="96"/>
      <c r="N180" s="96"/>
      <c r="O180" s="96">
        <v>600</v>
      </c>
      <c r="P180" s="97">
        <v>425500</v>
      </c>
      <c r="Q180" s="94">
        <f>SUM(R180:V180)</f>
        <v>364524</v>
      </c>
      <c r="R180" s="95"/>
      <c r="S180" s="96"/>
      <c r="T180" s="96"/>
      <c r="U180" s="96"/>
      <c r="V180" s="97">
        <v>364524</v>
      </c>
      <c r="W180" s="94">
        <f>SUM(X180:AA180)</f>
        <v>1500</v>
      </c>
      <c r="X180" s="95"/>
      <c r="Y180" s="96"/>
      <c r="Z180" s="96"/>
      <c r="AA180" s="71">
        <v>1500</v>
      </c>
    </row>
    <row r="181" spans="1:27" ht="0.75" hidden="1" customHeight="1" x14ac:dyDescent="0.25">
      <c r="A181" s="27"/>
      <c r="B181" s="57"/>
      <c r="C181" s="94">
        <f>SUM(D181:I181)</f>
        <v>0</v>
      </c>
      <c r="D181" s="95"/>
      <c r="E181" s="96"/>
      <c r="F181" s="96"/>
      <c r="G181" s="96"/>
      <c r="H181" s="96"/>
      <c r="I181" s="97"/>
      <c r="J181" s="94">
        <f>SUM(K181:P181)</f>
        <v>0</v>
      </c>
      <c r="K181" s="95"/>
      <c r="L181" s="96"/>
      <c r="M181" s="96"/>
      <c r="N181" s="96"/>
      <c r="O181" s="96"/>
      <c r="P181" s="97"/>
      <c r="Q181" s="94">
        <f>SUM(R181:V181)</f>
        <v>0</v>
      </c>
      <c r="R181" s="95"/>
      <c r="S181" s="96"/>
      <c r="T181" s="96"/>
      <c r="U181" s="96"/>
      <c r="V181" s="97"/>
      <c r="W181" s="94">
        <f>SUM(X181:AA181)</f>
        <v>0</v>
      </c>
      <c r="X181" s="95"/>
      <c r="Y181" s="96"/>
      <c r="Z181" s="96"/>
      <c r="AA181" s="71"/>
    </row>
    <row r="182" spans="1:27" ht="21" x14ac:dyDescent="0.25">
      <c r="A182" s="30"/>
      <c r="B182" s="5" t="s">
        <v>96</v>
      </c>
      <c r="C182" s="90">
        <f>SUM(D182:I182)</f>
        <v>813303.41</v>
      </c>
      <c r="D182" s="91">
        <f>D185+D184</f>
        <v>0</v>
      </c>
      <c r="E182" s="92">
        <f>E185+E184</f>
        <v>0</v>
      </c>
      <c r="F182" s="92">
        <f>F185+F184</f>
        <v>157687</v>
      </c>
      <c r="G182" s="92">
        <f>G185+G184</f>
        <v>0</v>
      </c>
      <c r="H182" s="92">
        <f>H185+H184</f>
        <v>14561.41</v>
      </c>
      <c r="I182" s="100">
        <f>SUM(I184,I185)</f>
        <v>641055</v>
      </c>
      <c r="J182" s="90">
        <f>SUM(K182:P182)</f>
        <v>583961.41</v>
      </c>
      <c r="K182" s="91">
        <f>K185</f>
        <v>0</v>
      </c>
      <c r="L182" s="92">
        <f>L185</f>
        <v>0</v>
      </c>
      <c r="M182" s="92"/>
      <c r="N182" s="92"/>
      <c r="O182" s="92">
        <f>O185+O184</f>
        <v>14561.41</v>
      </c>
      <c r="P182" s="100">
        <f>SUM(P184,P185)</f>
        <v>569400</v>
      </c>
      <c r="Q182" s="90">
        <f>SUM(R182:V182)</f>
        <v>419716</v>
      </c>
      <c r="R182" s="91">
        <f>R185</f>
        <v>0</v>
      </c>
      <c r="S182" s="92">
        <f>S185</f>
        <v>0</v>
      </c>
      <c r="T182" s="92"/>
      <c r="U182" s="99">
        <f>U185+U184</f>
        <v>0</v>
      </c>
      <c r="V182" s="100">
        <f>V185+V184</f>
        <v>419716</v>
      </c>
      <c r="W182" s="127">
        <f>SUM(X182:AA182)</f>
        <v>229342</v>
      </c>
      <c r="X182" s="98">
        <f>SUM(X184,X185)</f>
        <v>0</v>
      </c>
      <c r="Y182" s="92">
        <f>Y185+Y184</f>
        <v>157687</v>
      </c>
      <c r="Z182" s="99">
        <f>SUM(Z184,Z185)</f>
        <v>0</v>
      </c>
      <c r="AA182" s="72">
        <f>SUM(AA184,AA185)</f>
        <v>71655</v>
      </c>
    </row>
    <row r="183" spans="1:27" x14ac:dyDescent="0.25">
      <c r="A183" s="31"/>
      <c r="B183" s="63" t="s">
        <v>10</v>
      </c>
      <c r="C183" s="90"/>
      <c r="D183" s="138"/>
      <c r="E183" s="139"/>
      <c r="F183" s="139"/>
      <c r="G183" s="139"/>
      <c r="H183" s="139"/>
      <c r="I183" s="140"/>
      <c r="J183" s="90"/>
      <c r="K183" s="138"/>
      <c r="L183" s="139"/>
      <c r="M183" s="139"/>
      <c r="N183" s="139"/>
      <c r="O183" s="139"/>
      <c r="P183" s="140"/>
      <c r="Q183" s="90"/>
      <c r="R183" s="138"/>
      <c r="S183" s="139"/>
      <c r="T183" s="139"/>
      <c r="U183" s="96"/>
      <c r="V183" s="97"/>
      <c r="W183" s="94"/>
      <c r="X183" s="95"/>
      <c r="Y183" s="96"/>
      <c r="Z183" s="96"/>
      <c r="AA183" s="71"/>
    </row>
    <row r="184" spans="1:27" ht="33.75" x14ac:dyDescent="0.25">
      <c r="A184" s="32" t="s">
        <v>73</v>
      </c>
      <c r="B184" s="50" t="s">
        <v>17</v>
      </c>
      <c r="C184" s="90">
        <f>SUM(SUM(D184,E184,H184,I184))</f>
        <v>589961.41</v>
      </c>
      <c r="D184" s="138"/>
      <c r="E184" s="139"/>
      <c r="F184" s="139"/>
      <c r="G184" s="139"/>
      <c r="H184" s="139">
        <v>14561.41</v>
      </c>
      <c r="I184" s="140">
        <v>575400</v>
      </c>
      <c r="J184" s="90">
        <f>SUM(K184,L184,O184,P184)</f>
        <v>583961.41</v>
      </c>
      <c r="K184" s="138"/>
      <c r="L184" s="139"/>
      <c r="M184" s="139"/>
      <c r="N184" s="139"/>
      <c r="O184" s="139">
        <v>14561.41</v>
      </c>
      <c r="P184" s="140">
        <v>569400</v>
      </c>
      <c r="Q184" s="94">
        <f>SUM(R184:V184)</f>
        <v>419716</v>
      </c>
      <c r="R184" s="138"/>
      <c r="S184" s="139"/>
      <c r="T184" s="139"/>
      <c r="U184" s="96"/>
      <c r="V184" s="97">
        <v>419716</v>
      </c>
      <c r="W184" s="94">
        <f>SUM(X184:AA184)</f>
        <v>6000</v>
      </c>
      <c r="X184" s="95"/>
      <c r="Y184" s="96"/>
      <c r="Z184" s="96"/>
      <c r="AA184" s="71">
        <v>6000</v>
      </c>
    </row>
    <row r="185" spans="1:27" x14ac:dyDescent="0.25">
      <c r="A185" s="27" t="s">
        <v>77</v>
      </c>
      <c r="B185" s="82" t="s">
        <v>64</v>
      </c>
      <c r="C185" s="94">
        <f t="shared" ref="C185:C192" si="43">SUM(D185:I185)</f>
        <v>223342</v>
      </c>
      <c r="D185" s="95"/>
      <c r="E185" s="96"/>
      <c r="F185" s="96">
        <v>157687</v>
      </c>
      <c r="G185" s="96"/>
      <c r="H185" s="96"/>
      <c r="I185" s="97">
        <v>65655</v>
      </c>
      <c r="J185" s="94">
        <f>SUM(K185:P185)</f>
        <v>0</v>
      </c>
      <c r="K185" s="95"/>
      <c r="L185" s="96"/>
      <c r="M185" s="136"/>
      <c r="N185" s="96"/>
      <c r="O185" s="96"/>
      <c r="P185" s="97"/>
      <c r="Q185" s="94">
        <f>SUM(R185:V185)</f>
        <v>0</v>
      </c>
      <c r="R185" s="95"/>
      <c r="S185" s="96"/>
      <c r="T185" s="96"/>
      <c r="U185" s="96"/>
      <c r="V185" s="97"/>
      <c r="W185" s="127">
        <f t="shared" ref="W185:W192" si="44">SUM(X185:AA185)</f>
        <v>223342</v>
      </c>
      <c r="X185" s="95"/>
      <c r="Y185" s="96">
        <v>157687</v>
      </c>
      <c r="Z185" s="96"/>
      <c r="AA185" s="71">
        <v>65655</v>
      </c>
    </row>
    <row r="186" spans="1:27" hidden="1" x14ac:dyDescent="0.25">
      <c r="A186" s="27"/>
      <c r="B186" s="4"/>
      <c r="C186" s="94">
        <f t="shared" si="43"/>
        <v>0</v>
      </c>
      <c r="D186" s="95"/>
      <c r="E186" s="96"/>
      <c r="F186" s="96"/>
      <c r="G186" s="96"/>
      <c r="H186" s="96"/>
      <c r="I186" s="97"/>
      <c r="J186" s="94"/>
      <c r="K186" s="95"/>
      <c r="L186" s="96"/>
      <c r="M186" s="96"/>
      <c r="N186" s="96"/>
      <c r="O186" s="96"/>
      <c r="P186" s="97"/>
      <c r="Q186" s="94"/>
      <c r="R186" s="95"/>
      <c r="S186" s="96"/>
      <c r="T186" s="96"/>
      <c r="U186" s="96"/>
      <c r="V186" s="97"/>
      <c r="W186" s="94"/>
      <c r="X186" s="95"/>
      <c r="Y186" s="96"/>
      <c r="Z186" s="96"/>
      <c r="AA186" s="71"/>
    </row>
    <row r="187" spans="1:27" x14ac:dyDescent="0.25">
      <c r="A187" s="28"/>
      <c r="B187" s="5" t="s">
        <v>65</v>
      </c>
      <c r="C187" s="94">
        <f t="shared" si="43"/>
        <v>121600</v>
      </c>
      <c r="D187" s="98">
        <f>D191+D189</f>
        <v>0</v>
      </c>
      <c r="E187" s="99">
        <f>E191</f>
        <v>0</v>
      </c>
      <c r="F187" s="99"/>
      <c r="G187" s="99"/>
      <c r="H187" s="99">
        <f>SUM(H189,H191)</f>
        <v>6000</v>
      </c>
      <c r="I187" s="117">
        <f>SUM(I189:I190)</f>
        <v>115600</v>
      </c>
      <c r="J187" s="94">
        <f>SUM(K187:P187)</f>
        <v>117900</v>
      </c>
      <c r="K187" s="98">
        <f>SUM(K189,K191)</f>
        <v>0</v>
      </c>
      <c r="L187" s="99">
        <f>SUM(L189,L191)</f>
        <v>0</v>
      </c>
      <c r="M187" s="99"/>
      <c r="N187" s="99"/>
      <c r="O187" s="99">
        <f>SUM(O189,O191)</f>
        <v>3000</v>
      </c>
      <c r="P187" s="100">
        <f>SUM(P189,P191)</f>
        <v>114900</v>
      </c>
      <c r="Q187" s="94">
        <f>SUM(R187:V187)</f>
        <v>93720</v>
      </c>
      <c r="R187" s="98">
        <f>SUM(R189,R191)</f>
        <v>0</v>
      </c>
      <c r="S187" s="99">
        <f>SUM(S189,S191)</f>
        <v>0</v>
      </c>
      <c r="T187" s="99"/>
      <c r="U187" s="99">
        <f>SUM(U189,U191)</f>
        <v>0</v>
      </c>
      <c r="V187" s="100">
        <f>SUM(V189,V191)</f>
        <v>93720</v>
      </c>
      <c r="W187" s="94">
        <f t="shared" si="44"/>
        <v>3700</v>
      </c>
      <c r="X187" s="98"/>
      <c r="Y187" s="99"/>
      <c r="Z187" s="119">
        <f>SUM(Z189:Z190)</f>
        <v>3000</v>
      </c>
      <c r="AA187" s="75">
        <f>SUM(AA189:AA190)</f>
        <v>700</v>
      </c>
    </row>
    <row r="188" spans="1:27" x14ac:dyDescent="0.25">
      <c r="A188" s="27"/>
      <c r="B188" s="63" t="s">
        <v>10</v>
      </c>
      <c r="C188" s="94">
        <f t="shared" si="43"/>
        <v>0</v>
      </c>
      <c r="D188" s="95"/>
      <c r="E188" s="96"/>
      <c r="F188" s="96"/>
      <c r="G188" s="96"/>
      <c r="H188" s="96"/>
      <c r="I188" s="97"/>
      <c r="J188" s="94"/>
      <c r="K188" s="95"/>
      <c r="L188" s="96"/>
      <c r="M188" s="96"/>
      <c r="N188" s="96"/>
      <c r="O188" s="96"/>
      <c r="P188" s="97"/>
      <c r="Q188" s="104"/>
      <c r="R188" s="95"/>
      <c r="S188" s="96"/>
      <c r="T188" s="96"/>
      <c r="U188" s="96"/>
      <c r="V188" s="97"/>
      <c r="W188" s="94">
        <f t="shared" si="44"/>
        <v>0</v>
      </c>
      <c r="X188" s="95"/>
      <c r="Y188" s="96"/>
      <c r="Z188" s="96"/>
      <c r="AA188" s="71"/>
    </row>
    <row r="189" spans="1:27" ht="33.75" x14ac:dyDescent="0.25">
      <c r="A189" s="27" t="s">
        <v>73</v>
      </c>
      <c r="B189" s="50" t="s">
        <v>17</v>
      </c>
      <c r="C189" s="94">
        <f t="shared" si="43"/>
        <v>121600</v>
      </c>
      <c r="D189" s="95"/>
      <c r="E189" s="96"/>
      <c r="F189" s="96"/>
      <c r="G189" s="96"/>
      <c r="H189" s="139">
        <v>6000</v>
      </c>
      <c r="I189" s="140">
        <v>115600</v>
      </c>
      <c r="J189" s="94">
        <f>SUM(K189:P189)</f>
        <v>117900</v>
      </c>
      <c r="K189" s="95"/>
      <c r="L189" s="96"/>
      <c r="M189" s="96"/>
      <c r="N189" s="96"/>
      <c r="O189" s="139">
        <v>3000</v>
      </c>
      <c r="P189" s="140">
        <v>114900</v>
      </c>
      <c r="Q189" s="94">
        <f>SUM(R189:V189)</f>
        <v>93720</v>
      </c>
      <c r="R189" s="95"/>
      <c r="S189" s="96"/>
      <c r="T189" s="96"/>
      <c r="U189" s="96"/>
      <c r="V189" s="97">
        <v>93720</v>
      </c>
      <c r="W189" s="94">
        <f t="shared" si="44"/>
        <v>3700</v>
      </c>
      <c r="X189" s="95"/>
      <c r="Y189" s="96"/>
      <c r="Z189" s="96">
        <v>3000</v>
      </c>
      <c r="AA189" s="71">
        <v>700</v>
      </c>
    </row>
    <row r="190" spans="1:27" x14ac:dyDescent="0.25">
      <c r="A190" s="27" t="s">
        <v>77</v>
      </c>
      <c r="B190" s="4" t="s">
        <v>44</v>
      </c>
      <c r="C190" s="94">
        <f t="shared" si="43"/>
        <v>0</v>
      </c>
      <c r="D190" s="95"/>
      <c r="E190" s="96"/>
      <c r="F190" s="96"/>
      <c r="G190" s="96"/>
      <c r="H190" s="96"/>
      <c r="I190" s="97"/>
      <c r="J190" s="94"/>
      <c r="K190" s="95"/>
      <c r="L190" s="96"/>
      <c r="M190" s="96"/>
      <c r="N190" s="96"/>
      <c r="O190" s="96"/>
      <c r="P190" s="97"/>
      <c r="Q190" s="94"/>
      <c r="R190" s="95"/>
      <c r="S190" s="96"/>
      <c r="T190" s="96"/>
      <c r="U190" s="96"/>
      <c r="V190" s="97"/>
      <c r="W190" s="94">
        <f t="shared" si="44"/>
        <v>0</v>
      </c>
      <c r="X190" s="95"/>
      <c r="Y190" s="96"/>
      <c r="Z190" s="96"/>
      <c r="AA190" s="71"/>
    </row>
    <row r="191" spans="1:27" ht="22.5" hidden="1" x14ac:dyDescent="0.25">
      <c r="A191" s="27" t="s">
        <v>75</v>
      </c>
      <c r="B191" s="51" t="s">
        <v>19</v>
      </c>
      <c r="C191" s="94">
        <f t="shared" si="43"/>
        <v>0</v>
      </c>
      <c r="D191" s="95"/>
      <c r="E191" s="96"/>
      <c r="F191" s="96"/>
      <c r="G191" s="96"/>
      <c r="H191" s="96"/>
      <c r="I191" s="97"/>
      <c r="J191" s="94">
        <f>SUM(K191:P191)</f>
        <v>0</v>
      </c>
      <c r="K191" s="95"/>
      <c r="L191" s="96"/>
      <c r="M191" s="96"/>
      <c r="N191" s="96"/>
      <c r="O191" s="96"/>
      <c r="P191" s="97"/>
      <c r="Q191" s="94">
        <f>SUM(R191:V191)</f>
        <v>0</v>
      </c>
      <c r="R191" s="95"/>
      <c r="S191" s="96"/>
      <c r="T191" s="96"/>
      <c r="U191" s="96"/>
      <c r="V191" s="97"/>
      <c r="W191" s="94">
        <f t="shared" si="44"/>
        <v>0</v>
      </c>
      <c r="X191" s="95"/>
      <c r="Y191" s="96"/>
      <c r="Z191" s="96"/>
      <c r="AA191" s="71"/>
    </row>
    <row r="192" spans="1:27" ht="21" x14ac:dyDescent="0.25">
      <c r="A192" s="17"/>
      <c r="B192" s="53" t="s">
        <v>98</v>
      </c>
      <c r="C192" s="94">
        <f t="shared" si="43"/>
        <v>42600</v>
      </c>
      <c r="D192" s="98">
        <f>D194</f>
        <v>0</v>
      </c>
      <c r="E192" s="99">
        <f>E194</f>
        <v>0</v>
      </c>
      <c r="F192" s="99"/>
      <c r="G192" s="99"/>
      <c r="H192" s="99">
        <f>H194</f>
        <v>0</v>
      </c>
      <c r="I192" s="100">
        <f>I194+I197</f>
        <v>42600</v>
      </c>
      <c r="J192" s="94">
        <f>SUM(K192:P192)</f>
        <v>42600</v>
      </c>
      <c r="K192" s="98">
        <f>K194</f>
        <v>0</v>
      </c>
      <c r="L192" s="99">
        <f>L194</f>
        <v>0</v>
      </c>
      <c r="M192" s="99"/>
      <c r="N192" s="99"/>
      <c r="O192" s="99">
        <f>O194</f>
        <v>0</v>
      </c>
      <c r="P192" s="100">
        <f>P194+P197</f>
        <v>42600</v>
      </c>
      <c r="Q192" s="104">
        <f>SUM(R192:V192)</f>
        <v>0</v>
      </c>
      <c r="R192" s="98">
        <f>R194</f>
        <v>0</v>
      </c>
      <c r="S192" s="99">
        <f t="shared" ref="S192:AA192" si="45">S194</f>
        <v>0</v>
      </c>
      <c r="T192" s="99"/>
      <c r="U192" s="99">
        <f t="shared" si="45"/>
        <v>0</v>
      </c>
      <c r="V192" s="100">
        <f t="shared" si="45"/>
        <v>0</v>
      </c>
      <c r="W192" s="94">
        <f t="shared" si="44"/>
        <v>0</v>
      </c>
      <c r="X192" s="98">
        <f t="shared" si="45"/>
        <v>0</v>
      </c>
      <c r="Y192" s="99"/>
      <c r="Z192" s="99"/>
      <c r="AA192" s="72">
        <f t="shared" si="45"/>
        <v>0</v>
      </c>
    </row>
    <row r="193" spans="1:27" x14ac:dyDescent="0.25">
      <c r="A193" s="26"/>
      <c r="B193" s="63" t="s">
        <v>10</v>
      </c>
      <c r="C193" s="94"/>
      <c r="D193" s="95"/>
      <c r="E193" s="96"/>
      <c r="F193" s="96"/>
      <c r="G193" s="96"/>
      <c r="H193" s="96"/>
      <c r="I193" s="97"/>
      <c r="J193" s="94"/>
      <c r="K193" s="95"/>
      <c r="L193" s="96"/>
      <c r="M193" s="96"/>
      <c r="N193" s="96"/>
      <c r="O193" s="96"/>
      <c r="P193" s="97"/>
      <c r="Q193" s="94"/>
      <c r="R193" s="95"/>
      <c r="S193" s="96"/>
      <c r="T193" s="96"/>
      <c r="U193" s="96"/>
      <c r="V193" s="97"/>
      <c r="W193" s="94"/>
      <c r="X193" s="95"/>
      <c r="Y193" s="96"/>
      <c r="Z193" s="96"/>
      <c r="AA193" s="71"/>
    </row>
    <row r="194" spans="1:27" ht="35.25" customHeight="1" x14ac:dyDescent="0.25">
      <c r="A194" s="27" t="s">
        <v>76</v>
      </c>
      <c r="B194" s="51" t="s">
        <v>20</v>
      </c>
      <c r="C194" s="104">
        <f>SUM(D194:I194)</f>
        <v>31000</v>
      </c>
      <c r="D194" s="95"/>
      <c r="E194" s="96"/>
      <c r="F194" s="96"/>
      <c r="G194" s="96"/>
      <c r="H194" s="96"/>
      <c r="I194" s="97">
        <v>31000</v>
      </c>
      <c r="J194" s="104">
        <f>SUM(K194:P194)</f>
        <v>31000</v>
      </c>
      <c r="K194" s="95"/>
      <c r="L194" s="96"/>
      <c r="M194" s="96"/>
      <c r="N194" s="96"/>
      <c r="O194" s="96"/>
      <c r="P194" s="97">
        <v>31000</v>
      </c>
      <c r="Q194" s="104">
        <f>SUM(R194:V194)</f>
        <v>0</v>
      </c>
      <c r="R194" s="95"/>
      <c r="S194" s="96"/>
      <c r="T194" s="96"/>
      <c r="U194" s="96"/>
      <c r="V194" s="97"/>
      <c r="W194" s="94">
        <f>SUM(X194:AA194)</f>
        <v>0</v>
      </c>
      <c r="X194" s="95"/>
      <c r="Y194" s="96"/>
      <c r="Z194" s="96"/>
      <c r="AA194" s="71">
        <f>AA196+AA197</f>
        <v>0</v>
      </c>
    </row>
    <row r="195" spans="1:27" x14ac:dyDescent="0.25">
      <c r="A195" s="27"/>
      <c r="B195" s="63" t="s">
        <v>10</v>
      </c>
      <c r="C195" s="94"/>
      <c r="D195" s="95"/>
      <c r="E195" s="96"/>
      <c r="F195" s="96"/>
      <c r="G195" s="96"/>
      <c r="H195" s="96"/>
      <c r="I195" s="97"/>
      <c r="J195" s="94"/>
      <c r="K195" s="95"/>
      <c r="L195" s="96"/>
      <c r="M195" s="96"/>
      <c r="N195" s="96"/>
      <c r="O195" s="96"/>
      <c r="P195" s="97"/>
      <c r="Q195" s="94"/>
      <c r="R195" s="95"/>
      <c r="S195" s="96"/>
      <c r="T195" s="96"/>
      <c r="U195" s="96"/>
      <c r="V195" s="97"/>
      <c r="W195" s="94"/>
      <c r="X195" s="95"/>
      <c r="Y195" s="96"/>
      <c r="Z195" s="96"/>
      <c r="AA195" s="71"/>
    </row>
    <row r="196" spans="1:27" ht="22.5" x14ac:dyDescent="0.25">
      <c r="A196" s="27"/>
      <c r="B196" s="57" t="s">
        <v>66</v>
      </c>
      <c r="C196" s="94">
        <f>SUM(D196:I196)</f>
        <v>31000</v>
      </c>
      <c r="D196" s="95"/>
      <c r="E196" s="96"/>
      <c r="F196" s="96"/>
      <c r="G196" s="96"/>
      <c r="H196" s="96"/>
      <c r="I196" s="97">
        <v>31000</v>
      </c>
      <c r="J196" s="94">
        <f>SUM(K196:P196)</f>
        <v>31000</v>
      </c>
      <c r="K196" s="95"/>
      <c r="L196" s="96"/>
      <c r="M196" s="96"/>
      <c r="N196" s="96"/>
      <c r="O196" s="96"/>
      <c r="P196" s="97">
        <v>31000</v>
      </c>
      <c r="Q196" s="94">
        <f>SUM(R196:V196)</f>
        <v>0</v>
      </c>
      <c r="R196" s="95"/>
      <c r="S196" s="96"/>
      <c r="T196" s="96"/>
      <c r="U196" s="96"/>
      <c r="V196" s="97"/>
      <c r="W196" s="94">
        <f>SUM(X196:AA196)</f>
        <v>0</v>
      </c>
      <c r="X196" s="95"/>
      <c r="Y196" s="96"/>
      <c r="Z196" s="96"/>
      <c r="AA196" s="71"/>
    </row>
    <row r="197" spans="1:27" ht="23.25" thickBot="1" x14ac:dyDescent="0.3">
      <c r="A197" s="43"/>
      <c r="B197" s="64" t="s">
        <v>67</v>
      </c>
      <c r="C197" s="104">
        <f>SUM(D197:I197)</f>
        <v>11600</v>
      </c>
      <c r="D197" s="105"/>
      <c r="E197" s="106"/>
      <c r="F197" s="106"/>
      <c r="G197" s="106"/>
      <c r="H197" s="106"/>
      <c r="I197" s="107">
        <v>11600</v>
      </c>
      <c r="J197" s="104">
        <f>SUM(K197:P197)</f>
        <v>11600</v>
      </c>
      <c r="K197" s="105"/>
      <c r="L197" s="106"/>
      <c r="M197" s="106"/>
      <c r="N197" s="106"/>
      <c r="O197" s="106"/>
      <c r="P197" s="107">
        <v>11600</v>
      </c>
      <c r="Q197" s="104"/>
      <c r="R197" s="105"/>
      <c r="S197" s="106"/>
      <c r="T197" s="106"/>
      <c r="U197" s="106"/>
      <c r="V197" s="107"/>
      <c r="W197" s="104">
        <f>SUM(X197:AA197)</f>
        <v>0</v>
      </c>
      <c r="X197" s="105"/>
      <c r="Y197" s="106"/>
      <c r="Z197" s="106"/>
      <c r="AA197" s="73"/>
    </row>
    <row r="198" spans="1:27" ht="15.75" thickBot="1" x14ac:dyDescent="0.3">
      <c r="A198" s="44"/>
      <c r="B198" s="65" t="s">
        <v>68</v>
      </c>
      <c r="C198" s="152">
        <f>SUM(C21,C64,C97,C118,C127,C192,C148)</f>
        <v>29266589.689999998</v>
      </c>
      <c r="D198" s="110">
        <f>SUM(D21,D64,D97,D118,D127,D192,D197,D148)</f>
        <v>2627880</v>
      </c>
      <c r="E198" s="111">
        <f>SUM(E21,E64,E97,E118,E127,E192,E197,E148)</f>
        <v>5260200.0000000009</v>
      </c>
      <c r="F198" s="89">
        <f>SUM(F21,F64,F97,F118,F127,F192,F197,F148)</f>
        <v>3353212.45</v>
      </c>
      <c r="G198" s="89">
        <f>SUM(G21,G64,G97,G118,G127,G192,G197,G148)</f>
        <v>726624.56</v>
      </c>
      <c r="H198" s="89">
        <f>SUM(H21,H64,H97,H118,H127,H192,H197,H148)</f>
        <v>916201.49</v>
      </c>
      <c r="I198" s="86">
        <f>SUM(I21,I64,I97,I118,I127,I192,I148)</f>
        <v>16382471.189999999</v>
      </c>
      <c r="J198" s="154">
        <f t="shared" ref="J198:P198" si="46">SUM(J21,J64,J97,J118,J127,J192,J148)</f>
        <v>23017714.380000003</v>
      </c>
      <c r="K198" s="155">
        <f t="shared" si="46"/>
        <v>2627880</v>
      </c>
      <c r="L198" s="89">
        <f t="shared" si="46"/>
        <v>5260200.0000000009</v>
      </c>
      <c r="M198" s="89">
        <f t="shared" si="46"/>
        <v>261036.45</v>
      </c>
      <c r="N198" s="89">
        <f t="shared" si="46"/>
        <v>233624.56</v>
      </c>
      <c r="O198" s="89">
        <f t="shared" si="46"/>
        <v>909599.98</v>
      </c>
      <c r="P198" s="86">
        <f t="shared" si="46"/>
        <v>13725373.390000001</v>
      </c>
      <c r="Q198" s="154">
        <f t="shared" ref="Q198:V198" si="47">SUM(Q21,Q64,Q97,Q118,Q127,Q192,Q197,Q148)</f>
        <v>13682112.159999998</v>
      </c>
      <c r="R198" s="155">
        <f t="shared" si="47"/>
        <v>1486139.9600000002</v>
      </c>
      <c r="S198" s="89">
        <f t="shared" si="47"/>
        <v>4905372.67</v>
      </c>
      <c r="T198" s="89">
        <f t="shared" si="47"/>
        <v>41642.81</v>
      </c>
      <c r="U198" s="89">
        <f t="shared" si="47"/>
        <v>337378.8</v>
      </c>
      <c r="V198" s="86">
        <f t="shared" si="47"/>
        <v>6911577.9199999999</v>
      </c>
      <c r="W198" s="154">
        <f>SUM(X198:AA198)</f>
        <v>6248875.3099999996</v>
      </c>
      <c r="X198" s="155">
        <f>SUM(X21+X64+X97+X118+X127)</f>
        <v>493000</v>
      </c>
      <c r="Y198" s="89">
        <f>SUM(Y21+Y64+Y97+Y118+Y127)</f>
        <v>3092176</v>
      </c>
      <c r="Z198" s="89">
        <f>SUM(Z21+Z64+Z97+Z118+Z127)</f>
        <v>6601.51</v>
      </c>
      <c r="AA198" s="166">
        <f>SUM(AA21+AA64+AA97+AA118+AA127)</f>
        <v>2657097.7999999998</v>
      </c>
    </row>
    <row r="199" spans="1:27" ht="15.75" thickBot="1" x14ac:dyDescent="0.3">
      <c r="A199" s="45"/>
      <c r="B199" s="66" t="s">
        <v>69</v>
      </c>
      <c r="C199" s="141"/>
      <c r="D199" s="142"/>
      <c r="E199" s="143"/>
      <c r="F199" s="156"/>
      <c r="G199" s="156"/>
      <c r="H199" s="156"/>
      <c r="I199" s="157"/>
      <c r="J199" s="158"/>
      <c r="K199" s="159"/>
      <c r="L199" s="156"/>
      <c r="M199" s="156"/>
      <c r="N199" s="156"/>
      <c r="O199" s="156"/>
      <c r="P199" s="157"/>
      <c r="Q199" s="160"/>
      <c r="R199" s="159"/>
      <c r="S199" s="156"/>
      <c r="T199" s="156"/>
      <c r="U199" s="156"/>
      <c r="V199" s="157"/>
      <c r="W199" s="161"/>
      <c r="X199" s="159"/>
      <c r="Y199" s="156"/>
      <c r="Z199" s="156"/>
      <c r="AA199" s="156"/>
    </row>
    <row r="200" spans="1:27" ht="15.75" thickBot="1" x14ac:dyDescent="0.3">
      <c r="A200" s="46"/>
      <c r="B200" s="67" t="s">
        <v>70</v>
      </c>
      <c r="C200" s="144">
        <f t="shared" ref="C200:H200" si="48">C198-C199</f>
        <v>29266589.689999998</v>
      </c>
      <c r="D200" s="145">
        <f t="shared" si="48"/>
        <v>2627880</v>
      </c>
      <c r="E200" s="146">
        <f t="shared" si="48"/>
        <v>5260200.0000000009</v>
      </c>
      <c r="F200" s="162">
        <f t="shared" si="48"/>
        <v>3353212.45</v>
      </c>
      <c r="G200" s="162">
        <f t="shared" si="48"/>
        <v>726624.56</v>
      </c>
      <c r="H200" s="162">
        <f t="shared" si="48"/>
        <v>916201.49</v>
      </c>
      <c r="I200" s="163">
        <f>I198-I199</f>
        <v>16382471.189999999</v>
      </c>
      <c r="J200" s="164">
        <f t="shared" ref="J200:AA200" si="49">J198-J199</f>
        <v>23017714.380000003</v>
      </c>
      <c r="K200" s="165">
        <f t="shared" si="49"/>
        <v>2627880</v>
      </c>
      <c r="L200" s="162">
        <f t="shared" si="49"/>
        <v>5260200.0000000009</v>
      </c>
      <c r="M200" s="162">
        <f t="shared" si="49"/>
        <v>261036.45</v>
      </c>
      <c r="N200" s="162">
        <f t="shared" si="49"/>
        <v>233624.56</v>
      </c>
      <c r="O200" s="162">
        <f t="shared" si="49"/>
        <v>909599.98</v>
      </c>
      <c r="P200" s="163">
        <f t="shared" si="49"/>
        <v>13725373.390000001</v>
      </c>
      <c r="Q200" s="164">
        <f t="shared" si="49"/>
        <v>13682112.159999998</v>
      </c>
      <c r="R200" s="165">
        <f t="shared" si="49"/>
        <v>1486139.9600000002</v>
      </c>
      <c r="S200" s="162">
        <f t="shared" si="49"/>
        <v>4905372.67</v>
      </c>
      <c r="T200" s="162">
        <f t="shared" si="49"/>
        <v>41642.81</v>
      </c>
      <c r="U200" s="162">
        <f t="shared" si="49"/>
        <v>337378.8</v>
      </c>
      <c r="V200" s="163">
        <f t="shared" si="49"/>
        <v>6911577.9199999999</v>
      </c>
      <c r="W200" s="164">
        <f>SUM(X200:AA200)</f>
        <v>6248875.3099999996</v>
      </c>
      <c r="X200" s="165">
        <f t="shared" si="49"/>
        <v>493000</v>
      </c>
      <c r="Y200" s="162">
        <f t="shared" si="49"/>
        <v>3092176</v>
      </c>
      <c r="Z200" s="162">
        <f t="shared" si="49"/>
        <v>6601.51</v>
      </c>
      <c r="AA200" s="167">
        <f t="shared" si="49"/>
        <v>2657097.7999999998</v>
      </c>
    </row>
    <row r="201" spans="1:27" ht="23.25" customHeight="1" thickBot="1" x14ac:dyDescent="0.3">
      <c r="A201" s="34"/>
      <c r="B201" s="68" t="s">
        <v>90</v>
      </c>
      <c r="C201" s="147">
        <f>SUM(D201:I201)</f>
        <v>29266.589690000001</v>
      </c>
      <c r="D201" s="148">
        <f>SUM(D200/1000)</f>
        <v>2627.88</v>
      </c>
      <c r="E201" s="149">
        <f t="shared" ref="E201:I201" si="50">SUM(E200/1000)</f>
        <v>5260.2000000000007</v>
      </c>
      <c r="F201" s="149">
        <f t="shared" si="50"/>
        <v>3353.21245</v>
      </c>
      <c r="G201" s="149">
        <f t="shared" si="50"/>
        <v>726.62456000000009</v>
      </c>
      <c r="H201" s="149">
        <f t="shared" si="50"/>
        <v>916.20149000000004</v>
      </c>
      <c r="I201" s="150">
        <f t="shared" si="50"/>
        <v>16382.47119</v>
      </c>
      <c r="J201" s="147">
        <f>SUM(K201:P201)</f>
        <v>23017.714380000001</v>
      </c>
      <c r="K201" s="148">
        <f>SUM(K200/1000)</f>
        <v>2627.88</v>
      </c>
      <c r="L201" s="149">
        <f t="shared" ref="L201:P201" si="51">SUM(L200/1000)</f>
        <v>5260.2000000000007</v>
      </c>
      <c r="M201" s="149">
        <f t="shared" si="51"/>
        <v>261.03645</v>
      </c>
      <c r="N201" s="149">
        <f t="shared" si="51"/>
        <v>233.62456</v>
      </c>
      <c r="O201" s="149">
        <f t="shared" si="51"/>
        <v>909.59997999999996</v>
      </c>
      <c r="P201" s="150">
        <f t="shared" si="51"/>
        <v>13725.373390000001</v>
      </c>
      <c r="Q201" s="147">
        <f>SUM(R201:V201)</f>
        <v>13682.112160000001</v>
      </c>
      <c r="R201" s="148">
        <f>SUM(R200/1000)</f>
        <v>1486.1399600000002</v>
      </c>
      <c r="S201" s="149">
        <f t="shared" ref="S201:T201" si="52">SUM(S200/1000)</f>
        <v>4905.3726699999997</v>
      </c>
      <c r="T201" s="149">
        <f t="shared" si="52"/>
        <v>41.642809999999997</v>
      </c>
      <c r="U201" s="149">
        <f t="shared" ref="U201:V201" si="53">SUM(U200/1000)</f>
        <v>337.37880000000001</v>
      </c>
      <c r="V201" s="150">
        <f t="shared" si="53"/>
        <v>6911.5779199999997</v>
      </c>
      <c r="W201" s="147">
        <f>SUM(X201:AA201)</f>
        <v>6248.8753099999994</v>
      </c>
      <c r="X201" s="148">
        <f>SUM(X200/1000)</f>
        <v>493</v>
      </c>
      <c r="Y201" s="149">
        <f t="shared" ref="Y201:AA201" si="54">SUM(Y200/1000)</f>
        <v>3092.1759999999999</v>
      </c>
      <c r="Z201" s="149">
        <f t="shared" si="54"/>
        <v>6.6015100000000002</v>
      </c>
      <c r="AA201" s="149">
        <f t="shared" si="54"/>
        <v>2657.0978</v>
      </c>
    </row>
  </sheetData>
  <mergeCells count="36">
    <mergeCell ref="X11:X20"/>
    <mergeCell ref="AA11:AA20"/>
    <mergeCell ref="R12:R20"/>
    <mergeCell ref="S12:S20"/>
    <mergeCell ref="T12:T20"/>
    <mergeCell ref="U12:U20"/>
    <mergeCell ref="V12:V20"/>
    <mergeCell ref="W10:W20"/>
    <mergeCell ref="X10:AA10"/>
    <mergeCell ref="Q10:V10"/>
    <mergeCell ref="G10:G20"/>
    <mergeCell ref="H10:H20"/>
    <mergeCell ref="I10:I20"/>
    <mergeCell ref="J10:J20"/>
    <mergeCell ref="K10:P10"/>
    <mergeCell ref="K11:K20"/>
    <mergeCell ref="L11:L20"/>
    <mergeCell ref="M11:M20"/>
    <mergeCell ref="N11:N20"/>
    <mergeCell ref="O11:O20"/>
    <mergeCell ref="B8:B20"/>
    <mergeCell ref="A8:A20"/>
    <mergeCell ref="C8:I8"/>
    <mergeCell ref="J8:AA8"/>
    <mergeCell ref="C9:C17"/>
    <mergeCell ref="D9:I9"/>
    <mergeCell ref="J9:V9"/>
    <mergeCell ref="W9:AA9"/>
    <mergeCell ref="D10:D20"/>
    <mergeCell ref="E10:E20"/>
    <mergeCell ref="F10:F20"/>
    <mergeCell ref="Z11:Z20"/>
    <mergeCell ref="Y11:Y20"/>
    <mergeCell ref="P11:P20"/>
    <mergeCell ref="Q11:Q20"/>
    <mergeCell ref="R11:V11"/>
  </mergeCells>
  <pageMargins left="0.98425196850393704" right="0" top="0" bottom="0" header="0.31496062992125984" footer="0.31496062992125984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3 priedas</vt:lpstr>
      <vt:lpstr>Lapas2</vt:lpstr>
      <vt:lpstr>Lapas3</vt:lpstr>
      <vt:lpstr>'3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J.Kriauciuniene</dc:creator>
  <cp:lastModifiedBy>Admin</cp:lastModifiedBy>
  <cp:lastPrinted>2019-02-06T13:38:05Z</cp:lastPrinted>
  <dcterms:created xsi:type="dcterms:W3CDTF">2017-02-14T11:13:04Z</dcterms:created>
  <dcterms:modified xsi:type="dcterms:W3CDTF">2019-02-15T12:18:51Z</dcterms:modified>
</cp:coreProperties>
</file>